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52" firstSheet="1" activeTab="2"/>
  </bookViews>
  <sheets>
    <sheet name="INDEX" sheetId="1" r:id="rId1"/>
    <sheet name="1 年度別" sheetId="2" r:id="rId2"/>
    <sheet name="2 利用関係別(R3年度) " sheetId="3" r:id="rId3"/>
    <sheet name="3 利用関係別(R2年度) "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'1 年度別'!$A$1:$O$30</definedName>
    <definedName name="_xlnm.Print_Area" localSheetId="10">'10 資金別'!$A$1:$O$41</definedName>
    <definedName name="_xlnm.Print_Area" localSheetId="11">'11 持家'!$A$1:$P$17</definedName>
    <definedName name="_xlnm.Print_Area" localSheetId="2">'2 利用関係別(R3年度) '!$A$1:$Q$100</definedName>
    <definedName name="_xlnm.Print_Area" localSheetId="3">'3 利用関係別(R2年度) '!$A$1:$Q$100</definedName>
    <definedName name="_xlnm.Print_Area" localSheetId="4">'4 各地域'!$A$1:$O$36</definedName>
    <definedName name="_xlnm.Print_Area" localSheetId="5">'5 県北'!$A$1:$O$34</definedName>
    <definedName name="_xlnm.Print_Area" localSheetId="6">'6 県央'!$A$1:$O$34</definedName>
    <definedName name="_xlnm.Print_Area" localSheetId="7">'7 鹿行'!$A$1:$O$34</definedName>
    <definedName name="_xlnm.Print_Area" localSheetId="8">'8 県南'!$A$1:$O$59</definedName>
    <definedName name="_xlnm.Print_Area" localSheetId="9">'9 県西'!$A$1:$O$44</definedName>
    <definedName name="_xlnm.Print_Area" localSheetId="0">'INDEX'!$A$1:$N$37</definedName>
  </definedNames>
  <calcPr fullCalcOnLoad="1"/>
</workbook>
</file>

<file path=xl/sharedStrings.xml><?xml version="1.0" encoding="utf-8"?>
<sst xmlns="http://schemas.openxmlformats.org/spreadsheetml/2006/main" count="925" uniqueCount="211">
  <si>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</si>
  <si>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</si>
  <si>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</si>
  <si>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</si>
  <si>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</si>
  <si>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</si>
  <si>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</si>
  <si>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</si>
  <si>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</si>
  <si>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</si>
  <si>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</si>
  <si>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</si>
  <si>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</si>
  <si>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</si>
  <si>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</si>
  <si>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</si>
  <si>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</si>
  <si>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</si>
  <si>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</si>
  <si>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</si>
  <si>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</si>
  <si>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</si>
  <si>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</si>
  <si>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</si>
  <si>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</si>
  <si>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</si>
  <si>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</si>
  <si>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</si>
  <si>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</si>
  <si>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</si>
  <si>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</si>
  <si>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</si>
  <si>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</si>
  <si>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</si>
  <si>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</si>
  <si>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</si>
  <si>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</si>
  <si>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</si>
  <si>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</si>
  <si>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</si>
  <si>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</si>
  <si>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</si>
  <si>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</si>
  <si>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</si>
  <si>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</si>
  <si>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</si>
  <si>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</si>
  <si>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</si>
  <si>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</si>
  <si>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</si>
  <si>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</si>
  <si>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</si>
  <si>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</si>
  <si>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</si>
  <si>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</si>
  <si>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</si>
  <si>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</si>
  <si>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北茨城市</t>
  </si>
  <si>
    <t>常陸太田市</t>
  </si>
  <si>
    <t>下妻市</t>
  </si>
  <si>
    <t>持    家</t>
  </si>
  <si>
    <t>貸    家</t>
  </si>
  <si>
    <t>給与住宅</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</si>
  <si>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</si>
  <si>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</si>
  <si>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</si>
  <si>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</si>
  <si>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</si>
  <si>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</si>
  <si>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</si>
  <si>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</si>
  <si>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</si>
  <si>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</si>
  <si>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</si>
  <si>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</si>
  <si>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</si>
  <si>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</si>
  <si>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</si>
  <si>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民間資金のみで建てた住宅</t>
  </si>
  <si>
    <t>公営住宅法に基づいて、国から補助を受けた住宅及び住宅地区改良法により建てた住宅</t>
  </si>
  <si>
    <t>日立市</t>
  </si>
  <si>
    <t>常陸大宮市</t>
  </si>
  <si>
    <t>那珂市</t>
  </si>
  <si>
    <t>小美玉市</t>
  </si>
  <si>
    <t>潮来市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</si>
  <si>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</si>
  <si>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</si>
  <si>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</si>
  <si>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</si>
  <si>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</si>
  <si>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</si>
  <si>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</si>
  <si>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</si>
  <si>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</si>
  <si>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</si>
  <si>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</si>
  <si>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住宅金融支援機構融資住宅</t>
  </si>
  <si>
    <t>鹿嶋市</t>
  </si>
  <si>
    <t>参考）特定行政庁を除く</t>
  </si>
  <si>
    <t>４月</t>
  </si>
  <si>
    <t>5月</t>
  </si>
  <si>
    <t>6月</t>
  </si>
  <si>
    <t>7月</t>
  </si>
  <si>
    <t>8月</t>
  </si>
  <si>
    <t>9月</t>
  </si>
  <si>
    <t>10月</t>
  </si>
  <si>
    <t>11月</t>
  </si>
  <si>
    <t>12月</t>
  </si>
  <si>
    <t>1月</t>
  </si>
  <si>
    <t>2月</t>
  </si>
  <si>
    <t>3月</t>
  </si>
  <si>
    <t>合計</t>
  </si>
  <si>
    <t>地域</t>
  </si>
  <si>
    <t>水戸市</t>
  </si>
  <si>
    <t>土浦市</t>
  </si>
  <si>
    <t xml:space="preserve"> </t>
  </si>
  <si>
    <t>　</t>
  </si>
  <si>
    <t>計</t>
  </si>
  <si>
    <t>構成比</t>
  </si>
  <si>
    <t>構成比</t>
  </si>
  <si>
    <t>構成比</t>
  </si>
  <si>
    <t xml:space="preserve"> </t>
  </si>
  <si>
    <t>４月</t>
  </si>
  <si>
    <t xml:space="preserve">      非  木  造</t>
  </si>
  <si>
    <t>計</t>
  </si>
  <si>
    <t>県北</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</si>
  <si>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</si>
  <si>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</si>
  <si>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</si>
  <si>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</si>
  <si>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</si>
  <si>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</si>
  <si>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</si>
  <si>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</si>
  <si>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</si>
  <si>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</si>
  <si>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</si>
  <si>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</si>
  <si>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高萩市</t>
  </si>
  <si>
    <t>笠間市</t>
  </si>
  <si>
    <t>石岡市</t>
  </si>
  <si>
    <t>取手市</t>
  </si>
  <si>
    <t>牛久市</t>
  </si>
  <si>
    <t>つくば市</t>
  </si>
  <si>
    <t>古河市</t>
  </si>
  <si>
    <t>結城市</t>
  </si>
  <si>
    <r>
      <rPr>
        <sz val="10"/>
        <rFont val="ＭＳ Ｐゴシック"/>
        <family val="3"/>
      </rPr>
      <t>茨城県</t>
    </r>
    <r>
      <rPr>
        <b/>
        <u val="single"/>
        <sz val="16"/>
        <rFont val="ＭＳ Ｐゴシック"/>
        <family val="3"/>
      </rPr>
      <t>持家ー戸建新設</t>
    </r>
    <r>
      <rPr>
        <sz val="10"/>
        <rFont val="ＭＳ Ｐゴシック"/>
        <family val="3"/>
      </rPr>
      <t>住宅着工統計</t>
    </r>
  </si>
  <si>
    <t>本データの住宅着工数は，国土交通省　総合政策局建設統計室公表の「住宅着工統計」より作成しています。</t>
  </si>
  <si>
    <t>国土交通省　総合政策局建設統計室公表「住宅着工統計」より作成</t>
  </si>
  <si>
    <t>　（e-Stat（政府統計の総合窓口） &gt; 住宅着工統計：http://www.e-stat.go.jp/SG1/estat/GL08020102.do?_toGL08020102_&amp;tclassID=000001011994&amp;cycleCode=1&amp;requestSender=search）</t>
  </si>
  <si>
    <t>持家</t>
  </si>
  <si>
    <t>昭和60年度
(1985年)</t>
  </si>
  <si>
    <t>昭和61年度
(1986年)</t>
  </si>
  <si>
    <t>昭和62年度
(1987年)</t>
  </si>
  <si>
    <t>昭和63年度
(1988年)</t>
  </si>
  <si>
    <t>平成元年度
(1989年)</t>
  </si>
  <si>
    <t>平成2年度
(1990年)</t>
  </si>
  <si>
    <t>平成3年度
(1991年)</t>
  </si>
  <si>
    <t>平成4年度
(1992年)</t>
  </si>
  <si>
    <t>平成5年度
(1993年)</t>
  </si>
  <si>
    <t>平成6年度
(1994年)</t>
  </si>
  <si>
    <t>平成7年度
(1995年)</t>
  </si>
  <si>
    <t>平成8年度
(1996年)</t>
  </si>
  <si>
    <t>平成9年度
(1997年)</t>
  </si>
  <si>
    <t>平成10年度
(1998年)</t>
  </si>
  <si>
    <t>平成11年度
(1999年)</t>
  </si>
  <si>
    <t>平成12年度
(2000年)</t>
  </si>
  <si>
    <t>平成13年度
(2001年)</t>
  </si>
  <si>
    <t>平成14年度
(2002年)</t>
  </si>
  <si>
    <t>平成15年度
(2003年)</t>
  </si>
  <si>
    <t>平成16年度
(2004年)</t>
  </si>
  <si>
    <t>平成17年度
(2005年)</t>
  </si>
  <si>
    <t>平成18年度
(2006年)</t>
  </si>
  <si>
    <t>平成19年度
(2007年)</t>
  </si>
  <si>
    <t>平成20年度
(2008年)</t>
  </si>
  <si>
    <t>平成21年度
(2009年)</t>
  </si>
  <si>
    <t>平成22年度
(2010年)</t>
  </si>
  <si>
    <t>平成23年度
(2011年)</t>
  </si>
  <si>
    <t>平成24年度
(2012年)</t>
  </si>
  <si>
    <t>平成25年度
(2013年)</t>
  </si>
  <si>
    <t>平成26年度
(2014年)</t>
  </si>
  <si>
    <t>持    家</t>
  </si>
  <si>
    <t>民間資金住宅</t>
  </si>
  <si>
    <t>民間資金住宅</t>
  </si>
  <si>
    <t>公営住宅</t>
  </si>
  <si>
    <t>融資住宅</t>
  </si>
  <si>
    <t>建設住宅</t>
  </si>
  <si>
    <t>平成27年度
(2015年)</t>
  </si>
  <si>
    <t>平成28年度
(2016年)</t>
  </si>
  <si>
    <t>龍ケ崎市</t>
  </si>
  <si>
    <t>※H29年度より市町村の地域割り振りを変更しております。前年と比較をする際は取り扱いにご留意願います。</t>
  </si>
  <si>
    <t>特定行政庁を除く</t>
  </si>
  <si>
    <t>平成29年度
(2017年)</t>
  </si>
  <si>
    <t>( 単位 ： 戸 ）</t>
  </si>
  <si>
    <t>平成30年度
(2018年)</t>
  </si>
  <si>
    <t>令和元年度
(2019年)</t>
  </si>
  <si>
    <r>
      <t>（</t>
    </r>
    <r>
      <rPr>
        <b/>
        <sz val="14"/>
        <rFont val="ＭＳ Ｐゴシック"/>
        <family val="3"/>
      </rPr>
      <t>令和2年度）</t>
    </r>
  </si>
  <si>
    <r>
      <t>（</t>
    </r>
    <r>
      <rPr>
        <b/>
        <sz val="14"/>
        <rFont val="ＭＳ Ｐゴシック"/>
        <family val="3"/>
      </rPr>
      <t>令和２年度）</t>
    </r>
  </si>
  <si>
    <t>各市利用関係別着工統計</t>
  </si>
  <si>
    <t>各市利用関係別着工統計</t>
  </si>
  <si>
    <t>さらに各地域の市別の住宅着工戸数を知りたいときは下のボタンを押してください。</t>
  </si>
  <si>
    <t/>
  </si>
  <si>
    <r>
      <t>（</t>
    </r>
    <r>
      <rPr>
        <b/>
        <sz val="14"/>
        <rFont val="ＭＳ Ｐゴシック"/>
        <family val="3"/>
      </rPr>
      <t>令和３年度）</t>
    </r>
  </si>
  <si>
    <r>
      <t>（</t>
    </r>
    <r>
      <rPr>
        <b/>
        <sz val="14"/>
        <rFont val="ＭＳ Ｐゴシック"/>
        <family val="3"/>
      </rPr>
      <t>令和３年度）</t>
    </r>
  </si>
  <si>
    <t>（令和３年度）</t>
  </si>
  <si>
    <t>（令和３年度）</t>
  </si>
  <si>
    <t>(令和３年度）</t>
  </si>
  <si>
    <t>茨城県住宅着工データ（令和３年度）</t>
  </si>
  <si>
    <t>令和2年度
(2020年)</t>
  </si>
  <si>
    <t>本データの住宅着工数は，国土交通省　総務省統計局が整備し、独立行政法人統計センターが運用管理を行っている「住宅着工統計」より作成しています。</t>
  </si>
  <si>
    <t>令和3年度
(2021年)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</si>
</sst>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61">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
      <b/>
      <sz val="11"/>
      <color rgb="FFFF0000"/>
      <name val="ＭＳ Ｐ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FF9900"/>
        <bgColor indexed="64"/>
      </patternFill>
    </fill>
  </fills>
  <borders count="25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style="thick"/>
      <right style="double"/>
      <top style="double"/>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style="thick"/>
      <right style="double"/>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double"/>
      <right style="thin"/>
      <top style="thick"/>
      <bottom style="double"/>
    </border>
    <border>
      <left style="thin"/>
      <right style="thin"/>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double"/>
      <right style="medium"/>
      <top style="double"/>
      <bottom>
        <color indexed="63"/>
      </bottom>
    </border>
    <border>
      <left style="double"/>
      <right style="medium"/>
      <top style="thin"/>
      <bottom style="thin"/>
    </border>
    <border>
      <left style="double"/>
      <right style="medium"/>
      <top style="thin"/>
      <bottom style="double"/>
    </border>
    <border>
      <left style="double"/>
      <right style="medium"/>
      <top>
        <color indexed="63"/>
      </top>
      <bottom style="thin"/>
    </border>
    <border>
      <left style="double"/>
      <right style="medium"/>
      <top style="thin"/>
      <bottom>
        <color indexed="63"/>
      </bottom>
    </border>
    <border>
      <left style="double"/>
      <right style="medium"/>
      <top style="double"/>
      <bottom style="thin"/>
    </border>
    <border>
      <left style="double"/>
      <right style="medium"/>
      <top style="thin"/>
      <bottom style="medium"/>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medium"/>
    </border>
    <border>
      <left>
        <color indexed="63"/>
      </left>
      <right>
        <color indexed="63"/>
      </right>
      <top style="medium"/>
      <bottom>
        <color indexed="63"/>
      </bottom>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style="double"/>
      <right style="double"/>
      <top style="thin"/>
      <bottom>
        <color indexed="63"/>
      </bottom>
    </border>
    <border>
      <left style="medium"/>
      <right>
        <color indexed="63"/>
      </right>
      <top>
        <color indexed="63"/>
      </top>
      <bottom>
        <color indexed="63"/>
      </bottom>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style="dashed"/>
    </border>
    <border>
      <left>
        <color indexed="63"/>
      </left>
      <right style="thick"/>
      <top>
        <color indexed="63"/>
      </top>
      <bottom style="thick"/>
    </border>
    <border>
      <left style="double"/>
      <right style="thin"/>
      <top style="thin"/>
      <bottom style="medium"/>
    </border>
    <border>
      <left style="thin"/>
      <right style="thin"/>
      <top style="double"/>
      <bottom style="dashed"/>
    </border>
    <border>
      <left style="thin"/>
      <right style="double"/>
      <top style="double"/>
      <bottom style="dashed"/>
    </border>
    <border>
      <left style="double"/>
      <right style="thick"/>
      <top style="double"/>
      <bottom style="dashed"/>
    </border>
    <border>
      <left>
        <color indexed="63"/>
      </left>
      <right style="thin"/>
      <top>
        <color indexed="63"/>
      </top>
      <bottom style="thin"/>
    </border>
    <border>
      <left style="double"/>
      <right style="thick"/>
      <top>
        <color indexed="63"/>
      </top>
      <bottom style="thin"/>
    </border>
    <border>
      <left style="thin"/>
      <right style="thin"/>
      <top style="thin"/>
      <bottom style="dashed"/>
    </border>
    <border>
      <left style="double"/>
      <right style="thick"/>
      <top style="thin"/>
      <bottom style="dotted"/>
    </border>
    <border>
      <left style="thin"/>
      <right style="thin"/>
      <top style="dashed"/>
      <bottom style="thin"/>
    </border>
    <border>
      <left style="double"/>
      <right style="thick"/>
      <top style="dotted"/>
      <bottom style="thin"/>
    </border>
    <border>
      <left style="double"/>
      <right style="thick"/>
      <top>
        <color indexed="63"/>
      </top>
      <bottom style="dotted"/>
    </border>
    <border>
      <left style="double"/>
      <right style="thick"/>
      <top style="dashed"/>
      <bottom style="double"/>
    </border>
    <border>
      <left style="thin"/>
      <right style="thin"/>
      <top>
        <color indexed="63"/>
      </top>
      <bottom style="dashed"/>
    </border>
    <border>
      <left style="thin"/>
      <right style="double"/>
      <top>
        <color indexed="63"/>
      </top>
      <bottom style="dashed"/>
    </border>
    <border>
      <left style="double"/>
      <right style="thick"/>
      <top style="double"/>
      <bottom style="dotted"/>
    </border>
    <border>
      <left style="double"/>
      <right style="thick"/>
      <top style="dashed"/>
      <bottom style="thin"/>
    </border>
    <border>
      <left style="thin"/>
      <right style="thin"/>
      <top style="dashed"/>
      <bottom style="double"/>
    </border>
    <border>
      <left style="double"/>
      <right style="thick"/>
      <top style="dotted"/>
      <bottom style="double"/>
    </border>
    <border>
      <left style="thin"/>
      <right style="double"/>
      <top style="dashed"/>
      <bottom style="thin"/>
    </border>
    <border>
      <left style="thin"/>
      <right style="double"/>
      <top>
        <color indexed="63"/>
      </top>
      <bottom style="thin"/>
    </border>
    <border>
      <left>
        <color indexed="63"/>
      </left>
      <right style="thick"/>
      <top style="thin"/>
      <bottom style="dashed"/>
    </border>
    <border>
      <left style="thin"/>
      <right style="double"/>
      <top style="thin"/>
      <bottom style="dashed"/>
    </border>
    <border>
      <left style="thin"/>
      <right style="thin"/>
      <top>
        <color indexed="63"/>
      </top>
      <bottom style="double"/>
    </border>
    <border>
      <left style="thin"/>
      <right style="double"/>
      <top>
        <color indexed="63"/>
      </top>
      <bottom style="double"/>
    </border>
    <border>
      <left style="thin"/>
      <right style="double"/>
      <top>
        <color indexed="63"/>
      </top>
      <bottom style="thick"/>
    </border>
    <border>
      <left style="thin"/>
      <right style="thin"/>
      <top>
        <color indexed="63"/>
      </top>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style="thin"/>
      <right style="double"/>
      <top style="thin"/>
      <bottom>
        <color indexed="63"/>
      </bottom>
    </border>
    <border>
      <left>
        <color indexed="63"/>
      </left>
      <right style="thick"/>
      <top style="thin"/>
      <bottom>
        <color indexed="63"/>
      </bottom>
    </border>
    <border>
      <left>
        <color indexed="63"/>
      </left>
      <right style="thick"/>
      <top style="dashed"/>
      <bottom style="dashed"/>
    </border>
    <border>
      <left>
        <color indexed="63"/>
      </left>
      <right style="thick"/>
      <top style="double"/>
      <bottom style="dashed"/>
    </border>
    <border>
      <left>
        <color indexed="63"/>
      </left>
      <right style="thin"/>
      <top style="dashed"/>
      <bottom style="dashed"/>
    </border>
    <border>
      <left style="thin"/>
      <right style="double"/>
      <top style="dashed"/>
      <bottom style="double"/>
    </border>
    <border>
      <left>
        <color indexed="63"/>
      </left>
      <right style="thick"/>
      <top>
        <color indexed="63"/>
      </top>
      <bottom style="double"/>
    </border>
    <border>
      <left style="thin"/>
      <right style="double"/>
      <top>
        <color indexed="63"/>
      </top>
      <bottom>
        <color indexed="63"/>
      </bottom>
    </border>
    <border>
      <left style="double"/>
      <right>
        <color indexed="63"/>
      </right>
      <top style="thin"/>
      <bottom style="dashed"/>
    </border>
    <border>
      <left style="double"/>
      <right>
        <color indexed="63"/>
      </right>
      <top style="dashed"/>
      <bottom style="dashed"/>
    </border>
    <border>
      <left style="thin"/>
      <right style="thin"/>
      <top style="double"/>
      <bottom style="dott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style="dashed"/>
      <bottom style="thin"/>
    </border>
    <border>
      <left style="double"/>
      <right>
        <color indexed="63"/>
      </right>
      <top style="thin"/>
      <bottom style="dotted"/>
    </border>
    <border>
      <left style="thin"/>
      <right style="thin"/>
      <top style="thin"/>
      <bottom style="dotted"/>
    </border>
    <border>
      <left style="thin"/>
      <right style="double"/>
      <top style="thin"/>
      <bottom style="dotted"/>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style="thin"/>
      <right>
        <color indexed="63"/>
      </right>
      <top style="thick"/>
      <bottom style="thick"/>
    </border>
    <border>
      <left style="double"/>
      <right style="thick"/>
      <top style="thin"/>
      <bottom style="dashed"/>
    </border>
    <border>
      <left style="thin"/>
      <right style="double"/>
      <top style="double"/>
      <bottom style="thin"/>
    </border>
    <border>
      <left style="thin"/>
      <right style="double"/>
      <top style="thin"/>
      <bottom style="thin"/>
    </border>
    <border>
      <left style="double"/>
      <right style="medium"/>
      <top>
        <color indexed="63"/>
      </top>
      <bottom>
        <color indexed="63"/>
      </bottom>
    </border>
    <border>
      <left style="double"/>
      <right style="thin"/>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color indexed="63"/>
      </left>
      <right style="thin"/>
      <top style="thin"/>
      <bottom style="thin"/>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thin"/>
      <right style="medium"/>
      <top style="double"/>
      <bottom style="double"/>
    </border>
    <border>
      <left style="thin"/>
      <right style="medium"/>
      <top>
        <color indexed="63"/>
      </top>
      <bottom style="double"/>
    </border>
    <border>
      <left style="thin"/>
      <right style="medium"/>
      <top style="double"/>
      <bottom>
        <color indexed="63"/>
      </bottom>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color indexed="63"/>
      </right>
      <top style="dashed"/>
      <bottom style="thin"/>
    </border>
    <border>
      <left style="thin"/>
      <right>
        <color indexed="63"/>
      </right>
      <top style="thin"/>
      <bottom style="dashed"/>
    </border>
    <border>
      <left style="thin"/>
      <right>
        <color indexed="63"/>
      </right>
      <top>
        <color indexed="63"/>
      </top>
      <bottom style="thick"/>
    </border>
    <border>
      <left style="thin"/>
      <right style="thick"/>
      <top>
        <color indexed="63"/>
      </top>
      <bottom style="thin"/>
    </border>
    <border>
      <left style="thick"/>
      <right>
        <color indexed="63"/>
      </right>
      <top style="double"/>
      <bottom style="thin"/>
    </border>
    <border>
      <left style="thin"/>
      <right style="thick"/>
      <top style="double"/>
      <bottom>
        <color indexed="63"/>
      </bottom>
    </border>
    <border>
      <left style="thin"/>
      <right style="thick"/>
      <top style="thin"/>
      <bottom>
        <color indexed="63"/>
      </bottom>
    </border>
    <border>
      <left style="double"/>
      <right style="thick"/>
      <top style="thick"/>
      <bottom>
        <color indexed="63"/>
      </bottom>
    </border>
    <border>
      <left style="double"/>
      <right style="thick"/>
      <top style="dashed"/>
      <bottom>
        <color indexed="63"/>
      </bottom>
    </border>
    <border>
      <left style="double"/>
      <right style="thick"/>
      <top>
        <color indexed="63"/>
      </top>
      <bottom style="double"/>
    </border>
    <border>
      <left style="double"/>
      <right style="thick"/>
      <top style="double"/>
      <bottom style="thin"/>
    </border>
    <border>
      <left style="double"/>
      <right style="thick"/>
      <top>
        <color indexed="63"/>
      </top>
      <bottom>
        <color indexed="63"/>
      </bottom>
    </border>
    <border>
      <left style="double"/>
      <right style="thick"/>
      <top>
        <color indexed="63"/>
      </top>
      <bottom style="dashed"/>
    </border>
    <border>
      <left style="double"/>
      <right style="thick"/>
      <top>
        <color indexed="63"/>
      </top>
      <bottom style="thick"/>
    </border>
    <border>
      <left style="thin"/>
      <right style="thick"/>
      <top style="thick"/>
      <bottom style="double"/>
    </border>
    <border>
      <left>
        <color indexed="63"/>
      </left>
      <right>
        <color indexed="63"/>
      </right>
      <top style="thick"/>
      <bottom style="double"/>
    </border>
    <border>
      <left style="double"/>
      <right>
        <color indexed="63"/>
      </right>
      <top style="thin"/>
      <bottom style="thin"/>
    </border>
    <border>
      <left style="double"/>
      <right>
        <color indexed="63"/>
      </right>
      <top style="double"/>
      <bottom style="thin"/>
    </border>
    <border>
      <left style="double"/>
      <right style="thin"/>
      <top style="double"/>
      <bottom>
        <color indexed="63"/>
      </bottom>
    </border>
    <border>
      <left style="double"/>
      <right style="thin"/>
      <top style="thin"/>
      <bottom>
        <color indexed="63"/>
      </bottom>
    </border>
    <border>
      <left style="thin"/>
      <right style="double"/>
      <top style="thin"/>
      <bottom style="medium"/>
    </border>
    <border>
      <left style="double"/>
      <right>
        <color indexed="63"/>
      </right>
      <top style="thin"/>
      <bottom style="double"/>
    </border>
    <border>
      <left style="thin"/>
      <right style="double"/>
      <top style="thin"/>
      <bottom style="double"/>
    </border>
    <border>
      <left style="double"/>
      <right>
        <color indexed="63"/>
      </right>
      <top>
        <color indexed="63"/>
      </top>
      <bottom style="medium"/>
    </border>
    <border>
      <left style="double"/>
      <right style="double"/>
      <top style="thin"/>
      <bottom style="medium"/>
    </border>
    <border>
      <left style="thin"/>
      <right style="thin"/>
      <top style="thin"/>
      <bottom style="medium"/>
    </border>
    <border>
      <left style="thin"/>
      <right style="double"/>
      <top style="thick"/>
      <bottom style="dashed"/>
    </border>
    <border>
      <left style="thin"/>
      <right style="double"/>
      <top style="double"/>
      <bottom>
        <color indexed="63"/>
      </bottom>
    </border>
    <border>
      <left style="double"/>
      <right style="thick"/>
      <top style="dotted"/>
      <bottom style="dotted"/>
    </border>
    <border>
      <left style="double"/>
      <right style="thick"/>
      <top style="dashed"/>
      <bottom style="dashed"/>
    </border>
    <border>
      <left style="double"/>
      <right style="thick"/>
      <top style="thin"/>
      <bottom>
        <color indexed="63"/>
      </bottom>
    </border>
    <border>
      <left style="double"/>
      <right style="thick"/>
      <top style="double"/>
      <bottom>
        <color indexed="63"/>
      </bottom>
    </border>
    <border>
      <left style="double"/>
      <right style="thick"/>
      <top style="dashed"/>
      <bottom style="dotted"/>
    </border>
    <border>
      <left style="thin"/>
      <right>
        <color indexed="63"/>
      </right>
      <top style="double"/>
      <bottom>
        <color indexed="63"/>
      </bottom>
    </border>
    <border>
      <left style="double"/>
      <right style="double"/>
      <top style="double"/>
      <bottom>
        <color indexed="63"/>
      </bottom>
    </border>
    <border>
      <left style="double"/>
      <right style="double"/>
      <top style="dashed"/>
      <bottom style="dashed"/>
    </border>
    <border>
      <left style="double"/>
      <right style="double"/>
      <top>
        <color indexed="63"/>
      </top>
      <bottom style="double"/>
    </border>
    <border>
      <left style="double"/>
      <right style="double"/>
      <top>
        <color indexed="63"/>
      </top>
      <bottom>
        <color indexed="63"/>
      </bottom>
    </border>
    <border>
      <left style="double"/>
      <right style="double"/>
      <top style="thin"/>
      <bottom style="dashed"/>
    </border>
    <border>
      <left style="double"/>
      <right style="double"/>
      <top style="dashed"/>
      <bottom style="thin"/>
    </border>
    <border>
      <left>
        <color indexed="63"/>
      </left>
      <right style="thin"/>
      <top style="double"/>
      <bottom>
        <color indexed="63"/>
      </bottom>
    </border>
    <border>
      <left style="thin"/>
      <right>
        <color indexed="63"/>
      </right>
      <top style="dashed"/>
      <bottom style="dashed"/>
    </border>
    <border>
      <left style="thin"/>
      <right>
        <color indexed="63"/>
      </right>
      <top style="dashed"/>
      <bottom style="double"/>
    </border>
    <border>
      <left style="thin"/>
      <right>
        <color indexed="63"/>
      </right>
      <top style="double"/>
      <bottom style="dotted"/>
    </border>
    <border>
      <left style="double"/>
      <right style="thick"/>
      <top style="thick"/>
      <bottom style="double"/>
    </border>
    <border>
      <left>
        <color indexed="63"/>
      </left>
      <right style="thin"/>
      <top style="thick"/>
      <bottom style="double"/>
    </border>
    <border>
      <left>
        <color indexed="63"/>
      </left>
      <right style="thin"/>
      <top style="thin"/>
      <bottom style="double"/>
    </border>
    <border>
      <left>
        <color indexed="63"/>
      </left>
      <right style="thin"/>
      <top>
        <color indexed="63"/>
      </top>
      <bottom style="thick"/>
    </border>
    <border>
      <left>
        <color indexed="63"/>
      </left>
      <right style="thick"/>
      <top style="thick"/>
      <bottom style="double"/>
    </border>
    <border>
      <left>
        <color indexed="63"/>
      </left>
      <right style="thick"/>
      <top style="double"/>
      <bottom>
        <color indexed="63"/>
      </bottom>
    </border>
    <border>
      <left>
        <color indexed="63"/>
      </left>
      <right style="thick"/>
      <top style="thin"/>
      <bottom style="thin"/>
    </border>
    <border>
      <left>
        <color indexed="63"/>
      </left>
      <right style="thick"/>
      <top style="thin"/>
      <bottom style="double"/>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color indexed="63"/>
      </right>
      <top style="dashed"/>
      <bottom style="thin"/>
    </border>
    <border>
      <left>
        <color indexed="63"/>
      </left>
      <right style="thin"/>
      <top style="dashed"/>
      <bottom style="thin"/>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3"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6" fillId="0" borderId="5" applyNumberFormat="0" applyFill="0" applyAlignment="0" applyProtection="0"/>
    <xf numFmtId="0" fontId="47" fillId="29" borderId="0" applyNumberFormat="0" applyBorder="0" applyAlignment="0" applyProtection="0"/>
    <xf numFmtId="0" fontId="48" fillId="30"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0"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7" fillId="32" borderId="0" applyNumberFormat="0" applyBorder="0" applyAlignment="0" applyProtection="0"/>
  </cellStyleXfs>
  <cellXfs count="743">
    <xf numFmtId="0" fontId="0" fillId="0" borderId="0" xfId="0" applyAlignment="1">
      <alignment vertical="center"/>
    </xf>
    <xf numFmtId="0" fontId="0" fillId="0" borderId="0" xfId="81">
      <alignment/>
      <protection/>
    </xf>
    <xf numFmtId="0" fontId="0" fillId="0" borderId="0" xfId="81" applyFill="1">
      <alignment/>
      <protection/>
    </xf>
    <xf numFmtId="0" fontId="12" fillId="0" borderId="0" xfId="81" applyFont="1" applyFill="1">
      <alignment/>
      <protection/>
    </xf>
    <xf numFmtId="0" fontId="13" fillId="0" borderId="0" xfId="81" applyFont="1" applyFill="1">
      <alignment/>
      <protection/>
    </xf>
    <xf numFmtId="0" fontId="14" fillId="0" borderId="0" xfId="81" applyFont="1" applyFill="1">
      <alignment/>
      <protection/>
    </xf>
    <xf numFmtId="0" fontId="14" fillId="0" borderId="0" xfId="81"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82" applyNumberFormat="1" applyFont="1" applyFill="1" applyBorder="1" applyAlignment="1">
      <alignment/>
      <protection/>
    </xf>
    <xf numFmtId="0" fontId="16" fillId="34" borderId="16" xfId="82" applyNumberFormat="1" applyFont="1" applyFill="1" applyBorder="1" applyAlignment="1">
      <alignment/>
      <protection/>
    </xf>
    <xf numFmtId="0" fontId="17" fillId="0" borderId="0" xfId="85" applyFont="1">
      <alignment/>
      <protection/>
    </xf>
    <xf numFmtId="0" fontId="15" fillId="0" borderId="0" xfId="85" applyFont="1">
      <alignment/>
      <protection/>
    </xf>
    <xf numFmtId="0" fontId="16" fillId="35" borderId="17" xfId="85" applyFont="1" applyFill="1" applyBorder="1" applyAlignment="1">
      <alignment horizontal="center"/>
      <protection/>
    </xf>
    <xf numFmtId="0" fontId="15" fillId="35" borderId="18" xfId="85" applyFont="1" applyFill="1" applyBorder="1" applyAlignment="1">
      <alignment horizontal="center"/>
      <protection/>
    </xf>
    <xf numFmtId="0" fontId="15" fillId="35" borderId="19" xfId="85" applyFont="1" applyFill="1" applyBorder="1" applyAlignment="1">
      <alignment horizontal="center"/>
      <protection/>
    </xf>
    <xf numFmtId="0" fontId="15" fillId="35" borderId="20" xfId="85" applyFont="1" applyFill="1" applyBorder="1" applyAlignment="1">
      <alignment horizontal="center"/>
      <protection/>
    </xf>
    <xf numFmtId="38" fontId="16" fillId="36" borderId="21" xfId="60" applyFont="1" applyFill="1" applyBorder="1" applyAlignment="1">
      <alignment horizontal="center"/>
    </xf>
    <xf numFmtId="10" fontId="16" fillId="36" borderId="22" xfId="53" applyNumberFormat="1" applyFont="1" applyFill="1" applyBorder="1" applyAlignment="1">
      <alignment horizontal="center"/>
    </xf>
    <xf numFmtId="38" fontId="16" fillId="36" borderId="22" xfId="60" applyFont="1" applyFill="1" applyBorder="1" applyAlignment="1">
      <alignment horizontal="center"/>
    </xf>
    <xf numFmtId="0" fontId="16" fillId="36" borderId="21" xfId="85" applyFont="1" applyFill="1" applyBorder="1" applyAlignment="1">
      <alignment horizontal="center"/>
      <protection/>
    </xf>
    <xf numFmtId="0" fontId="16" fillId="36" borderId="22" xfId="85" applyFont="1" applyFill="1" applyBorder="1" applyAlignment="1">
      <alignment horizontal="center"/>
      <protection/>
    </xf>
    <xf numFmtId="0" fontId="15" fillId="35" borderId="17" xfId="85" applyFont="1" applyFill="1" applyBorder="1" applyAlignment="1">
      <alignment horizontal="center"/>
      <protection/>
    </xf>
    <xf numFmtId="0" fontId="0" fillId="0" borderId="0" xfId="84">
      <alignment/>
      <protection/>
    </xf>
    <xf numFmtId="0" fontId="15" fillId="0" borderId="0" xfId="84" applyFont="1">
      <alignment/>
      <protection/>
    </xf>
    <xf numFmtId="0" fontId="18" fillId="0" borderId="0" xfId="84" applyFont="1">
      <alignment/>
      <protection/>
    </xf>
    <xf numFmtId="0" fontId="19" fillId="37" borderId="23" xfId="84" applyFont="1" applyFill="1" applyBorder="1" applyAlignment="1">
      <alignment horizontal="center"/>
      <protection/>
    </xf>
    <xf numFmtId="0" fontId="19" fillId="37" borderId="24" xfId="84" applyFont="1" applyFill="1" applyBorder="1" applyAlignment="1">
      <alignment horizontal="center"/>
      <protection/>
    </xf>
    <xf numFmtId="38" fontId="18" fillId="0" borderId="25" xfId="60" applyFont="1" applyBorder="1" applyAlignment="1">
      <alignment/>
    </xf>
    <xf numFmtId="38" fontId="18" fillId="0" borderId="26" xfId="60" applyFont="1" applyBorder="1" applyAlignment="1">
      <alignment/>
    </xf>
    <xf numFmtId="0" fontId="19" fillId="37" borderId="27" xfId="84" applyFont="1" applyFill="1" applyBorder="1" applyAlignment="1">
      <alignment horizontal="center"/>
      <protection/>
    </xf>
    <xf numFmtId="38" fontId="18" fillId="0" borderId="28" xfId="60" applyFont="1" applyBorder="1" applyAlignment="1">
      <alignment/>
    </xf>
    <xf numFmtId="38" fontId="18" fillId="0" borderId="29" xfId="60" applyFont="1" applyBorder="1" applyAlignment="1">
      <alignment/>
    </xf>
    <xf numFmtId="38" fontId="18" fillId="0" borderId="30" xfId="60" applyFont="1" applyBorder="1" applyAlignment="1">
      <alignment/>
    </xf>
    <xf numFmtId="0" fontId="19" fillId="37" borderId="31" xfId="84" applyFont="1" applyFill="1" applyBorder="1" applyAlignment="1">
      <alignment horizontal="center"/>
      <protection/>
    </xf>
    <xf numFmtId="38" fontId="18" fillId="0" borderId="32" xfId="60" applyFont="1" applyBorder="1" applyAlignment="1">
      <alignment/>
    </xf>
    <xf numFmtId="38" fontId="18" fillId="0" borderId="33" xfId="60" applyFont="1" applyBorder="1" applyAlignment="1">
      <alignment/>
    </xf>
    <xf numFmtId="38" fontId="18" fillId="0" borderId="34" xfId="60" applyFont="1" applyBorder="1" applyAlignment="1">
      <alignment/>
    </xf>
    <xf numFmtId="0" fontId="19" fillId="37" borderId="35" xfId="84" applyFont="1" applyFill="1" applyBorder="1" applyAlignment="1">
      <alignment horizontal="center"/>
      <protection/>
    </xf>
    <xf numFmtId="38" fontId="18" fillId="0" borderId="36" xfId="60" applyFont="1" applyBorder="1" applyAlignment="1">
      <alignment/>
    </xf>
    <xf numFmtId="38" fontId="18" fillId="0" borderId="37" xfId="60" applyFont="1" applyBorder="1" applyAlignment="1">
      <alignment/>
    </xf>
    <xf numFmtId="38" fontId="18" fillId="0" borderId="38" xfId="60" applyFont="1" applyBorder="1" applyAlignment="1">
      <alignment/>
    </xf>
    <xf numFmtId="0" fontId="18" fillId="0" borderId="39" xfId="84" applyFont="1" applyBorder="1">
      <alignment/>
      <protection/>
    </xf>
    <xf numFmtId="0" fontId="18" fillId="37" borderId="40" xfId="84" applyFont="1" applyFill="1" applyBorder="1">
      <alignment/>
      <protection/>
    </xf>
    <xf numFmtId="0" fontId="19" fillId="37" borderId="41" xfId="84" applyFont="1" applyFill="1" applyBorder="1" applyAlignment="1">
      <alignment horizontal="center"/>
      <protection/>
    </xf>
    <xf numFmtId="38" fontId="18" fillId="0" borderId="42" xfId="60" applyFont="1" applyBorder="1" applyAlignment="1">
      <alignment/>
    </xf>
    <xf numFmtId="38" fontId="18" fillId="0" borderId="43" xfId="60" applyFont="1" applyBorder="1" applyAlignment="1">
      <alignment/>
    </xf>
    <xf numFmtId="0" fontId="19" fillId="37" borderId="44" xfId="84" applyFont="1" applyFill="1" applyBorder="1" applyAlignment="1">
      <alignment horizontal="center"/>
      <protection/>
    </xf>
    <xf numFmtId="38" fontId="18" fillId="0" borderId="45" xfId="60" applyFont="1" applyBorder="1" applyAlignment="1">
      <alignment/>
    </xf>
    <xf numFmtId="38" fontId="18" fillId="0" borderId="46" xfId="60" applyFont="1" applyBorder="1" applyAlignment="1">
      <alignment/>
    </xf>
    <xf numFmtId="0" fontId="19" fillId="37" borderId="47" xfId="84" applyFont="1" applyFill="1" applyBorder="1" applyAlignment="1">
      <alignment horizontal="center"/>
      <protection/>
    </xf>
    <xf numFmtId="38" fontId="18" fillId="38" borderId="33" xfId="60" applyFont="1" applyFill="1" applyBorder="1" applyAlignment="1">
      <alignment/>
    </xf>
    <xf numFmtId="0" fontId="19" fillId="37" borderId="48" xfId="84" applyFont="1" applyFill="1" applyBorder="1" applyAlignment="1">
      <alignment horizontal="center"/>
      <protection/>
    </xf>
    <xf numFmtId="38" fontId="18" fillId="0" borderId="49" xfId="60" applyFont="1" applyBorder="1" applyAlignment="1">
      <alignment/>
    </xf>
    <xf numFmtId="0" fontId="0" fillId="0" borderId="0" xfId="84" applyBorder="1">
      <alignment/>
      <protection/>
    </xf>
    <xf numFmtId="38" fontId="15" fillId="0" borderId="0" xfId="60" applyFont="1" applyAlignment="1">
      <alignment/>
    </xf>
    <xf numFmtId="0" fontId="15" fillId="33" borderId="50" xfId="83" applyFont="1" applyFill="1" applyBorder="1" applyAlignment="1">
      <alignment horizontal="center"/>
      <protection/>
    </xf>
    <xf numFmtId="0" fontId="15" fillId="33" borderId="51" xfId="83" applyFont="1" applyFill="1" applyBorder="1" applyAlignment="1">
      <alignment horizontal="center"/>
      <protection/>
    </xf>
    <xf numFmtId="38" fontId="15" fillId="33" borderId="52" xfId="60" applyFont="1" applyFill="1" applyBorder="1" applyAlignment="1">
      <alignment horizontal="center"/>
    </xf>
    <xf numFmtId="38" fontId="15" fillId="33" borderId="53" xfId="60" applyFont="1" applyFill="1" applyBorder="1" applyAlignment="1">
      <alignment horizontal="center"/>
    </xf>
    <xf numFmtId="38" fontId="15" fillId="33" borderId="54" xfId="60" applyFont="1" applyFill="1" applyBorder="1" applyAlignment="1">
      <alignment horizontal="center"/>
    </xf>
    <xf numFmtId="38" fontId="15" fillId="33" borderId="55" xfId="60" applyFont="1" applyFill="1" applyBorder="1" applyAlignment="1">
      <alignment horizontal="center"/>
    </xf>
    <xf numFmtId="0" fontId="16" fillId="34" borderId="56" xfId="83" applyFont="1" applyFill="1" applyBorder="1" applyAlignment="1">
      <alignment/>
      <protection/>
    </xf>
    <xf numFmtId="0" fontId="16" fillId="34" borderId="57" xfId="83" applyFont="1" applyFill="1" applyBorder="1" applyAlignment="1">
      <alignment/>
      <protection/>
    </xf>
    <xf numFmtId="0" fontId="16" fillId="34" borderId="57" xfId="83" applyFont="1" applyFill="1" applyBorder="1" applyAlignment="1">
      <alignment horizontal="center"/>
      <protection/>
    </xf>
    <xf numFmtId="0" fontId="16" fillId="34" borderId="58" xfId="83" applyFont="1" applyFill="1" applyBorder="1" applyAlignment="1">
      <alignment horizontal="center"/>
      <protection/>
    </xf>
    <xf numFmtId="0" fontId="16" fillId="34" borderId="59" xfId="83" applyFont="1" applyFill="1" applyBorder="1" applyAlignment="1">
      <alignment horizontal="center"/>
      <protection/>
    </xf>
    <xf numFmtId="0" fontId="16" fillId="39" borderId="0" xfId="83" applyFont="1" applyFill="1">
      <alignment/>
      <protection/>
    </xf>
    <xf numFmtId="38" fontId="16" fillId="39" borderId="0" xfId="60" applyFont="1" applyFill="1" applyAlignment="1">
      <alignment/>
    </xf>
    <xf numFmtId="0" fontId="15" fillId="0" borderId="0" xfId="89" applyFont="1">
      <alignment/>
      <protection/>
    </xf>
    <xf numFmtId="0" fontId="15" fillId="39" borderId="50" xfId="89" applyFont="1" applyFill="1" applyBorder="1" applyAlignment="1">
      <alignment horizontal="center"/>
      <protection/>
    </xf>
    <xf numFmtId="0" fontId="15" fillId="39" borderId="51" xfId="89" applyFont="1" applyFill="1" applyBorder="1" applyAlignment="1">
      <alignment horizontal="center"/>
      <protection/>
    </xf>
    <xf numFmtId="0" fontId="15" fillId="39" borderId="52" xfId="89" applyFont="1" applyFill="1" applyBorder="1" applyAlignment="1">
      <alignment horizontal="center"/>
      <protection/>
    </xf>
    <xf numFmtId="0" fontId="15" fillId="39" borderId="53" xfId="89" applyFont="1" applyFill="1" applyBorder="1" applyAlignment="1">
      <alignment horizontal="center"/>
      <protection/>
    </xf>
    <xf numFmtId="0" fontId="15" fillId="39" borderId="55" xfId="89" applyFont="1" applyFill="1" applyBorder="1" applyAlignment="1">
      <alignment horizontal="center"/>
      <protection/>
    </xf>
    <xf numFmtId="0" fontId="15" fillId="39" borderId="60" xfId="89" applyFont="1" applyFill="1" applyBorder="1" applyAlignment="1">
      <alignment horizontal="center"/>
      <protection/>
    </xf>
    <xf numFmtId="0" fontId="16" fillId="37" borderId="56" xfId="89" applyFont="1" applyFill="1" applyBorder="1" applyAlignment="1">
      <alignment/>
      <protection/>
    </xf>
    <xf numFmtId="0" fontId="16" fillId="37" borderId="57" xfId="89" applyFont="1" applyFill="1" applyBorder="1" applyAlignment="1">
      <alignment/>
      <protection/>
    </xf>
    <xf numFmtId="0" fontId="16" fillId="37" borderId="57" xfId="89" applyFont="1" applyFill="1" applyBorder="1" applyAlignment="1">
      <alignment horizontal="center"/>
      <protection/>
    </xf>
    <xf numFmtId="0" fontId="16" fillId="37" borderId="57" xfId="89" applyFont="1" applyFill="1" applyBorder="1">
      <alignment/>
      <protection/>
    </xf>
    <xf numFmtId="0" fontId="16" fillId="37" borderId="58" xfId="89" applyFont="1" applyFill="1" applyBorder="1">
      <alignment/>
      <protection/>
    </xf>
    <xf numFmtId="0" fontId="17" fillId="37" borderId="57" xfId="89" applyFont="1" applyFill="1" applyBorder="1" applyAlignment="1">
      <alignment horizontal="center"/>
      <protection/>
    </xf>
    <xf numFmtId="0" fontId="16" fillId="37" borderId="59" xfId="89" applyFont="1" applyFill="1" applyBorder="1">
      <alignment/>
      <protection/>
    </xf>
    <xf numFmtId="0" fontId="16" fillId="40" borderId="57" xfId="88" applyFont="1" applyFill="1" applyBorder="1" applyAlignment="1">
      <alignment horizontal="center"/>
      <protection/>
    </xf>
    <xf numFmtId="0" fontId="15" fillId="0" borderId="0" xfId="86" applyFont="1">
      <alignment/>
      <protection/>
    </xf>
    <xf numFmtId="0" fontId="15" fillId="41" borderId="61" xfId="86" applyFont="1" applyFill="1" applyBorder="1" applyAlignment="1">
      <alignment horizontal="center"/>
      <protection/>
    </xf>
    <xf numFmtId="0" fontId="15" fillId="41" borderId="62" xfId="86" applyFont="1" applyFill="1" applyBorder="1" applyAlignment="1">
      <alignment horizontal="center"/>
      <protection/>
    </xf>
    <xf numFmtId="38" fontId="15" fillId="41" borderId="63" xfId="60" applyFont="1" applyFill="1" applyBorder="1" applyAlignment="1">
      <alignment horizontal="center"/>
    </xf>
    <xf numFmtId="38" fontId="15" fillId="41" borderId="54" xfId="60" applyFont="1" applyFill="1" applyBorder="1" applyAlignment="1">
      <alignment horizontal="center"/>
    </xf>
    <xf numFmtId="38" fontId="15" fillId="41" borderId="64" xfId="60" applyFont="1" applyFill="1" applyBorder="1" applyAlignment="1">
      <alignment horizontal="center"/>
    </xf>
    <xf numFmtId="38" fontId="15" fillId="41" borderId="65" xfId="60" applyFont="1" applyFill="1" applyBorder="1" applyAlignment="1">
      <alignment horizontal="center"/>
    </xf>
    <xf numFmtId="0" fontId="16" fillId="42" borderId="56" xfId="86" applyFont="1" applyFill="1" applyBorder="1" applyAlignment="1">
      <alignment/>
      <protection/>
    </xf>
    <xf numFmtId="0" fontId="16" fillId="42" borderId="57" xfId="86" applyFont="1" applyFill="1" applyBorder="1" applyAlignment="1">
      <alignment/>
      <protection/>
    </xf>
    <xf numFmtId="0" fontId="16" fillId="42" borderId="57" xfId="86" applyFont="1" applyFill="1" applyBorder="1" applyAlignment="1">
      <alignment horizontal="center"/>
      <protection/>
    </xf>
    <xf numFmtId="0" fontId="16" fillId="42" borderId="59" xfId="86" applyFont="1" applyFill="1" applyBorder="1" applyAlignment="1">
      <alignment horizontal="center"/>
      <protection/>
    </xf>
    <xf numFmtId="0" fontId="15" fillId="0" borderId="0" xfId="91" applyFont="1">
      <alignment/>
      <protection/>
    </xf>
    <xf numFmtId="0" fontId="15" fillId="43" borderId="50" xfId="91" applyFont="1" applyFill="1" applyBorder="1" applyAlignment="1">
      <alignment horizontal="center"/>
      <protection/>
    </xf>
    <xf numFmtId="0" fontId="15" fillId="43" borderId="51" xfId="91" applyFont="1" applyFill="1" applyBorder="1" applyAlignment="1">
      <alignment horizontal="center"/>
      <protection/>
    </xf>
    <xf numFmtId="0" fontId="15" fillId="43" borderId="52" xfId="91" applyFont="1" applyFill="1" applyBorder="1" applyAlignment="1">
      <alignment horizontal="center"/>
      <protection/>
    </xf>
    <xf numFmtId="0" fontId="15" fillId="43" borderId="53" xfId="91" applyFont="1" applyFill="1" applyBorder="1" applyAlignment="1">
      <alignment horizontal="center"/>
      <protection/>
    </xf>
    <xf numFmtId="0" fontId="15" fillId="43" borderId="55" xfId="91" applyFont="1" applyFill="1" applyBorder="1" applyAlignment="1">
      <alignment horizontal="center"/>
      <protection/>
    </xf>
    <xf numFmtId="0" fontId="15" fillId="43" borderId="66" xfId="91" applyFont="1" applyFill="1" applyBorder="1" applyAlignment="1">
      <alignment horizontal="center"/>
      <protection/>
    </xf>
    <xf numFmtId="0" fontId="16" fillId="44" borderId="56" xfId="91" applyFont="1" applyFill="1" applyBorder="1" applyAlignment="1">
      <alignment/>
      <protection/>
    </xf>
    <xf numFmtId="0" fontId="16" fillId="44" borderId="57" xfId="91" applyFont="1" applyFill="1" applyBorder="1" applyAlignment="1">
      <alignment/>
      <protection/>
    </xf>
    <xf numFmtId="0" fontId="16" fillId="44" borderId="57" xfId="91" applyFont="1" applyFill="1" applyBorder="1" applyAlignment="1">
      <alignment horizontal="center"/>
      <protection/>
    </xf>
    <xf numFmtId="0" fontId="16" fillId="44" borderId="57" xfId="91" applyFont="1" applyFill="1" applyBorder="1">
      <alignment/>
      <protection/>
    </xf>
    <xf numFmtId="0" fontId="16" fillId="44" borderId="58" xfId="91" applyFont="1" applyFill="1" applyBorder="1">
      <alignment/>
      <protection/>
    </xf>
    <xf numFmtId="0" fontId="16" fillId="44" borderId="59" xfId="91" applyFont="1" applyFill="1" applyBorder="1">
      <alignment/>
      <protection/>
    </xf>
    <xf numFmtId="0" fontId="15" fillId="0" borderId="0" xfId="88" applyFont="1">
      <alignment/>
      <protection/>
    </xf>
    <xf numFmtId="0" fontId="15" fillId="45" borderId="61" xfId="88" applyFont="1" applyFill="1" applyBorder="1" applyAlignment="1">
      <alignment horizontal="center"/>
      <protection/>
    </xf>
    <xf numFmtId="38" fontId="15" fillId="45" borderId="63" xfId="60" applyFont="1" applyFill="1" applyBorder="1" applyAlignment="1">
      <alignment horizontal="center"/>
    </xf>
    <xf numFmtId="38" fontId="15" fillId="45" borderId="54" xfId="60" applyFont="1" applyFill="1" applyBorder="1" applyAlignment="1">
      <alignment horizontal="center"/>
    </xf>
    <xf numFmtId="38" fontId="15" fillId="45" borderId="64" xfId="60" applyFont="1" applyFill="1" applyBorder="1" applyAlignment="1">
      <alignment horizontal="center"/>
    </xf>
    <xf numFmtId="0" fontId="16" fillId="40" borderId="56" xfId="88" applyFont="1" applyFill="1" applyBorder="1" applyAlignment="1">
      <alignment/>
      <protection/>
    </xf>
    <xf numFmtId="0" fontId="16" fillId="40" borderId="57" xfId="88" applyFont="1" applyFill="1" applyBorder="1" applyAlignment="1">
      <alignment/>
      <protection/>
    </xf>
    <xf numFmtId="0" fontId="16" fillId="40" borderId="57" xfId="88" applyFont="1" applyFill="1" applyBorder="1">
      <alignment/>
      <protection/>
    </xf>
    <xf numFmtId="0" fontId="16" fillId="40" borderId="58" xfId="88" applyFont="1" applyFill="1" applyBorder="1">
      <alignment/>
      <protection/>
    </xf>
    <xf numFmtId="0" fontId="16" fillId="40" borderId="59" xfId="88" applyFont="1" applyFill="1" applyBorder="1">
      <alignment/>
      <protection/>
    </xf>
    <xf numFmtId="0" fontId="15" fillId="46" borderId="50" xfId="87" applyFont="1" applyFill="1" applyBorder="1" applyAlignment="1">
      <alignment horizontal="center"/>
      <protection/>
    </xf>
    <xf numFmtId="38" fontId="15" fillId="46" borderId="51" xfId="60" applyFont="1" applyFill="1" applyBorder="1" applyAlignment="1">
      <alignment horizontal="center"/>
    </xf>
    <xf numFmtId="38" fontId="15" fillId="46" borderId="52" xfId="60" applyFont="1" applyFill="1" applyBorder="1" applyAlignment="1">
      <alignment horizontal="center"/>
    </xf>
    <xf numFmtId="38" fontId="15" fillId="46" borderId="53" xfId="60" applyFont="1" applyFill="1" applyBorder="1" applyAlignment="1">
      <alignment horizontal="center"/>
    </xf>
    <xf numFmtId="38" fontId="15" fillId="46" borderId="55" xfId="60" applyFont="1" applyFill="1" applyBorder="1" applyAlignment="1">
      <alignment horizontal="center"/>
    </xf>
    <xf numFmtId="38" fontId="15" fillId="46" borderId="66" xfId="60" applyFont="1" applyFill="1" applyBorder="1" applyAlignment="1">
      <alignment horizontal="center"/>
    </xf>
    <xf numFmtId="0" fontId="16" fillId="46" borderId="56" xfId="87" applyFont="1" applyFill="1" applyBorder="1" applyAlignment="1">
      <alignment/>
      <protection/>
    </xf>
    <xf numFmtId="0" fontId="16" fillId="46" borderId="57" xfId="87" applyFont="1" applyFill="1" applyBorder="1" applyAlignment="1">
      <alignment/>
      <protection/>
    </xf>
    <xf numFmtId="0" fontId="16" fillId="46" borderId="57" xfId="87" applyFont="1" applyFill="1" applyBorder="1" applyAlignment="1">
      <alignment horizontal="center"/>
      <protection/>
    </xf>
    <xf numFmtId="0" fontId="16" fillId="46" borderId="57" xfId="87" applyFont="1" applyFill="1" applyBorder="1">
      <alignment/>
      <protection/>
    </xf>
    <xf numFmtId="0" fontId="16" fillId="46" borderId="58" xfId="87" applyFont="1" applyFill="1" applyBorder="1">
      <alignment/>
      <protection/>
    </xf>
    <xf numFmtId="0" fontId="16" fillId="46" borderId="59" xfId="87" applyFont="1" applyFill="1" applyBorder="1">
      <alignment/>
      <protection/>
    </xf>
    <xf numFmtId="38" fontId="0" fillId="0" borderId="0" xfId="60" applyFont="1" applyAlignment="1">
      <alignment/>
    </xf>
    <xf numFmtId="38" fontId="14" fillId="47" borderId="67" xfId="60" applyFont="1" applyFill="1" applyBorder="1" applyAlignment="1">
      <alignment horizontal="center"/>
    </xf>
    <xf numFmtId="38" fontId="14" fillId="47" borderId="53" xfId="60" applyFont="1" applyFill="1" applyBorder="1" applyAlignment="1">
      <alignment horizontal="center"/>
    </xf>
    <xf numFmtId="38" fontId="14" fillId="47" borderId="54" xfId="60" applyFont="1" applyFill="1" applyBorder="1" applyAlignment="1">
      <alignment horizontal="center"/>
    </xf>
    <xf numFmtId="0" fontId="16" fillId="48" borderId="68" xfId="90" applyFont="1" applyFill="1" applyBorder="1" applyAlignment="1">
      <alignment/>
      <protection/>
    </xf>
    <xf numFmtId="0" fontId="16" fillId="48" borderId="69" xfId="90" applyFont="1" applyFill="1" applyBorder="1" applyAlignment="1">
      <alignment/>
      <protection/>
    </xf>
    <xf numFmtId="0" fontId="16" fillId="48" borderId="69" xfId="90" applyFont="1" applyFill="1" applyBorder="1" applyAlignment="1">
      <alignment horizontal="center"/>
      <protection/>
    </xf>
    <xf numFmtId="38" fontId="14" fillId="47" borderId="70" xfId="60" applyFont="1" applyFill="1" applyBorder="1" applyAlignment="1">
      <alignment horizontal="center"/>
    </xf>
    <xf numFmtId="38" fontId="15" fillId="45" borderId="66" xfId="60" applyFont="1" applyFill="1" applyBorder="1" applyAlignment="1">
      <alignment horizontal="center"/>
    </xf>
    <xf numFmtId="0" fontId="14" fillId="39" borderId="0" xfId="81" applyFont="1" applyFill="1">
      <alignment/>
      <protection/>
    </xf>
    <xf numFmtId="178" fontId="16" fillId="36" borderId="22" xfId="53" applyNumberFormat="1" applyFont="1" applyFill="1" applyBorder="1" applyAlignment="1">
      <alignment horizontal="center"/>
    </xf>
    <xf numFmtId="178" fontId="16" fillId="36" borderId="71" xfId="53" applyNumberFormat="1" applyFont="1" applyFill="1" applyBorder="1" applyAlignment="1">
      <alignment horizontal="center"/>
    </xf>
    <xf numFmtId="178" fontId="16" fillId="36" borderId="22" xfId="85" applyNumberFormat="1" applyFont="1" applyFill="1" applyBorder="1" applyAlignment="1">
      <alignment horizontal="center"/>
      <protection/>
    </xf>
    <xf numFmtId="178" fontId="16" fillId="36" borderId="71" xfId="85" applyNumberFormat="1" applyFont="1" applyFill="1" applyBorder="1" applyAlignment="1">
      <alignment horizontal="center"/>
      <protection/>
    </xf>
    <xf numFmtId="178" fontId="16" fillId="36" borderId="72" xfId="53" applyNumberFormat="1" applyFont="1" applyFill="1" applyBorder="1" applyAlignment="1">
      <alignment horizontal="center"/>
    </xf>
    <xf numFmtId="38" fontId="18" fillId="0" borderId="73" xfId="60" applyFont="1" applyBorder="1" applyAlignment="1">
      <alignment/>
    </xf>
    <xf numFmtId="38" fontId="18" fillId="0" borderId="2" xfId="60" applyFont="1" applyBorder="1" applyAlignment="1">
      <alignment/>
    </xf>
    <xf numFmtId="38" fontId="18" fillId="0" borderId="74" xfId="60" applyFont="1" applyBorder="1" applyAlignment="1">
      <alignment/>
    </xf>
    <xf numFmtId="38" fontId="18" fillId="38" borderId="75" xfId="60" applyFont="1" applyFill="1" applyBorder="1" applyAlignment="1">
      <alignment/>
    </xf>
    <xf numFmtId="38" fontId="18" fillId="0" borderId="76" xfId="60" applyFont="1" applyBorder="1" applyAlignment="1">
      <alignment/>
    </xf>
    <xf numFmtId="0" fontId="15" fillId="35" borderId="77" xfId="85" applyFont="1" applyFill="1" applyBorder="1" applyAlignment="1">
      <alignment horizontal="center"/>
      <protection/>
    </xf>
    <xf numFmtId="0" fontId="15" fillId="35" borderId="78" xfId="85" applyFont="1" applyFill="1" applyBorder="1" applyAlignment="1">
      <alignment horizontal="center"/>
      <protection/>
    </xf>
    <xf numFmtId="0" fontId="15" fillId="35" borderId="79" xfId="85" applyFont="1" applyFill="1" applyBorder="1" applyAlignment="1">
      <alignment horizontal="center"/>
      <protection/>
    </xf>
    <xf numFmtId="0" fontId="0" fillId="0" borderId="0" xfId="83" applyFont="1">
      <alignment/>
      <protection/>
    </xf>
    <xf numFmtId="38" fontId="15" fillId="33" borderId="65" xfId="60" applyFont="1" applyFill="1" applyBorder="1" applyAlignment="1">
      <alignment horizontal="center"/>
    </xf>
    <xf numFmtId="0" fontId="14" fillId="47" borderId="80" xfId="90" applyFont="1" applyFill="1" applyBorder="1" applyAlignment="1">
      <alignment horizontal="center"/>
      <protection/>
    </xf>
    <xf numFmtId="0" fontId="14" fillId="47" borderId="81" xfId="90" applyFont="1" applyFill="1" applyBorder="1" applyAlignment="1">
      <alignment horizontal="center"/>
      <protection/>
    </xf>
    <xf numFmtId="38" fontId="0" fillId="0" borderId="82" xfId="60" applyFont="1" applyBorder="1" applyAlignment="1">
      <alignment/>
    </xf>
    <xf numFmtId="38" fontId="0" fillId="0" borderId="28" xfId="60" applyFont="1" applyBorder="1" applyAlignment="1">
      <alignment/>
    </xf>
    <xf numFmtId="38" fontId="0" fillId="0" borderId="32" xfId="60" applyFont="1" applyBorder="1" applyAlignment="1">
      <alignment/>
    </xf>
    <xf numFmtId="0" fontId="15" fillId="45" borderId="62" xfId="88" applyFont="1" applyFill="1" applyBorder="1" applyAlignment="1">
      <alignment horizontal="center"/>
      <protection/>
    </xf>
    <xf numFmtId="0" fontId="0" fillId="0" borderId="0" xfId="89" applyFont="1">
      <alignment/>
      <protection/>
    </xf>
    <xf numFmtId="0" fontId="0" fillId="0" borderId="0" xfId="0" applyFont="1" applyAlignment="1">
      <alignment vertical="center"/>
    </xf>
    <xf numFmtId="0" fontId="0" fillId="0" borderId="83" xfId="89" applyFont="1" applyBorder="1">
      <alignment/>
      <protection/>
    </xf>
    <xf numFmtId="0" fontId="0" fillId="0" borderId="45" xfId="89" applyFont="1" applyBorder="1">
      <alignment/>
      <protection/>
    </xf>
    <xf numFmtId="179" fontId="0" fillId="0" borderId="28" xfId="0" applyNumberFormat="1" applyFont="1" applyFill="1" applyBorder="1" applyAlignment="1">
      <alignment horizontal="right"/>
    </xf>
    <xf numFmtId="0" fontId="0" fillId="0" borderId="84" xfId="89" applyFont="1" applyBorder="1">
      <alignment/>
      <protection/>
    </xf>
    <xf numFmtId="179" fontId="0" fillId="0" borderId="32" xfId="0" applyNumberFormat="1" applyFont="1" applyFill="1" applyBorder="1" applyAlignment="1">
      <alignment horizontal="right"/>
    </xf>
    <xf numFmtId="0" fontId="0" fillId="0" borderId="85" xfId="89" applyFont="1" applyBorder="1">
      <alignment/>
      <protection/>
    </xf>
    <xf numFmtId="0" fontId="0" fillId="0" borderId="86" xfId="89" applyFont="1" applyBorder="1">
      <alignment/>
      <protection/>
    </xf>
    <xf numFmtId="0" fontId="0" fillId="0" borderId="87" xfId="89" applyFont="1" applyBorder="1">
      <alignment/>
      <protection/>
    </xf>
    <xf numFmtId="38" fontId="0" fillId="0" borderId="0" xfId="60" applyFont="1" applyAlignment="1">
      <alignment/>
    </xf>
    <xf numFmtId="0" fontId="0" fillId="0" borderId="0" xfId="86" applyFont="1">
      <alignment/>
      <protection/>
    </xf>
    <xf numFmtId="38" fontId="0" fillId="0" borderId="42" xfId="60" applyFont="1" applyBorder="1" applyAlignment="1">
      <alignment/>
    </xf>
    <xf numFmtId="38" fontId="0" fillId="0" borderId="88" xfId="60" applyFont="1" applyBorder="1" applyAlignment="1">
      <alignment/>
    </xf>
    <xf numFmtId="0" fontId="0" fillId="0" borderId="45" xfId="86" applyFont="1" applyBorder="1">
      <alignment/>
      <protection/>
    </xf>
    <xf numFmtId="38" fontId="0" fillId="0" borderId="29" xfId="60" applyFont="1" applyBorder="1" applyAlignment="1">
      <alignment/>
    </xf>
    <xf numFmtId="38" fontId="0" fillId="0" borderId="89" xfId="60" applyFont="1" applyBorder="1" applyAlignment="1">
      <alignment/>
    </xf>
    <xf numFmtId="0" fontId="0" fillId="0" borderId="86" xfId="86" applyFont="1" applyBorder="1">
      <alignment/>
      <protection/>
    </xf>
    <xf numFmtId="38" fontId="0" fillId="0" borderId="90" xfId="60" applyFont="1" applyBorder="1" applyAlignment="1">
      <alignment/>
    </xf>
    <xf numFmtId="0" fontId="0" fillId="0" borderId="83" xfId="86" applyFont="1" applyBorder="1">
      <alignment/>
      <protection/>
    </xf>
    <xf numFmtId="38" fontId="0" fillId="0" borderId="91" xfId="60" applyFont="1" applyBorder="1" applyAlignment="1">
      <alignment/>
    </xf>
    <xf numFmtId="0" fontId="0" fillId="0" borderId="84" xfId="86" applyFont="1" applyBorder="1">
      <alignment/>
      <protection/>
    </xf>
    <xf numFmtId="38" fontId="0" fillId="0" borderId="92" xfId="60" applyFont="1" applyBorder="1" applyAlignment="1">
      <alignment/>
    </xf>
    <xf numFmtId="38" fontId="0" fillId="0" borderId="93" xfId="60" applyFont="1" applyBorder="1" applyAlignment="1">
      <alignment/>
    </xf>
    <xf numFmtId="0" fontId="0" fillId="0" borderId="87" xfId="86" applyFont="1" applyBorder="1">
      <alignment/>
      <protection/>
    </xf>
    <xf numFmtId="38" fontId="0" fillId="0" borderId="94" xfId="60" applyFont="1" applyBorder="1" applyAlignment="1">
      <alignment/>
    </xf>
    <xf numFmtId="0" fontId="0" fillId="0" borderId="0" xfId="91" applyFont="1">
      <alignment/>
      <protection/>
    </xf>
    <xf numFmtId="0" fontId="0" fillId="0" borderId="83" xfId="91" applyFont="1" applyBorder="1">
      <alignment/>
      <protection/>
    </xf>
    <xf numFmtId="0" fontId="0" fillId="0" borderId="45" xfId="91" applyFont="1" applyBorder="1">
      <alignment/>
      <protection/>
    </xf>
    <xf numFmtId="38" fontId="0" fillId="0" borderId="95" xfId="60" applyFont="1" applyBorder="1" applyAlignment="1">
      <alignment/>
    </xf>
    <xf numFmtId="0" fontId="0" fillId="0" borderId="84" xfId="91" applyFont="1" applyBorder="1">
      <alignment/>
      <protection/>
    </xf>
    <xf numFmtId="0" fontId="0" fillId="0" borderId="85" xfId="91" applyFont="1" applyBorder="1">
      <alignment/>
      <protection/>
    </xf>
    <xf numFmtId="0" fontId="0" fillId="0" borderId="0" xfId="91" applyFont="1" applyAlignment="1">
      <alignment horizontal="center"/>
      <protection/>
    </xf>
    <xf numFmtId="38" fontId="0" fillId="0" borderId="96" xfId="60" applyFont="1" applyBorder="1" applyAlignment="1">
      <alignment/>
    </xf>
    <xf numFmtId="38" fontId="0" fillId="0" borderId="97" xfId="60" applyFont="1" applyBorder="1" applyAlignment="1">
      <alignment/>
    </xf>
    <xf numFmtId="0" fontId="0" fillId="0" borderId="87" xfId="91" applyFont="1" applyBorder="1">
      <alignment/>
      <protection/>
    </xf>
    <xf numFmtId="38" fontId="0" fillId="0" borderId="98" xfId="60" applyFont="1" applyBorder="1" applyAlignment="1">
      <alignment/>
    </xf>
    <xf numFmtId="0" fontId="0" fillId="0" borderId="0" xfId="91" applyFont="1" applyBorder="1">
      <alignment/>
      <protection/>
    </xf>
    <xf numFmtId="0" fontId="0" fillId="0" borderId="0" xfId="88" applyFont="1">
      <alignment/>
      <protection/>
    </xf>
    <xf numFmtId="0" fontId="0" fillId="0" borderId="83" xfId="88" applyFont="1" applyBorder="1">
      <alignment/>
      <protection/>
    </xf>
    <xf numFmtId="0" fontId="0" fillId="0" borderId="45" xfId="88" applyFont="1" applyBorder="1">
      <alignment/>
      <protection/>
    </xf>
    <xf numFmtId="0" fontId="0" fillId="0" borderId="84" xfId="88" applyFont="1" applyBorder="1">
      <alignment/>
      <protection/>
    </xf>
    <xf numFmtId="38" fontId="0" fillId="0" borderId="33" xfId="60" applyFont="1" applyBorder="1" applyAlignment="1">
      <alignment/>
    </xf>
    <xf numFmtId="38" fontId="0" fillId="0" borderId="99" xfId="60" applyFont="1" applyBorder="1" applyAlignment="1">
      <alignment/>
    </xf>
    <xf numFmtId="0" fontId="0" fillId="0" borderId="85" xfId="88" applyFont="1" applyBorder="1">
      <alignment/>
      <protection/>
    </xf>
    <xf numFmtId="38" fontId="0" fillId="0" borderId="100" xfId="60" applyFont="1" applyBorder="1" applyAlignment="1">
      <alignment/>
    </xf>
    <xf numFmtId="0" fontId="0" fillId="0" borderId="86" xfId="88" applyFont="1" applyBorder="1">
      <alignment/>
      <protection/>
    </xf>
    <xf numFmtId="0" fontId="0" fillId="0" borderId="101" xfId="88" applyFont="1" applyBorder="1">
      <alignment/>
      <protection/>
    </xf>
    <xf numFmtId="0" fontId="0" fillId="0" borderId="87" xfId="88" applyFont="1" applyBorder="1">
      <alignment/>
      <protection/>
    </xf>
    <xf numFmtId="38" fontId="0" fillId="0" borderId="102" xfId="60" applyFont="1" applyBorder="1" applyAlignment="1">
      <alignment/>
    </xf>
    <xf numFmtId="38" fontId="0" fillId="0" borderId="103" xfId="60" applyFont="1" applyBorder="1" applyAlignment="1">
      <alignment/>
    </xf>
    <xf numFmtId="0" fontId="0" fillId="0" borderId="0" xfId="87" applyFont="1">
      <alignment/>
      <protection/>
    </xf>
    <xf numFmtId="38" fontId="0" fillId="0" borderId="83" xfId="60" applyFont="1" applyBorder="1" applyAlignment="1">
      <alignment/>
    </xf>
    <xf numFmtId="38" fontId="0" fillId="0" borderId="45" xfId="60" applyFont="1" applyBorder="1" applyAlignment="1">
      <alignment/>
    </xf>
    <xf numFmtId="38" fontId="0" fillId="0" borderId="84" xfId="60" applyFont="1" applyBorder="1" applyAlignment="1">
      <alignment/>
    </xf>
    <xf numFmtId="38" fontId="0" fillId="0" borderId="85" xfId="60" applyFont="1" applyBorder="1" applyAlignment="1">
      <alignment/>
    </xf>
    <xf numFmtId="38" fontId="0" fillId="0" borderId="86" xfId="60" applyFont="1" applyBorder="1" applyAlignment="1">
      <alignment/>
    </xf>
    <xf numFmtId="38" fontId="0" fillId="0" borderId="104" xfId="60" applyFont="1" applyBorder="1" applyAlignment="1">
      <alignment/>
    </xf>
    <xf numFmtId="38" fontId="0" fillId="0" borderId="87" xfId="60" applyFont="1" applyBorder="1" applyAlignment="1">
      <alignment/>
    </xf>
    <xf numFmtId="38" fontId="0" fillId="0" borderId="0" xfId="60" applyFont="1" applyBorder="1" applyAlignment="1">
      <alignment/>
    </xf>
    <xf numFmtId="0" fontId="0" fillId="0" borderId="0" xfId="90" applyFont="1" applyAlignment="1">
      <alignment horizontal="center"/>
      <protection/>
    </xf>
    <xf numFmtId="0" fontId="0" fillId="0" borderId="0" xfId="90" applyFont="1">
      <alignment/>
      <protection/>
    </xf>
    <xf numFmtId="0" fontId="0" fillId="0" borderId="0" xfId="90" applyFont="1" applyAlignment="1">
      <alignment horizontal="center"/>
      <protection/>
    </xf>
    <xf numFmtId="0" fontId="0" fillId="0" borderId="105" xfId="90" applyFont="1" applyBorder="1" applyAlignment="1">
      <alignment horizontal="center"/>
      <protection/>
    </xf>
    <xf numFmtId="0" fontId="0" fillId="0" borderId="106" xfId="90" applyFont="1" applyBorder="1" applyAlignment="1">
      <alignment horizontal="center"/>
      <protection/>
    </xf>
    <xf numFmtId="0" fontId="0" fillId="48" borderId="69" xfId="90" applyFont="1" applyFill="1" applyBorder="1">
      <alignment/>
      <protection/>
    </xf>
    <xf numFmtId="0" fontId="0" fillId="48" borderId="107" xfId="90" applyFont="1" applyFill="1" applyBorder="1">
      <alignment/>
      <protection/>
    </xf>
    <xf numFmtId="0" fontId="0" fillId="0" borderId="108" xfId="90" applyFont="1" applyBorder="1" applyAlignment="1">
      <alignment horizontal="center"/>
      <protection/>
    </xf>
    <xf numFmtId="0" fontId="0" fillId="0" borderId="109" xfId="90" applyFont="1" applyBorder="1" applyAlignment="1">
      <alignment horizontal="center"/>
      <protection/>
    </xf>
    <xf numFmtId="0" fontId="0" fillId="0" borderId="110" xfId="90" applyFont="1" applyBorder="1" applyAlignment="1">
      <alignment horizontal="center"/>
      <protection/>
    </xf>
    <xf numFmtId="178" fontId="0" fillId="0" borderId="0" xfId="0" applyNumberFormat="1" applyFont="1" applyAlignment="1">
      <alignment vertical="center"/>
    </xf>
    <xf numFmtId="178" fontId="0" fillId="0" borderId="111" xfId="0" applyNumberFormat="1" applyFont="1" applyBorder="1" applyAlignment="1">
      <alignment vertical="center"/>
    </xf>
    <xf numFmtId="0" fontId="0" fillId="0" borderId="0" xfId="82" applyFont="1">
      <alignment/>
      <protection/>
    </xf>
    <xf numFmtId="178" fontId="0" fillId="0" borderId="112" xfId="53" applyNumberFormat="1" applyFont="1" applyBorder="1" applyAlignment="1">
      <alignment/>
    </xf>
    <xf numFmtId="0" fontId="0" fillId="34" borderId="16" xfId="82" applyNumberFormat="1" applyFont="1" applyFill="1" applyBorder="1" applyAlignment="1">
      <alignment horizontal="left"/>
      <protection/>
    </xf>
    <xf numFmtId="0" fontId="0" fillId="0" borderId="113" xfId="53" applyNumberFormat="1" applyFont="1" applyBorder="1" applyAlignment="1">
      <alignment/>
    </xf>
    <xf numFmtId="0" fontId="0" fillId="34" borderId="16" xfId="82" applyNumberFormat="1" applyFont="1" applyFill="1" applyBorder="1">
      <alignment/>
      <protection/>
    </xf>
    <xf numFmtId="0" fontId="0" fillId="34" borderId="114" xfId="82" applyNumberFormat="1" applyFont="1" applyFill="1" applyBorder="1" applyAlignment="1">
      <alignment/>
      <protection/>
    </xf>
    <xf numFmtId="178" fontId="0" fillId="0" borderId="115" xfId="53" applyNumberFormat="1" applyFont="1" applyBorder="1" applyAlignment="1">
      <alignment/>
    </xf>
    <xf numFmtId="0" fontId="0" fillId="0" borderId="0" xfId="83" applyFont="1">
      <alignment/>
      <protection/>
    </xf>
    <xf numFmtId="38" fontId="0" fillId="0" borderId="0" xfId="60" applyFont="1" applyFill="1" applyBorder="1" applyAlignment="1">
      <alignment horizontal="center"/>
    </xf>
    <xf numFmtId="0" fontId="0" fillId="0" borderId="83" xfId="83" applyFont="1" applyBorder="1">
      <alignment/>
      <protection/>
    </xf>
    <xf numFmtId="0" fontId="0" fillId="0" borderId="0" xfId="0" applyFont="1" applyAlignment="1">
      <alignment vertical="center"/>
    </xf>
    <xf numFmtId="0" fontId="0" fillId="0" borderId="45" xfId="83" applyFont="1" applyBorder="1">
      <alignment/>
      <protection/>
    </xf>
    <xf numFmtId="0" fontId="0" fillId="0" borderId="84" xfId="83" applyFont="1" applyBorder="1">
      <alignment/>
      <protection/>
    </xf>
    <xf numFmtId="0" fontId="0" fillId="0" borderId="85" xfId="83" applyFont="1" applyBorder="1">
      <alignment/>
      <protection/>
    </xf>
    <xf numFmtId="38" fontId="0" fillId="0" borderId="0" xfId="0" applyNumberFormat="1" applyFont="1" applyAlignment="1">
      <alignment vertical="center"/>
    </xf>
    <xf numFmtId="0" fontId="0" fillId="0" borderId="86" xfId="83" applyFont="1" applyBorder="1">
      <alignment/>
      <protection/>
    </xf>
    <xf numFmtId="180" fontId="0" fillId="0" borderId="28" xfId="60" applyNumberFormat="1" applyFont="1" applyBorder="1" applyAlignment="1">
      <alignment/>
    </xf>
    <xf numFmtId="0" fontId="0" fillId="0" borderId="87" xfId="83" applyFont="1" applyBorder="1">
      <alignment/>
      <protection/>
    </xf>
    <xf numFmtId="38" fontId="0" fillId="0" borderId="116" xfId="60" applyFont="1" applyBorder="1" applyAlignment="1">
      <alignment/>
    </xf>
    <xf numFmtId="38" fontId="0" fillId="39" borderId="0" xfId="60" applyFont="1" applyFill="1" applyAlignment="1">
      <alignment/>
    </xf>
    <xf numFmtId="0" fontId="0" fillId="0" borderId="0" xfId="85" applyFont="1">
      <alignment/>
      <protection/>
    </xf>
    <xf numFmtId="38" fontId="0" fillId="0" borderId="117" xfId="60" applyFont="1" applyBorder="1" applyAlignment="1" applyProtection="1">
      <alignment/>
      <protection/>
    </xf>
    <xf numFmtId="38" fontId="0" fillId="0" borderId="118" xfId="60" applyFont="1" applyBorder="1" applyAlignment="1" applyProtection="1">
      <alignment/>
      <protection/>
    </xf>
    <xf numFmtId="38" fontId="0" fillId="0" borderId="119" xfId="60" applyFont="1" applyBorder="1" applyAlignment="1">
      <alignment/>
    </xf>
    <xf numFmtId="178" fontId="0" fillId="0" borderId="120" xfId="85" applyNumberFormat="1" applyFont="1" applyFill="1" applyBorder="1" applyAlignment="1">
      <alignment/>
      <protection/>
    </xf>
    <xf numFmtId="178" fontId="0" fillId="0" borderId="121" xfId="85" applyNumberFormat="1" applyFont="1" applyBorder="1" applyAlignment="1">
      <alignment/>
      <protection/>
    </xf>
    <xf numFmtId="178" fontId="0" fillId="0" borderId="0" xfId="85" applyNumberFormat="1" applyFont="1">
      <alignment/>
      <protection/>
    </xf>
    <xf numFmtId="3" fontId="0" fillId="0" borderId="122" xfId="85" applyNumberFormat="1" applyFont="1" applyFill="1" applyBorder="1" applyAlignment="1">
      <alignment/>
      <protection/>
    </xf>
    <xf numFmtId="38" fontId="0" fillId="0" borderId="123" xfId="60" applyFont="1" applyBorder="1" applyAlignment="1">
      <alignment/>
    </xf>
    <xf numFmtId="178" fontId="0" fillId="0" borderId="124" xfId="85" applyNumberFormat="1" applyFont="1" applyFill="1" applyBorder="1" applyAlignment="1">
      <alignment/>
      <protection/>
    </xf>
    <xf numFmtId="178" fontId="0" fillId="0" borderId="125" xfId="53" applyNumberFormat="1" applyFont="1" applyBorder="1" applyAlignment="1">
      <alignment/>
    </xf>
    <xf numFmtId="3" fontId="0" fillId="0" borderId="46" xfId="85" applyNumberFormat="1" applyFont="1" applyFill="1" applyBorder="1" applyAlignment="1">
      <alignment/>
      <protection/>
    </xf>
    <xf numFmtId="38" fontId="0" fillId="0" borderId="126" xfId="60" applyFont="1" applyBorder="1" applyAlignment="1">
      <alignment/>
    </xf>
    <xf numFmtId="178" fontId="0" fillId="0" borderId="127" xfId="53" applyNumberFormat="1" applyFont="1" applyBorder="1" applyAlignment="1">
      <alignment/>
    </xf>
    <xf numFmtId="38" fontId="0" fillId="0" borderId="128" xfId="60" applyFont="1" applyBorder="1" applyAlignment="1" applyProtection="1">
      <alignment/>
      <protection/>
    </xf>
    <xf numFmtId="38" fontId="0" fillId="0" borderId="129" xfId="60" applyFont="1" applyBorder="1" applyAlignment="1" applyProtection="1">
      <alignment/>
      <protection/>
    </xf>
    <xf numFmtId="38" fontId="0" fillId="0" borderId="130" xfId="60" applyFont="1" applyBorder="1" applyAlignment="1">
      <alignment/>
    </xf>
    <xf numFmtId="178" fontId="0" fillId="0" borderId="131" xfId="53" applyNumberFormat="1" applyFont="1" applyBorder="1" applyAlignment="1">
      <alignment/>
    </xf>
    <xf numFmtId="178" fontId="0" fillId="0" borderId="132" xfId="85" applyNumberFormat="1" applyFont="1" applyFill="1" applyBorder="1" applyAlignment="1">
      <alignment/>
      <protection/>
    </xf>
    <xf numFmtId="178" fontId="0" fillId="0" borderId="133" xfId="53" applyNumberFormat="1" applyFont="1" applyBorder="1" applyAlignment="1">
      <alignment/>
    </xf>
    <xf numFmtId="178" fontId="0" fillId="0" borderId="134" xfId="85" applyNumberFormat="1" applyFont="1" applyFill="1" applyBorder="1" applyAlignment="1">
      <alignment/>
      <protection/>
    </xf>
    <xf numFmtId="178" fontId="0" fillId="0" borderId="135" xfId="85" applyNumberFormat="1" applyFont="1" applyBorder="1">
      <alignment/>
      <protection/>
    </xf>
    <xf numFmtId="178" fontId="0" fillId="0" borderId="26" xfId="85" applyNumberFormat="1" applyFont="1" applyFill="1" applyBorder="1" applyAlignment="1">
      <alignment/>
      <protection/>
    </xf>
    <xf numFmtId="178" fontId="0" fillId="0" borderId="135" xfId="85" applyNumberFormat="1" applyFont="1" applyFill="1" applyBorder="1" applyAlignment="1">
      <alignment/>
      <protection/>
    </xf>
    <xf numFmtId="38" fontId="0" fillId="0" borderId="136" xfId="60" applyFont="1" applyBorder="1" applyAlignment="1">
      <alignment/>
    </xf>
    <xf numFmtId="3" fontId="0" fillId="0" borderId="137" xfId="85" applyNumberFormat="1" applyFont="1" applyFill="1" applyBorder="1" applyAlignment="1">
      <alignment/>
      <protection/>
    </xf>
    <xf numFmtId="178" fontId="0" fillId="0" borderId="138" xfId="85" applyNumberFormat="1" applyFont="1" applyFill="1" applyBorder="1" applyAlignment="1">
      <alignment/>
      <protection/>
    </xf>
    <xf numFmtId="178" fontId="0" fillId="0" borderId="139" xfId="85" applyNumberFormat="1" applyFont="1" applyFill="1" applyBorder="1" applyAlignment="1">
      <alignment/>
      <protection/>
    </xf>
    <xf numFmtId="178" fontId="0" fillId="0" borderId="0" xfId="53" applyNumberFormat="1" applyFont="1" applyAlignment="1">
      <alignment/>
    </xf>
    <xf numFmtId="178" fontId="0" fillId="0" borderId="37" xfId="85" applyNumberFormat="1" applyFont="1" applyFill="1" applyBorder="1" applyAlignment="1">
      <alignment/>
      <protection/>
    </xf>
    <xf numFmtId="178" fontId="0" fillId="0" borderId="140" xfId="85" applyNumberFormat="1" applyFont="1" applyFill="1" applyBorder="1" applyAlignment="1">
      <alignment/>
      <protection/>
    </xf>
    <xf numFmtId="38" fontId="0" fillId="38" borderId="141" xfId="60" applyFont="1" applyFill="1" applyBorder="1" applyAlignment="1">
      <alignment horizontal="center"/>
    </xf>
    <xf numFmtId="38" fontId="0" fillId="0" borderId="142" xfId="60" applyFont="1" applyBorder="1" applyAlignment="1">
      <alignment horizontal="left"/>
    </xf>
    <xf numFmtId="3" fontId="0" fillId="0" borderId="143" xfId="85" applyNumberFormat="1" applyFont="1" applyFill="1" applyBorder="1" applyAlignment="1">
      <alignment/>
      <protection/>
    </xf>
    <xf numFmtId="3" fontId="0" fillId="0" borderId="144" xfId="85" applyNumberFormat="1" applyFont="1" applyFill="1" applyBorder="1" applyAlignment="1">
      <alignment/>
      <protection/>
    </xf>
    <xf numFmtId="178" fontId="0" fillId="38" borderId="26" xfId="53" applyNumberFormat="1" applyFont="1" applyFill="1" applyBorder="1" applyAlignment="1">
      <alignment horizontal="center"/>
    </xf>
    <xf numFmtId="178" fontId="0" fillId="0" borderId="135" xfId="53" applyNumberFormat="1" applyFont="1" applyBorder="1" applyAlignment="1">
      <alignment horizontal="left"/>
    </xf>
    <xf numFmtId="38" fontId="0" fillId="38" borderId="46" xfId="60" applyFont="1" applyFill="1" applyBorder="1" applyAlignment="1">
      <alignment horizontal="center"/>
    </xf>
    <xf numFmtId="38" fontId="0" fillId="0" borderId="145" xfId="60" applyFont="1" applyBorder="1" applyAlignment="1">
      <alignment horizontal="left"/>
    </xf>
    <xf numFmtId="38" fontId="0" fillId="0" borderId="146" xfId="60" applyFont="1" applyBorder="1" applyAlignment="1">
      <alignment/>
    </xf>
    <xf numFmtId="3" fontId="0" fillId="0" borderId="142" xfId="85" applyNumberFormat="1" applyFont="1" applyFill="1" applyBorder="1" applyAlignment="1">
      <alignment/>
      <protection/>
    </xf>
    <xf numFmtId="38" fontId="0" fillId="0" borderId="147" xfId="60" applyFont="1" applyBorder="1" applyAlignment="1">
      <alignment/>
    </xf>
    <xf numFmtId="38" fontId="0" fillId="0" borderId="148" xfId="60" applyFont="1" applyBorder="1" applyAlignment="1">
      <alignment/>
    </xf>
    <xf numFmtId="0" fontId="0" fillId="38" borderId="141" xfId="85" applyFont="1" applyFill="1" applyBorder="1" applyAlignment="1">
      <alignment horizontal="center"/>
      <protection/>
    </xf>
    <xf numFmtId="0" fontId="0" fillId="0" borderId="142" xfId="85" applyFont="1" applyBorder="1" applyAlignment="1">
      <alignment horizontal="left"/>
      <protection/>
    </xf>
    <xf numFmtId="0" fontId="0" fillId="38" borderId="46" xfId="85" applyFont="1" applyFill="1" applyBorder="1" applyAlignment="1">
      <alignment horizontal="center"/>
      <protection/>
    </xf>
    <xf numFmtId="0" fontId="0" fillId="0" borderId="145" xfId="85" applyFont="1" applyBorder="1" applyAlignment="1">
      <alignment horizontal="left"/>
      <protection/>
    </xf>
    <xf numFmtId="178" fontId="0" fillId="0" borderId="26" xfId="85" applyNumberFormat="1" applyFont="1" applyBorder="1">
      <alignment/>
      <protection/>
    </xf>
    <xf numFmtId="3" fontId="0" fillId="0" borderId="149" xfId="85" applyNumberFormat="1" applyFont="1" applyFill="1" applyBorder="1" applyAlignment="1">
      <alignment/>
      <protection/>
    </xf>
    <xf numFmtId="178" fontId="0" fillId="38" borderId="141" xfId="53" applyNumberFormat="1" applyFont="1" applyFill="1" applyBorder="1" applyAlignment="1">
      <alignment horizontal="center"/>
    </xf>
    <xf numFmtId="0" fontId="0" fillId="0" borderId="137" xfId="85" applyFont="1" applyBorder="1" applyAlignment="1">
      <alignment horizontal="left"/>
      <protection/>
    </xf>
    <xf numFmtId="178" fontId="0" fillId="38" borderId="138" xfId="85" applyNumberFormat="1" applyFont="1" applyFill="1" applyBorder="1" applyAlignment="1">
      <alignment horizontal="center"/>
      <protection/>
    </xf>
    <xf numFmtId="178" fontId="0" fillId="0" borderId="150" xfId="85" applyNumberFormat="1" applyFont="1" applyBorder="1" applyAlignment="1">
      <alignment horizontal="left"/>
      <protection/>
    </xf>
    <xf numFmtId="178" fontId="0" fillId="0" borderId="151" xfId="85" applyNumberFormat="1" applyFont="1" applyBorder="1">
      <alignment/>
      <protection/>
    </xf>
    <xf numFmtId="38" fontId="0" fillId="0" borderId="152" xfId="60" applyFont="1" applyBorder="1" applyAlignment="1">
      <alignment horizontal="left"/>
    </xf>
    <xf numFmtId="178" fontId="0" fillId="38" borderId="37" xfId="53" applyNumberFormat="1" applyFont="1" applyFill="1" applyBorder="1" applyAlignment="1">
      <alignment horizontal="center"/>
    </xf>
    <xf numFmtId="178" fontId="0" fillId="0" borderId="140" xfId="53" applyNumberFormat="1" applyFont="1" applyBorder="1" applyAlignment="1">
      <alignment horizontal="left"/>
    </xf>
    <xf numFmtId="3" fontId="0" fillId="0" borderId="153" xfId="85" applyNumberFormat="1" applyFont="1" applyFill="1" applyBorder="1" applyAlignment="1">
      <alignment/>
      <protection/>
    </xf>
    <xf numFmtId="3" fontId="0" fillId="0" borderId="154" xfId="85" applyNumberFormat="1" applyFont="1" applyFill="1" applyBorder="1" applyAlignment="1">
      <alignment/>
      <protection/>
    </xf>
    <xf numFmtId="38" fontId="0" fillId="0" borderId="155" xfId="60" applyFont="1" applyBorder="1" applyAlignment="1" applyProtection="1">
      <alignment/>
      <protection/>
    </xf>
    <xf numFmtId="178" fontId="0" fillId="0" borderId="113" xfId="85" applyNumberFormat="1" applyFont="1" applyFill="1" applyBorder="1" applyAlignment="1">
      <alignment/>
      <protection/>
    </xf>
    <xf numFmtId="3" fontId="0" fillId="0" borderId="16" xfId="85" applyNumberFormat="1" applyFont="1" applyFill="1" applyBorder="1" applyAlignment="1">
      <alignment/>
      <protection/>
    </xf>
    <xf numFmtId="3" fontId="0" fillId="0" borderId="156" xfId="85" applyNumberFormat="1" applyFont="1" applyFill="1" applyBorder="1" applyAlignment="1">
      <alignment/>
      <protection/>
    </xf>
    <xf numFmtId="178" fontId="0" fillId="0" borderId="157" xfId="85" applyNumberFormat="1" applyFont="1" applyFill="1" applyBorder="1" applyAlignment="1">
      <alignment/>
      <protection/>
    </xf>
    <xf numFmtId="178" fontId="0" fillId="0" borderId="158" xfId="85" applyNumberFormat="1" applyFont="1" applyFill="1" applyBorder="1" applyAlignment="1">
      <alignment/>
      <protection/>
    </xf>
    <xf numFmtId="178" fontId="0" fillId="0" borderId="85" xfId="85" applyNumberFormat="1" applyFont="1" applyBorder="1">
      <alignment/>
      <protection/>
    </xf>
    <xf numFmtId="3" fontId="0" fillId="0" borderId="159" xfId="85" applyNumberFormat="1" applyFont="1" applyFill="1" applyBorder="1" applyAlignment="1">
      <alignment/>
      <protection/>
    </xf>
    <xf numFmtId="178" fontId="0" fillId="0" borderId="160" xfId="85" applyNumberFormat="1" applyFont="1" applyFill="1" applyBorder="1" applyAlignment="1">
      <alignment/>
      <protection/>
    </xf>
    <xf numFmtId="178" fontId="0" fillId="0" borderId="161" xfId="85" applyNumberFormat="1" applyFont="1" applyFill="1" applyBorder="1" applyAlignment="1">
      <alignment/>
      <protection/>
    </xf>
    <xf numFmtId="3" fontId="0" fillId="0" borderId="162" xfId="85" applyNumberFormat="1" applyFont="1" applyFill="1" applyBorder="1" applyAlignment="1">
      <alignment/>
      <protection/>
    </xf>
    <xf numFmtId="3" fontId="0" fillId="0" borderId="163" xfId="85" applyNumberFormat="1" applyFont="1" applyFill="1" applyBorder="1" applyAlignment="1">
      <alignment/>
      <protection/>
    </xf>
    <xf numFmtId="3" fontId="0" fillId="0" borderId="164" xfId="85" applyNumberFormat="1" applyFont="1" applyFill="1" applyBorder="1" applyAlignment="1">
      <alignment/>
      <protection/>
    </xf>
    <xf numFmtId="3" fontId="0" fillId="0" borderId="122" xfId="85" applyNumberFormat="1" applyFont="1" applyBorder="1">
      <alignment/>
      <protection/>
    </xf>
    <xf numFmtId="3" fontId="0" fillId="0" borderId="86" xfId="85" applyNumberFormat="1" applyFont="1" applyBorder="1">
      <alignment/>
      <protection/>
    </xf>
    <xf numFmtId="3" fontId="0" fillId="0" borderId="46" xfId="85" applyNumberFormat="1" applyFont="1" applyBorder="1">
      <alignment/>
      <protection/>
    </xf>
    <xf numFmtId="3" fontId="0" fillId="0" borderId="145" xfId="85" applyNumberFormat="1" applyFont="1" applyBorder="1">
      <alignment/>
      <protection/>
    </xf>
    <xf numFmtId="38" fontId="0" fillId="0" borderId="165" xfId="60" applyFont="1" applyBorder="1" applyAlignment="1" applyProtection="1">
      <alignment/>
      <protection/>
    </xf>
    <xf numFmtId="38" fontId="0" fillId="0" borderId="166" xfId="60" applyFont="1" applyBorder="1" applyAlignment="1" applyProtection="1">
      <alignment/>
      <protection/>
    </xf>
    <xf numFmtId="3" fontId="0" fillId="0" borderId="167" xfId="85" applyNumberFormat="1" applyFont="1" applyFill="1" applyBorder="1" applyAlignment="1">
      <alignment/>
      <protection/>
    </xf>
    <xf numFmtId="3" fontId="0" fillId="0" borderId="168" xfId="85" applyNumberFormat="1" applyFont="1" applyFill="1" applyBorder="1" applyAlignment="1">
      <alignment/>
      <protection/>
    </xf>
    <xf numFmtId="3" fontId="0" fillId="0" borderId="169" xfId="85" applyNumberFormat="1" applyFont="1" applyFill="1" applyBorder="1" applyAlignment="1">
      <alignment/>
      <protection/>
    </xf>
    <xf numFmtId="178" fontId="0" fillId="0" borderId="170" xfId="85" applyNumberFormat="1" applyFont="1" applyFill="1" applyBorder="1" applyAlignment="1">
      <alignment/>
      <protection/>
    </xf>
    <xf numFmtId="178" fontId="0" fillId="0" borderId="158" xfId="53" applyNumberFormat="1" applyFont="1" applyFill="1" applyBorder="1" applyAlignment="1">
      <alignment/>
    </xf>
    <xf numFmtId="178" fontId="0" fillId="0" borderId="26" xfId="53" applyNumberFormat="1" applyFont="1" applyFill="1" applyBorder="1" applyAlignment="1">
      <alignment/>
    </xf>
    <xf numFmtId="178" fontId="0" fillId="0" borderId="135" xfId="53" applyNumberFormat="1" applyFont="1" applyFill="1" applyBorder="1" applyAlignment="1">
      <alignment/>
    </xf>
    <xf numFmtId="0" fontId="0" fillId="0" borderId="0" xfId="85" applyFont="1">
      <alignment/>
      <protection/>
    </xf>
    <xf numFmtId="0" fontId="15" fillId="35" borderId="171" xfId="85" applyFont="1" applyFill="1" applyBorder="1" applyAlignment="1">
      <alignment horizontal="center"/>
      <protection/>
    </xf>
    <xf numFmtId="0" fontId="0" fillId="0" borderId="0" xfId="81" applyFont="1" applyFill="1">
      <alignment/>
      <protection/>
    </xf>
    <xf numFmtId="3" fontId="0" fillId="0" borderId="82" xfId="85" applyNumberFormat="1" applyFont="1" applyFill="1" applyBorder="1" applyAlignment="1">
      <alignment/>
      <protection/>
    </xf>
    <xf numFmtId="38" fontId="0" fillId="0" borderId="172" xfId="60" applyFont="1" applyBorder="1" applyAlignment="1">
      <alignment/>
    </xf>
    <xf numFmtId="0" fontId="14" fillId="0" borderId="0" xfId="85" applyFont="1">
      <alignment/>
      <protection/>
    </xf>
    <xf numFmtId="0" fontId="0" fillId="0" borderId="173" xfId="86" applyFont="1" applyBorder="1">
      <alignment/>
      <protection/>
    </xf>
    <xf numFmtId="0" fontId="0" fillId="0" borderId="174" xfId="86" applyFont="1" applyBorder="1">
      <alignment/>
      <protection/>
    </xf>
    <xf numFmtId="0" fontId="0" fillId="0" borderId="145" xfId="88" applyFont="1" applyBorder="1">
      <alignment/>
      <protection/>
    </xf>
    <xf numFmtId="0" fontId="0" fillId="0" borderId="173" xfId="88" applyFont="1" applyBorder="1">
      <alignment/>
      <protection/>
    </xf>
    <xf numFmtId="0" fontId="0" fillId="0" borderId="174" xfId="88" applyFont="1" applyBorder="1">
      <alignment/>
      <protection/>
    </xf>
    <xf numFmtId="0" fontId="0" fillId="0" borderId="93" xfId="89" applyFont="1" applyBorder="1">
      <alignment/>
      <protection/>
    </xf>
    <xf numFmtId="0" fontId="0" fillId="0" borderId="91" xfId="89" applyFont="1" applyBorder="1">
      <alignment/>
      <protection/>
    </xf>
    <xf numFmtId="0" fontId="0" fillId="0" borderId="175" xfId="89" applyFont="1" applyBorder="1">
      <alignment/>
      <protection/>
    </xf>
    <xf numFmtId="0" fontId="0" fillId="0" borderId="90" xfId="89" applyFont="1" applyBorder="1">
      <alignment/>
      <protection/>
    </xf>
    <xf numFmtId="38" fontId="0" fillId="0" borderId="82" xfId="60" applyFont="1" applyBorder="1" applyAlignment="1">
      <alignment/>
    </xf>
    <xf numFmtId="38" fontId="0" fillId="0" borderId="42" xfId="60" applyFont="1" applyBorder="1" applyAlignment="1">
      <alignment/>
    </xf>
    <xf numFmtId="38" fontId="0" fillId="0" borderId="96" xfId="60" applyFont="1" applyBorder="1" applyAlignment="1">
      <alignment/>
    </xf>
    <xf numFmtId="38" fontId="0" fillId="0" borderId="29" xfId="60" applyFont="1" applyBorder="1" applyAlignment="1">
      <alignment/>
    </xf>
    <xf numFmtId="38" fontId="0" fillId="0" borderId="174" xfId="60" applyFont="1" applyBorder="1" applyAlignment="1">
      <alignment/>
    </xf>
    <xf numFmtId="38" fontId="0" fillId="0" borderId="97" xfId="60" applyFont="1" applyBorder="1" applyAlignment="1">
      <alignment/>
    </xf>
    <xf numFmtId="38" fontId="0" fillId="0" borderId="33" xfId="60" applyFont="1" applyBorder="1" applyAlignment="1">
      <alignment/>
    </xf>
    <xf numFmtId="38" fontId="0" fillId="0" borderId="25" xfId="60" applyFont="1" applyBorder="1" applyAlignment="1">
      <alignment/>
    </xf>
    <xf numFmtId="38" fontId="0" fillId="0" borderId="173" xfId="60" applyFont="1" applyBorder="1" applyAlignment="1">
      <alignment/>
    </xf>
    <xf numFmtId="38" fontId="0" fillId="0" borderId="176" xfId="60" applyFont="1" applyBorder="1" applyAlignment="1">
      <alignment/>
    </xf>
    <xf numFmtId="38" fontId="0" fillId="0" borderId="45" xfId="60" applyFont="1" applyBorder="1" applyAlignment="1">
      <alignment/>
    </xf>
    <xf numFmtId="38" fontId="0" fillId="0" borderId="93" xfId="60" applyFont="1" applyBorder="1" applyAlignment="1">
      <alignment/>
    </xf>
    <xf numFmtId="38" fontId="0" fillId="0" borderId="89" xfId="60" applyFont="1" applyBorder="1" applyAlignment="1">
      <alignment/>
    </xf>
    <xf numFmtId="38" fontId="0" fillId="0" borderId="92" xfId="60" applyFont="1" applyBorder="1" applyAlignment="1">
      <alignment/>
    </xf>
    <xf numFmtId="38" fontId="0" fillId="0" borderId="90" xfId="60" applyFont="1" applyBorder="1" applyAlignment="1">
      <alignment/>
    </xf>
    <xf numFmtId="38" fontId="0" fillId="0" borderId="91" xfId="60" applyFont="1" applyBorder="1" applyAlignment="1">
      <alignment/>
    </xf>
    <xf numFmtId="38" fontId="0" fillId="0" borderId="94" xfId="60" applyFont="1" applyBorder="1" applyAlignment="1">
      <alignment/>
    </xf>
    <xf numFmtId="3" fontId="0" fillId="0" borderId="177" xfId="90" applyNumberFormat="1" applyFont="1" applyBorder="1" applyAlignment="1">
      <alignment/>
      <protection/>
    </xf>
    <xf numFmtId="3" fontId="0" fillId="0" borderId="178" xfId="90" applyNumberFormat="1" applyFont="1" applyBorder="1" applyAlignment="1">
      <alignment/>
      <protection/>
    </xf>
    <xf numFmtId="3" fontId="0" fillId="0" borderId="179" xfId="90" applyNumberFormat="1" applyFont="1" applyBorder="1" applyAlignment="1">
      <alignment/>
      <protection/>
    </xf>
    <xf numFmtId="38" fontId="0" fillId="0" borderId="120" xfId="60" applyFont="1" applyBorder="1" applyAlignment="1">
      <alignment/>
    </xf>
    <xf numFmtId="38" fontId="0" fillId="0" borderId="180" xfId="60" applyFont="1" applyBorder="1" applyAlignment="1">
      <alignment/>
    </xf>
    <xf numFmtId="38" fontId="0" fillId="0" borderId="159" xfId="60" applyFont="1" applyBorder="1" applyAlignment="1">
      <alignment/>
    </xf>
    <xf numFmtId="178" fontId="0" fillId="48" borderId="181" xfId="53" applyNumberFormat="1" applyFont="1" applyFill="1" applyBorder="1" applyAlignment="1">
      <alignment/>
    </xf>
    <xf numFmtId="178" fontId="0" fillId="48" borderId="182" xfId="53" applyNumberFormat="1" applyFont="1" applyFill="1" applyBorder="1" applyAlignment="1">
      <alignment/>
    </xf>
    <xf numFmtId="178" fontId="0" fillId="48" borderId="183" xfId="90" applyNumberFormat="1" applyFont="1" applyFill="1" applyBorder="1" applyAlignment="1">
      <alignment/>
      <protection/>
    </xf>
    <xf numFmtId="38" fontId="0" fillId="0" borderId="120" xfId="60" applyFont="1" applyBorder="1" applyAlignment="1" applyProtection="1">
      <alignment/>
      <protection/>
    </xf>
    <xf numFmtId="38" fontId="0" fillId="0" borderId="42" xfId="60" applyFont="1" applyBorder="1" applyAlignment="1" applyProtection="1">
      <alignment/>
      <protection/>
    </xf>
    <xf numFmtId="3" fontId="0" fillId="0" borderId="184" xfId="90" applyNumberFormat="1" applyFont="1" applyBorder="1" applyAlignment="1">
      <alignment/>
      <protection/>
    </xf>
    <xf numFmtId="38" fontId="0" fillId="0" borderId="180" xfId="60" applyFont="1" applyBorder="1" applyAlignment="1" applyProtection="1">
      <alignment/>
      <protection/>
    </xf>
    <xf numFmtId="38" fontId="0" fillId="0" borderId="159" xfId="60" applyFont="1" applyBorder="1" applyAlignment="1" applyProtection="1">
      <alignment/>
      <protection/>
    </xf>
    <xf numFmtId="3" fontId="0" fillId="0" borderId="185" xfId="90" applyNumberFormat="1" applyFont="1" applyBorder="1" applyAlignment="1">
      <alignment/>
      <protection/>
    </xf>
    <xf numFmtId="178" fontId="0" fillId="48" borderId="186" xfId="53" applyNumberFormat="1" applyFont="1" applyFill="1" applyBorder="1" applyAlignment="1">
      <alignment/>
    </xf>
    <xf numFmtId="3" fontId="0" fillId="0" borderId="187" xfId="90" applyNumberFormat="1" applyFont="1" applyBorder="1" applyAlignment="1">
      <alignment/>
      <protection/>
    </xf>
    <xf numFmtId="3" fontId="0" fillId="0" borderId="188" xfId="90" applyNumberFormat="1" applyFont="1" applyBorder="1" applyAlignment="1">
      <alignment/>
      <protection/>
    </xf>
    <xf numFmtId="178" fontId="0" fillId="48" borderId="186" xfId="90" applyNumberFormat="1" applyFont="1" applyFill="1" applyBorder="1" applyAlignment="1">
      <alignment/>
      <protection/>
    </xf>
    <xf numFmtId="178" fontId="0" fillId="48" borderId="189" xfId="53" applyNumberFormat="1" applyFont="1" applyFill="1" applyBorder="1" applyAlignment="1">
      <alignment/>
    </xf>
    <xf numFmtId="178" fontId="0" fillId="48" borderId="190" xfId="90" applyNumberFormat="1" applyFont="1" applyFill="1" applyBorder="1" applyAlignment="1">
      <alignment/>
      <protection/>
    </xf>
    <xf numFmtId="3" fontId="58" fillId="0" borderId="191" xfId="60" applyNumberFormat="1" applyFont="1" applyBorder="1" applyAlignment="1">
      <alignment/>
    </xf>
    <xf numFmtId="3" fontId="58" fillId="0" borderId="86" xfId="60" applyNumberFormat="1" applyFont="1" applyBorder="1" applyAlignment="1">
      <alignment/>
    </xf>
    <xf numFmtId="3" fontId="58" fillId="0" borderId="145" xfId="60" applyNumberFormat="1" applyFont="1" applyBorder="1" applyAlignment="1">
      <alignment/>
    </xf>
    <xf numFmtId="178" fontId="58" fillId="0" borderId="192" xfId="53" applyNumberFormat="1" applyFont="1" applyBorder="1" applyAlignment="1">
      <alignment/>
    </xf>
    <xf numFmtId="178" fontId="58" fillId="0" borderId="134" xfId="53" applyNumberFormat="1" applyFont="1" applyBorder="1" applyAlignment="1">
      <alignment/>
    </xf>
    <xf numFmtId="178" fontId="58" fillId="0" borderId="124" xfId="53" applyNumberFormat="1" applyFont="1" applyBorder="1" applyAlignment="1">
      <alignment/>
    </xf>
    <xf numFmtId="3" fontId="58" fillId="0" borderId="193" xfId="60" applyNumberFormat="1" applyFont="1" applyBorder="1" applyAlignment="1">
      <alignment/>
    </xf>
    <xf numFmtId="3" fontId="58" fillId="0" borderId="137" xfId="60" applyNumberFormat="1" applyFont="1" applyBorder="1" applyAlignment="1">
      <alignment/>
    </xf>
    <xf numFmtId="178" fontId="58" fillId="0" borderId="85" xfId="53" applyNumberFormat="1" applyFont="1" applyBorder="1" applyAlignment="1">
      <alignment/>
    </xf>
    <xf numFmtId="178" fontId="58" fillId="0" borderId="135" xfId="53" applyNumberFormat="1" applyFont="1" applyBorder="1" applyAlignment="1">
      <alignment/>
    </xf>
    <xf numFmtId="178" fontId="58" fillId="0" borderId="194" xfId="53" applyNumberFormat="1" applyFont="1" applyBorder="1" applyAlignment="1">
      <alignment/>
    </xf>
    <xf numFmtId="178" fontId="58" fillId="0" borderId="140" xfId="53" applyNumberFormat="1" applyFont="1" applyBorder="1" applyAlignment="1">
      <alignment/>
    </xf>
    <xf numFmtId="185" fontId="58" fillId="0" borderId="29" xfId="0" applyNumberFormat="1" applyFont="1" applyFill="1" applyBorder="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9" applyFont="1">
      <alignment/>
      <protection/>
    </xf>
    <xf numFmtId="0" fontId="22" fillId="0" borderId="0" xfId="86" applyFont="1">
      <alignment/>
      <protection/>
    </xf>
    <xf numFmtId="0" fontId="22" fillId="0" borderId="0" xfId="91" applyFont="1">
      <alignment/>
      <protection/>
    </xf>
    <xf numFmtId="0" fontId="22" fillId="0" borderId="0" xfId="88" applyFont="1">
      <alignment/>
      <protection/>
    </xf>
    <xf numFmtId="0" fontId="22" fillId="0" borderId="0" xfId="87" applyFont="1">
      <alignment/>
      <protection/>
    </xf>
    <xf numFmtId="0" fontId="22" fillId="0" borderId="0" xfId="85" applyFont="1">
      <alignment/>
      <protection/>
    </xf>
    <xf numFmtId="0" fontId="22" fillId="0" borderId="0" xfId="82" applyFont="1">
      <alignment/>
      <protection/>
    </xf>
    <xf numFmtId="0" fontId="22" fillId="0" borderId="0" xfId="84" applyFont="1" applyAlignment="1">
      <alignment horizontal="right"/>
      <protection/>
    </xf>
    <xf numFmtId="0" fontId="22" fillId="0" borderId="0" xfId="85" applyFont="1" applyAlignment="1">
      <alignment horizontal="right"/>
      <protection/>
    </xf>
    <xf numFmtId="38" fontId="22" fillId="0" borderId="0" xfId="60" applyFont="1" applyAlignment="1">
      <alignment horizontal="right"/>
    </xf>
    <xf numFmtId="0" fontId="22" fillId="0" borderId="0" xfId="89" applyFont="1" applyAlignment="1">
      <alignment horizontal="right"/>
      <protection/>
    </xf>
    <xf numFmtId="0" fontId="22" fillId="0" borderId="103" xfId="91" applyFont="1" applyBorder="1" applyAlignment="1">
      <alignment horizontal="right"/>
      <protection/>
    </xf>
    <xf numFmtId="20" fontId="17" fillId="0" borderId="0" xfId="85" applyNumberFormat="1" applyFont="1">
      <alignment/>
      <protection/>
    </xf>
    <xf numFmtId="20" fontId="0" fillId="0" borderId="0" xfId="90" applyNumberFormat="1" applyFont="1">
      <alignment/>
      <protection/>
    </xf>
    <xf numFmtId="20" fontId="0" fillId="0" borderId="0" xfId="87" applyNumberFormat="1" applyFont="1">
      <alignment/>
      <protection/>
    </xf>
    <xf numFmtId="20" fontId="0" fillId="0" borderId="0" xfId="88" applyNumberFormat="1" applyFont="1" applyBorder="1">
      <alignment/>
      <protection/>
    </xf>
    <xf numFmtId="20" fontId="0" fillId="0" borderId="0" xfId="91" applyNumberFormat="1" applyFont="1">
      <alignment/>
      <protection/>
    </xf>
    <xf numFmtId="20" fontId="0" fillId="0" borderId="0" xfId="86" applyNumberFormat="1" applyFont="1">
      <alignment/>
      <protection/>
    </xf>
    <xf numFmtId="20" fontId="0" fillId="0" borderId="0" xfId="89" applyNumberFormat="1" applyFont="1">
      <alignment/>
      <protection/>
    </xf>
    <xf numFmtId="20" fontId="0" fillId="0" borderId="0" xfId="83" applyNumberFormat="1" applyFont="1">
      <alignment/>
      <protection/>
    </xf>
    <xf numFmtId="38" fontId="18" fillId="0" borderId="195" xfId="60" applyFont="1" applyBorder="1" applyAlignment="1">
      <alignment/>
    </xf>
    <xf numFmtId="0" fontId="18" fillId="37" borderId="23" xfId="84" applyFont="1" applyFill="1" applyBorder="1">
      <alignment/>
      <protection/>
    </xf>
    <xf numFmtId="0" fontId="19" fillId="37" borderId="196" xfId="84" applyFont="1" applyFill="1" applyBorder="1" applyAlignment="1">
      <alignment horizontal="center"/>
      <protection/>
    </xf>
    <xf numFmtId="38" fontId="18" fillId="0" borderId="197" xfId="60" applyFont="1" applyBorder="1" applyAlignment="1">
      <alignment/>
    </xf>
    <xf numFmtId="38" fontId="18" fillId="0" borderId="198" xfId="60" applyFont="1" applyBorder="1" applyAlignment="1">
      <alignment/>
    </xf>
    <xf numFmtId="38" fontId="18" fillId="38" borderId="34" xfId="60" applyFont="1" applyFill="1" applyBorder="1" applyAlignment="1">
      <alignment/>
    </xf>
    <xf numFmtId="38" fontId="18" fillId="0" borderId="83" xfId="60" applyFont="1" applyBorder="1" applyAlignment="1">
      <alignment/>
    </xf>
    <xf numFmtId="38" fontId="18" fillId="0" borderId="84" xfId="60" applyFont="1" applyBorder="1" applyAlignment="1">
      <alignment/>
    </xf>
    <xf numFmtId="38" fontId="18" fillId="0" borderId="194" xfId="60" applyFont="1" applyBorder="1" applyAlignment="1">
      <alignment/>
    </xf>
    <xf numFmtId="0" fontId="15" fillId="35" borderId="199" xfId="85" applyFont="1" applyFill="1" applyBorder="1" applyAlignment="1">
      <alignment horizontal="center"/>
      <protection/>
    </xf>
    <xf numFmtId="178" fontId="0" fillId="0" borderId="200" xfId="85" applyNumberFormat="1" applyFont="1" applyBorder="1" applyProtection="1">
      <alignment/>
      <protection/>
    </xf>
    <xf numFmtId="38" fontId="0" fillId="38" borderId="119" xfId="60" applyFont="1" applyFill="1" applyBorder="1" applyAlignment="1">
      <alignment/>
    </xf>
    <xf numFmtId="38" fontId="0" fillId="38" borderId="126" xfId="60" applyFont="1" applyFill="1" applyBorder="1" applyAlignment="1">
      <alignment/>
    </xf>
    <xf numFmtId="38" fontId="0" fillId="38" borderId="172" xfId="60" applyFont="1" applyFill="1" applyBorder="1" applyAlignment="1">
      <alignment/>
    </xf>
    <xf numFmtId="178" fontId="0" fillId="0" borderId="201" xfId="53" applyNumberFormat="1" applyFont="1" applyBorder="1" applyAlignment="1">
      <alignment/>
    </xf>
    <xf numFmtId="38" fontId="0" fillId="0" borderId="202" xfId="60" applyFont="1" applyBorder="1" applyAlignment="1">
      <alignment/>
    </xf>
    <xf numFmtId="38" fontId="0" fillId="0" borderId="203" xfId="60" applyFont="1" applyBorder="1" applyAlignment="1">
      <alignment/>
    </xf>
    <xf numFmtId="38" fontId="0" fillId="0" borderId="204" xfId="60" applyFont="1" applyBorder="1" applyAlignment="1">
      <alignment/>
    </xf>
    <xf numFmtId="178" fontId="0" fillId="0" borderId="205" xfId="53" applyNumberFormat="1" applyFont="1" applyBorder="1" applyAlignment="1">
      <alignment/>
    </xf>
    <xf numFmtId="0" fontId="0" fillId="0" borderId="45" xfId="89" applyFont="1" applyBorder="1">
      <alignment/>
      <protection/>
    </xf>
    <xf numFmtId="0" fontId="19" fillId="37" borderId="78" xfId="84" applyFont="1" applyFill="1" applyBorder="1" applyAlignment="1">
      <alignment horizontal="center" wrapText="1"/>
      <protection/>
    </xf>
    <xf numFmtId="0" fontId="19" fillId="37" borderId="79" xfId="84" applyFont="1" applyFill="1" applyBorder="1" applyAlignment="1">
      <alignment horizontal="center" wrapText="1"/>
      <protection/>
    </xf>
    <xf numFmtId="0" fontId="19" fillId="37" borderId="206" xfId="84" applyFont="1" applyFill="1" applyBorder="1" applyAlignment="1">
      <alignment horizontal="center" wrapText="1"/>
      <protection/>
    </xf>
    <xf numFmtId="0" fontId="19" fillId="37" borderId="77" xfId="84" applyFont="1" applyFill="1" applyBorder="1" applyAlignment="1">
      <alignment horizontal="center" wrapText="1"/>
      <protection/>
    </xf>
    <xf numFmtId="0" fontId="19" fillId="37" borderId="207" xfId="84" applyFont="1" applyFill="1" applyBorder="1" applyAlignment="1">
      <alignment horizontal="center" wrapText="1"/>
      <protection/>
    </xf>
    <xf numFmtId="0" fontId="0" fillId="0" borderId="106" xfId="90" applyFont="1" applyBorder="1" applyAlignment="1">
      <alignment horizontal="center"/>
      <protection/>
    </xf>
    <xf numFmtId="179" fontId="0" fillId="0" borderId="208" xfId="0" applyNumberFormat="1" applyFont="1" applyFill="1" applyBorder="1" applyAlignment="1">
      <alignment horizontal="right"/>
    </xf>
    <xf numFmtId="0" fontId="0" fillId="0" borderId="209" xfId="91" applyFont="1" applyBorder="1">
      <alignment/>
      <protection/>
    </xf>
    <xf numFmtId="179" fontId="0" fillId="0" borderId="208" xfId="0" applyNumberFormat="1" applyFont="1" applyFill="1" applyBorder="1" applyAlignment="1">
      <alignment horizontal="right"/>
    </xf>
    <xf numFmtId="38" fontId="0" fillId="0" borderId="158" xfId="60" applyFont="1" applyBorder="1" applyAlignment="1">
      <alignment/>
    </xf>
    <xf numFmtId="38" fontId="0" fillId="0" borderId="209" xfId="60" applyFont="1" applyBorder="1" applyAlignment="1">
      <alignment/>
    </xf>
    <xf numFmtId="179" fontId="0" fillId="0" borderId="2" xfId="0" applyNumberFormat="1" applyFont="1" applyFill="1" applyBorder="1" applyAlignment="1">
      <alignment horizontal="right"/>
    </xf>
    <xf numFmtId="38" fontId="18" fillId="0" borderId="210" xfId="60" applyFont="1" applyBorder="1" applyAlignment="1">
      <alignment/>
    </xf>
    <xf numFmtId="38" fontId="18" fillId="0" borderId="211" xfId="60" applyFont="1" applyBorder="1" applyAlignment="1">
      <alignment/>
    </xf>
    <xf numFmtId="38" fontId="18" fillId="38" borderId="32" xfId="60" applyFont="1" applyFill="1" applyBorder="1" applyAlignment="1">
      <alignment/>
    </xf>
    <xf numFmtId="3" fontId="19" fillId="37" borderId="206" xfId="84" applyNumberFormat="1" applyFont="1" applyFill="1" applyBorder="1" applyAlignment="1">
      <alignment horizontal="center" wrapText="1"/>
      <protection/>
    </xf>
    <xf numFmtId="3" fontId="18" fillId="0" borderId="195" xfId="60" applyNumberFormat="1" applyFont="1" applyBorder="1" applyAlignment="1">
      <alignment/>
    </xf>
    <xf numFmtId="3" fontId="18" fillId="0" borderId="30" xfId="60" applyNumberFormat="1" applyFont="1" applyBorder="1" applyAlignment="1">
      <alignment/>
    </xf>
    <xf numFmtId="3" fontId="18" fillId="0" borderId="34" xfId="60" applyNumberFormat="1" applyFont="1" applyBorder="1" applyAlignment="1">
      <alignment/>
    </xf>
    <xf numFmtId="3" fontId="18" fillId="0" borderId="38" xfId="60" applyNumberFormat="1" applyFont="1" applyBorder="1" applyAlignment="1">
      <alignment/>
    </xf>
    <xf numFmtId="38" fontId="0" fillId="0" borderId="87" xfId="60" applyFont="1" applyBorder="1" applyAlignment="1">
      <alignment/>
    </xf>
    <xf numFmtId="38" fontId="0" fillId="0" borderId="212" xfId="60" applyFont="1" applyBorder="1" applyAlignment="1">
      <alignment/>
    </xf>
    <xf numFmtId="0" fontId="16" fillId="49" borderId="57" xfId="89" applyFont="1" applyFill="1" applyBorder="1">
      <alignment/>
      <protection/>
    </xf>
    <xf numFmtId="0" fontId="16" fillId="49" borderId="58" xfId="89" applyFont="1" applyFill="1" applyBorder="1">
      <alignment/>
      <protection/>
    </xf>
    <xf numFmtId="38" fontId="0" fillId="0" borderId="180" xfId="60" applyFont="1" applyBorder="1" applyAlignment="1">
      <alignment/>
    </xf>
    <xf numFmtId="0" fontId="0" fillId="0" borderId="96" xfId="89" applyFont="1" applyBorder="1">
      <alignment/>
      <protection/>
    </xf>
    <xf numFmtId="0" fontId="0" fillId="0" borderId="100" xfId="89" applyFont="1" applyBorder="1">
      <alignment/>
      <protection/>
    </xf>
    <xf numFmtId="0" fontId="0" fillId="0" borderId="97" xfId="89" applyFont="1" applyBorder="1">
      <alignment/>
      <protection/>
    </xf>
    <xf numFmtId="0" fontId="0" fillId="0" borderId="102" xfId="89" applyFont="1" applyBorder="1">
      <alignment/>
      <protection/>
    </xf>
    <xf numFmtId="38" fontId="59" fillId="0" borderId="0" xfId="60" applyFont="1" applyAlignment="1">
      <alignment/>
    </xf>
    <xf numFmtId="185" fontId="58" fillId="0" borderId="193" xfId="60" applyNumberFormat="1" applyFont="1" applyBorder="1" applyAlignment="1">
      <alignment/>
    </xf>
    <xf numFmtId="178" fontId="0" fillId="0" borderId="0" xfId="85" applyNumberFormat="1" applyFont="1" applyFill="1" applyBorder="1" applyAlignment="1">
      <alignment/>
      <protection/>
    </xf>
    <xf numFmtId="178" fontId="0" fillId="0" borderId="127" xfId="85" applyNumberFormat="1" applyFont="1" applyBorder="1" applyProtection="1">
      <alignment/>
      <protection/>
    </xf>
    <xf numFmtId="38" fontId="0" fillId="0" borderId="0" xfId="60" applyFont="1" applyFill="1" applyBorder="1" applyAlignment="1">
      <alignment horizontal="left"/>
    </xf>
    <xf numFmtId="38" fontId="0" fillId="0" borderId="0" xfId="0" applyNumberFormat="1" applyFont="1" applyAlignment="1">
      <alignment vertical="center"/>
    </xf>
    <xf numFmtId="38" fontId="0" fillId="0" borderId="0" xfId="83" applyNumberFormat="1" applyFont="1">
      <alignment/>
      <protection/>
    </xf>
    <xf numFmtId="0" fontId="0" fillId="0" borderId="0" xfId="0" applyFont="1" applyAlignment="1">
      <alignment vertical="center"/>
    </xf>
    <xf numFmtId="0" fontId="0" fillId="0" borderId="0" xfId="85" applyFont="1" applyAlignment="1">
      <alignment horizontal="right"/>
      <protection/>
    </xf>
    <xf numFmtId="0" fontId="0" fillId="0" borderId="0" xfId="89" applyFont="1" applyAlignment="1">
      <alignment horizontal="right"/>
      <protection/>
    </xf>
    <xf numFmtId="38" fontId="0" fillId="0" borderId="0" xfId="60" applyFont="1" applyAlignment="1">
      <alignment horizontal="right"/>
    </xf>
    <xf numFmtId="0" fontId="0" fillId="0" borderId="0" xfId="91" applyFont="1" applyAlignment="1">
      <alignment horizontal="right"/>
      <protection/>
    </xf>
    <xf numFmtId="179" fontId="0" fillId="0" borderId="91" xfId="89" applyNumberFormat="1" applyFont="1" applyBorder="1">
      <alignment/>
      <protection/>
    </xf>
    <xf numFmtId="38" fontId="0" fillId="0" borderId="0" xfId="60" applyFont="1" applyAlignment="1">
      <alignment shrinkToFit="1"/>
    </xf>
    <xf numFmtId="38" fontId="60" fillId="0" borderId="0" xfId="60" applyFont="1" applyAlignment="1">
      <alignment/>
    </xf>
    <xf numFmtId="3" fontId="0" fillId="0" borderId="42" xfId="85" applyNumberFormat="1" applyFont="1" applyFill="1" applyBorder="1" applyAlignment="1">
      <alignment/>
      <protection/>
    </xf>
    <xf numFmtId="0" fontId="12" fillId="0" borderId="0" xfId="0" applyFont="1" applyAlignment="1">
      <alignment vertical="center"/>
    </xf>
    <xf numFmtId="0" fontId="12" fillId="0" borderId="0" xfId="0" applyFont="1" applyAlignment="1">
      <alignment vertical="center"/>
    </xf>
    <xf numFmtId="38" fontId="0" fillId="0" borderId="95" xfId="60" applyFont="1" applyBorder="1" applyAlignment="1">
      <alignment/>
    </xf>
    <xf numFmtId="179" fontId="0" fillId="0" borderId="106" xfId="0" applyNumberFormat="1" applyFont="1" applyFill="1" applyBorder="1" applyAlignment="1">
      <alignment horizontal="right"/>
    </xf>
    <xf numFmtId="179" fontId="0" fillId="0" borderId="108" xfId="0" applyNumberFormat="1" applyFont="1" applyFill="1" applyBorder="1" applyAlignment="1">
      <alignment horizontal="right"/>
    </xf>
    <xf numFmtId="38" fontId="0" fillId="0" borderId="105" xfId="60" applyFont="1" applyBorder="1" applyAlignment="1">
      <alignment/>
    </xf>
    <xf numFmtId="38" fontId="0" fillId="0" borderId="33" xfId="60" applyFont="1" applyBorder="1" applyAlignment="1" applyProtection="1">
      <alignment/>
      <protection/>
    </xf>
    <xf numFmtId="179" fontId="0" fillId="0" borderId="213" xfId="0" applyNumberFormat="1" applyFont="1" applyFill="1" applyBorder="1" applyAlignment="1">
      <alignment horizontal="right"/>
    </xf>
    <xf numFmtId="0" fontId="0" fillId="0" borderId="214" xfId="88" applyFont="1" applyBorder="1">
      <alignment/>
      <protection/>
    </xf>
    <xf numFmtId="38" fontId="0" fillId="0" borderId="215" xfId="60" applyFont="1" applyBorder="1" applyAlignment="1">
      <alignment/>
    </xf>
    <xf numFmtId="38" fontId="0" fillId="0" borderId="99" xfId="60" applyFont="1" applyBorder="1" applyAlignment="1">
      <alignment/>
    </xf>
    <xf numFmtId="38" fontId="0" fillId="0" borderId="100" xfId="60" applyFont="1" applyBorder="1" applyAlignment="1">
      <alignment/>
    </xf>
    <xf numFmtId="38" fontId="58" fillId="0" borderId="105" xfId="60" applyFont="1" applyBorder="1" applyAlignment="1">
      <alignment/>
    </xf>
    <xf numFmtId="0" fontId="0" fillId="0" borderId="105" xfId="91" applyFont="1" applyBorder="1">
      <alignment/>
      <protection/>
    </xf>
    <xf numFmtId="179" fontId="0" fillId="0" borderId="106" xfId="0" applyNumberFormat="1" applyFont="1" applyFill="1" applyBorder="1" applyAlignment="1">
      <alignment horizontal="right"/>
    </xf>
    <xf numFmtId="0" fontId="0" fillId="0" borderId="106" xfId="91" applyFont="1" applyBorder="1">
      <alignment/>
      <protection/>
    </xf>
    <xf numFmtId="0" fontId="0" fillId="0" borderId="216" xfId="91" applyFont="1" applyBorder="1">
      <alignment/>
      <protection/>
    </xf>
    <xf numFmtId="38" fontId="0" fillId="0" borderId="105" xfId="60" applyFont="1" applyBorder="1" applyAlignment="1">
      <alignment/>
    </xf>
    <xf numFmtId="38" fontId="0" fillId="0" borderId="106" xfId="60" applyFont="1" applyBorder="1" applyAlignment="1">
      <alignment/>
    </xf>
    <xf numFmtId="38" fontId="0" fillId="0" borderId="216" xfId="60" applyFont="1" applyBorder="1" applyAlignment="1">
      <alignment/>
    </xf>
    <xf numFmtId="0" fontId="0" fillId="0" borderId="105" xfId="89" applyFont="1" applyBorder="1">
      <alignment/>
      <protection/>
    </xf>
    <xf numFmtId="0" fontId="0" fillId="0" borderId="106" xfId="89" applyFont="1" applyBorder="1">
      <alignment/>
      <protection/>
    </xf>
    <xf numFmtId="0" fontId="0" fillId="0" borderId="216" xfId="89" applyFont="1" applyBorder="1">
      <alignment/>
      <protection/>
    </xf>
    <xf numFmtId="3" fontId="0" fillId="0" borderId="29" xfId="85" applyNumberFormat="1" applyFont="1" applyFill="1" applyBorder="1" applyAlignment="1">
      <alignment/>
      <protection/>
    </xf>
    <xf numFmtId="178" fontId="0" fillId="0" borderId="29" xfId="85" applyNumberFormat="1" applyFont="1" applyFill="1" applyBorder="1" applyAlignment="1">
      <alignment/>
      <protection/>
    </xf>
    <xf numFmtId="178" fontId="0" fillId="0" borderId="29" xfId="85" applyNumberFormat="1" applyFont="1" applyFill="1" applyBorder="1" applyAlignment="1">
      <alignment/>
      <protection/>
    </xf>
    <xf numFmtId="3" fontId="0" fillId="0" borderId="29" xfId="85" applyNumberFormat="1" applyFont="1" applyFill="1" applyBorder="1" applyAlignment="1">
      <alignment/>
      <protection/>
    </xf>
    <xf numFmtId="178" fontId="0" fillId="0" borderId="29" xfId="85" applyNumberFormat="1" applyFont="1" applyFill="1" applyBorder="1" applyAlignment="1">
      <alignment/>
      <protection/>
    </xf>
    <xf numFmtId="0" fontId="0" fillId="0" borderId="29" xfId="85" applyNumberFormat="1" applyFont="1" applyFill="1" applyBorder="1" applyAlignment="1">
      <alignment/>
      <protection/>
    </xf>
    <xf numFmtId="0" fontId="0" fillId="0" borderId="29" xfId="85" applyNumberFormat="1" applyFont="1" applyFill="1" applyBorder="1" applyAlignment="1">
      <alignment/>
      <protection/>
    </xf>
    <xf numFmtId="178" fontId="0" fillId="0" borderId="33" xfId="85" applyNumberFormat="1" applyFont="1" applyFill="1" applyBorder="1" applyAlignment="1">
      <alignment/>
      <protection/>
    </xf>
    <xf numFmtId="178" fontId="0" fillId="0" borderId="33" xfId="85" applyNumberFormat="1" applyFont="1" applyFill="1" applyBorder="1" applyAlignment="1">
      <alignment/>
      <protection/>
    </xf>
    <xf numFmtId="3" fontId="0" fillId="0" borderId="42" xfId="85" applyNumberFormat="1" applyFont="1" applyFill="1" applyBorder="1" applyAlignment="1">
      <alignment/>
      <protection/>
    </xf>
    <xf numFmtId="178" fontId="0" fillId="0" borderId="217" xfId="85" applyNumberFormat="1" applyFont="1" applyFill="1" applyBorder="1" applyAlignment="1">
      <alignment/>
      <protection/>
    </xf>
    <xf numFmtId="178" fontId="0" fillId="0" borderId="217" xfId="85" applyNumberFormat="1" applyFont="1" applyFill="1" applyBorder="1" applyAlignment="1">
      <alignment/>
      <protection/>
    </xf>
    <xf numFmtId="38" fontId="0" fillId="36" borderId="218" xfId="60" applyFont="1" applyFill="1" applyBorder="1" applyAlignment="1">
      <alignment/>
    </xf>
    <xf numFmtId="3" fontId="0" fillId="0" borderId="28" xfId="85" applyNumberFormat="1" applyFont="1" applyFill="1" applyBorder="1" applyAlignment="1">
      <alignment/>
      <protection/>
    </xf>
    <xf numFmtId="178" fontId="0" fillId="0" borderId="134" xfId="53" applyNumberFormat="1" applyFont="1" applyBorder="1" applyAlignment="1">
      <alignment/>
    </xf>
    <xf numFmtId="178" fontId="0" fillId="0" borderId="28" xfId="85" applyNumberFormat="1" applyFont="1" applyFill="1" applyBorder="1" applyAlignment="1">
      <alignment/>
      <protection/>
    </xf>
    <xf numFmtId="38" fontId="0" fillId="36" borderId="129" xfId="60" applyFont="1" applyFill="1" applyBorder="1" applyAlignment="1">
      <alignment/>
    </xf>
    <xf numFmtId="178" fontId="0" fillId="0" borderId="135" xfId="53" applyNumberFormat="1" applyFont="1" applyBorder="1" applyAlignment="1">
      <alignment/>
    </xf>
    <xf numFmtId="38" fontId="0" fillId="36" borderId="145" xfId="60" applyFont="1" applyFill="1" applyBorder="1" applyAlignment="1">
      <alignment/>
    </xf>
    <xf numFmtId="178" fontId="0" fillId="0" borderId="150" xfId="53" applyNumberFormat="1" applyFont="1" applyBorder="1" applyAlignment="1">
      <alignment/>
    </xf>
    <xf numFmtId="178" fontId="0" fillId="0" borderId="32" xfId="85" applyNumberFormat="1" applyFont="1" applyFill="1" applyBorder="1" applyAlignment="1">
      <alignment/>
      <protection/>
    </xf>
    <xf numFmtId="38" fontId="0" fillId="36" borderId="137" xfId="60" applyFont="1" applyFill="1" applyBorder="1" applyAlignment="1">
      <alignment/>
    </xf>
    <xf numFmtId="178" fontId="0" fillId="0" borderId="152" xfId="53" applyNumberFormat="1" applyFont="1" applyBorder="1" applyAlignment="1">
      <alignment/>
    </xf>
    <xf numFmtId="0" fontId="0" fillId="36" borderId="219" xfId="85" applyFont="1" applyFill="1" applyBorder="1">
      <alignment/>
      <protection/>
    </xf>
    <xf numFmtId="178" fontId="0" fillId="0" borderId="134" xfId="85" applyNumberFormat="1" applyFont="1" applyBorder="1">
      <alignment/>
      <protection/>
    </xf>
    <xf numFmtId="0" fontId="0" fillId="36" borderId="137" xfId="85" applyFont="1" applyFill="1" applyBorder="1">
      <alignment/>
      <protection/>
    </xf>
    <xf numFmtId="0" fontId="0" fillId="36" borderId="145" xfId="85" applyFont="1" applyFill="1" applyBorder="1">
      <alignment/>
      <protection/>
    </xf>
    <xf numFmtId="0" fontId="0" fillId="0" borderId="28" xfId="85" applyNumberFormat="1" applyFont="1" applyFill="1" applyBorder="1" applyAlignment="1">
      <alignment/>
      <protection/>
    </xf>
    <xf numFmtId="178" fontId="0" fillId="0" borderId="150" xfId="85" applyNumberFormat="1" applyFont="1" applyBorder="1">
      <alignment/>
      <protection/>
    </xf>
    <xf numFmtId="0" fontId="0" fillId="36" borderId="118" xfId="85" applyFont="1" applyFill="1" applyBorder="1">
      <alignment/>
      <protection/>
    </xf>
    <xf numFmtId="0" fontId="0" fillId="38" borderId="142" xfId="85" applyFont="1" applyFill="1" applyBorder="1">
      <alignment/>
      <protection/>
    </xf>
    <xf numFmtId="0" fontId="0" fillId="38" borderId="152" xfId="85" applyFont="1" applyFill="1" applyBorder="1">
      <alignment/>
      <protection/>
    </xf>
    <xf numFmtId="0" fontId="0" fillId="38" borderId="129" xfId="85" applyFont="1" applyFill="1" applyBorder="1">
      <alignment/>
      <protection/>
    </xf>
    <xf numFmtId="178" fontId="0" fillId="0" borderId="139" xfId="53" applyNumberFormat="1" applyFont="1" applyBorder="1" applyAlignment="1">
      <alignment/>
    </xf>
    <xf numFmtId="38" fontId="0" fillId="36" borderId="135" xfId="60" applyFont="1" applyFill="1" applyBorder="1" applyAlignment="1">
      <alignment/>
    </xf>
    <xf numFmtId="178" fontId="0" fillId="0" borderId="140" xfId="53" applyNumberFormat="1" applyFont="1" applyBorder="1" applyAlignment="1">
      <alignment/>
    </xf>
    <xf numFmtId="178" fontId="0" fillId="0" borderId="116" xfId="85" applyNumberFormat="1" applyFont="1" applyFill="1" applyBorder="1" applyAlignment="1">
      <alignment/>
      <protection/>
    </xf>
    <xf numFmtId="3" fontId="0" fillId="0" borderId="174" xfId="85" applyNumberFormat="1" applyFont="1" applyFill="1" applyBorder="1" applyAlignment="1">
      <alignment/>
      <protection/>
    </xf>
    <xf numFmtId="178" fontId="0" fillId="0" borderId="174" xfId="85" applyNumberFormat="1" applyFont="1" applyFill="1" applyBorder="1" applyAlignment="1">
      <alignment/>
      <protection/>
    </xf>
    <xf numFmtId="3" fontId="0" fillId="0" borderId="174" xfId="85" applyNumberFormat="1" applyFont="1" applyFill="1" applyBorder="1" applyAlignment="1">
      <alignment/>
      <protection/>
    </xf>
    <xf numFmtId="178" fontId="0" fillId="0" borderId="214" xfId="85" applyNumberFormat="1" applyFont="1" applyFill="1" applyBorder="1" applyAlignment="1">
      <alignment/>
      <protection/>
    </xf>
    <xf numFmtId="3" fontId="0" fillId="0" borderId="173" xfId="85" applyNumberFormat="1" applyFont="1" applyFill="1" applyBorder="1" applyAlignment="1">
      <alignment/>
      <protection/>
    </xf>
    <xf numFmtId="0" fontId="0" fillId="0" borderId="174" xfId="85" applyNumberFormat="1" applyFont="1" applyFill="1" applyBorder="1" applyAlignment="1">
      <alignment/>
      <protection/>
    </xf>
    <xf numFmtId="3" fontId="0" fillId="0" borderId="173" xfId="85" applyNumberFormat="1" applyFont="1" applyFill="1" applyBorder="1" applyAlignment="1">
      <alignment/>
      <protection/>
    </xf>
    <xf numFmtId="178" fontId="0" fillId="0" borderId="212" xfId="85" applyNumberFormat="1" applyFont="1" applyFill="1" applyBorder="1" applyAlignment="1">
      <alignment/>
      <protection/>
    </xf>
    <xf numFmtId="38" fontId="0" fillId="0" borderId="220" xfId="60" applyFont="1" applyBorder="1" applyAlignment="1">
      <alignment/>
    </xf>
    <xf numFmtId="178" fontId="0" fillId="0" borderId="121" xfId="85" applyNumberFormat="1" applyFont="1" applyFill="1" applyBorder="1" applyAlignment="1">
      <alignment/>
      <protection/>
    </xf>
    <xf numFmtId="178" fontId="0" fillId="0" borderId="121" xfId="53" applyNumberFormat="1" applyFont="1" applyBorder="1" applyAlignment="1">
      <alignment/>
    </xf>
    <xf numFmtId="38" fontId="0" fillId="0" borderId="221" xfId="60" applyFont="1" applyBorder="1" applyAlignment="1">
      <alignment/>
    </xf>
    <xf numFmtId="3" fontId="0" fillId="0" borderId="172" xfId="85" applyNumberFormat="1" applyFont="1" applyBorder="1" applyAlignment="1">
      <alignment/>
      <protection/>
    </xf>
    <xf numFmtId="3" fontId="0" fillId="0" borderId="204" xfId="85" applyNumberFormat="1" applyFont="1" applyBorder="1" applyAlignment="1">
      <alignment/>
      <protection/>
    </xf>
    <xf numFmtId="178" fontId="0" fillId="0" borderId="131" xfId="85" applyNumberFormat="1" applyFont="1" applyBorder="1" applyProtection="1">
      <alignment/>
      <protection/>
    </xf>
    <xf numFmtId="38" fontId="0" fillId="0" borderId="222" xfId="60" applyFont="1" applyBorder="1" applyAlignment="1">
      <alignment/>
    </xf>
    <xf numFmtId="178" fontId="0" fillId="0" borderId="121" xfId="85" applyNumberFormat="1" applyFont="1" applyBorder="1" applyProtection="1">
      <alignment/>
      <protection/>
    </xf>
    <xf numFmtId="38" fontId="0" fillId="0" borderId="223" xfId="60" applyFont="1" applyBorder="1" applyAlignment="1">
      <alignment/>
    </xf>
    <xf numFmtId="38" fontId="0" fillId="0" borderId="224" xfId="60" applyFont="1" applyBorder="1" applyAlignment="1">
      <alignment/>
    </xf>
    <xf numFmtId="185" fontId="58" fillId="0" borderId="174" xfId="0" applyNumberFormat="1" applyFont="1" applyFill="1" applyBorder="1" applyAlignment="1" quotePrefix="1">
      <alignment horizontal="right"/>
    </xf>
    <xf numFmtId="3" fontId="58" fillId="0" borderId="222" xfId="60" applyNumberFormat="1" applyFont="1" applyBorder="1" applyAlignment="1">
      <alignment/>
    </xf>
    <xf numFmtId="178" fontId="58" fillId="0" borderId="131" xfId="53" applyNumberFormat="1" applyFont="1" applyBorder="1" applyAlignment="1">
      <alignment/>
    </xf>
    <xf numFmtId="3" fontId="58" fillId="0" borderId="172" xfId="60" applyNumberFormat="1" applyFont="1" applyBorder="1" applyAlignment="1">
      <alignment/>
    </xf>
    <xf numFmtId="178" fontId="58" fillId="0" borderId="121" xfId="53" applyNumberFormat="1" applyFont="1" applyBorder="1" applyAlignment="1">
      <alignment/>
    </xf>
    <xf numFmtId="185" fontId="58" fillId="0" borderId="137" xfId="60" applyNumberFormat="1" applyFont="1" applyBorder="1" applyAlignment="1">
      <alignment/>
    </xf>
    <xf numFmtId="178" fontId="58" fillId="0" borderId="205" xfId="53" applyNumberFormat="1" applyFont="1" applyBorder="1" applyAlignment="1">
      <alignment/>
    </xf>
    <xf numFmtId="38" fontId="0" fillId="0" borderId="82" xfId="60" applyFont="1" applyBorder="1" applyAlignment="1">
      <alignment/>
    </xf>
    <xf numFmtId="179" fontId="0" fillId="0" borderId="28" xfId="0" applyNumberFormat="1" applyFont="1" applyFill="1" applyBorder="1" applyAlignment="1">
      <alignment horizontal="right"/>
    </xf>
    <xf numFmtId="179" fontId="0" fillId="0" borderId="32" xfId="0" applyNumberFormat="1" applyFont="1" applyFill="1" applyBorder="1" applyAlignment="1">
      <alignment horizontal="right"/>
    </xf>
    <xf numFmtId="179" fontId="0" fillId="0" borderId="106" xfId="0" applyNumberFormat="1" applyFont="1" applyFill="1" applyBorder="1" applyAlignment="1">
      <alignment horizontal="right"/>
    </xf>
    <xf numFmtId="179" fontId="0" fillId="0" borderId="208" xfId="0" applyNumberFormat="1" applyFont="1" applyFill="1" applyBorder="1" applyAlignment="1">
      <alignment horizontal="right"/>
    </xf>
    <xf numFmtId="38" fontId="0" fillId="0" borderId="73" xfId="60" applyFont="1" applyBorder="1" applyAlignment="1" applyProtection="1">
      <alignment/>
      <protection/>
    </xf>
    <xf numFmtId="38" fontId="0" fillId="0" borderId="46" xfId="60" applyFont="1" applyBorder="1" applyAlignment="1" applyProtection="1">
      <alignment/>
      <protection/>
    </xf>
    <xf numFmtId="38" fontId="0" fillId="0" borderId="43" xfId="60" applyFont="1" applyBorder="1" applyAlignment="1" applyProtection="1">
      <alignment/>
      <protection/>
    </xf>
    <xf numFmtId="37" fontId="0" fillId="0" borderId="43" xfId="85" applyNumberFormat="1" applyFont="1" applyBorder="1" applyProtection="1">
      <alignment/>
      <protection/>
    </xf>
    <xf numFmtId="37" fontId="0" fillId="0" borderId="46" xfId="85" applyNumberFormat="1" applyFont="1" applyBorder="1" applyProtection="1">
      <alignment/>
      <protection/>
    </xf>
    <xf numFmtId="3" fontId="0" fillId="0" borderId="43" xfId="85" applyNumberFormat="1" applyFont="1" applyBorder="1">
      <alignment/>
      <protection/>
    </xf>
    <xf numFmtId="3" fontId="0" fillId="0" borderId="74" xfId="85" applyNumberFormat="1" applyFont="1" applyBorder="1">
      <alignment/>
      <protection/>
    </xf>
    <xf numFmtId="38" fontId="0" fillId="38" borderId="225" xfId="60" applyFont="1" applyFill="1" applyBorder="1" applyAlignment="1">
      <alignment horizontal="center"/>
    </xf>
    <xf numFmtId="38" fontId="0" fillId="38" borderId="101" xfId="60" applyFont="1" applyFill="1" applyBorder="1" applyAlignment="1">
      <alignment horizontal="center"/>
    </xf>
    <xf numFmtId="178" fontId="0" fillId="38" borderId="85" xfId="53" applyNumberFormat="1" applyFont="1" applyFill="1" applyBorder="1" applyAlignment="1">
      <alignment horizontal="center"/>
    </xf>
    <xf numFmtId="38" fontId="0" fillId="38" borderId="86" xfId="60" applyFont="1" applyFill="1" applyBorder="1" applyAlignment="1">
      <alignment horizontal="center"/>
    </xf>
    <xf numFmtId="10" fontId="0" fillId="38" borderId="85" xfId="53" applyNumberFormat="1" applyFont="1" applyFill="1" applyBorder="1" applyAlignment="1">
      <alignment horizontal="center"/>
    </xf>
    <xf numFmtId="178" fontId="0" fillId="38" borderId="104" xfId="53" applyNumberFormat="1" applyFont="1" applyFill="1" applyBorder="1" applyAlignment="1">
      <alignment horizontal="center"/>
    </xf>
    <xf numFmtId="0" fontId="0" fillId="38" borderId="101" xfId="85" applyFont="1" applyFill="1" applyBorder="1" applyAlignment="1">
      <alignment horizontal="center"/>
      <protection/>
    </xf>
    <xf numFmtId="178" fontId="0" fillId="38" borderId="85" xfId="85" applyNumberFormat="1" applyFont="1" applyFill="1" applyBorder="1" applyAlignment="1">
      <alignment horizontal="center"/>
      <protection/>
    </xf>
    <xf numFmtId="0" fontId="0" fillId="38" borderId="86" xfId="85" applyFont="1" applyFill="1" applyBorder="1" applyAlignment="1">
      <alignment horizontal="center"/>
      <protection/>
    </xf>
    <xf numFmtId="178" fontId="0" fillId="38" borderId="101" xfId="85" applyNumberFormat="1" applyFont="1" applyFill="1" applyBorder="1" applyAlignment="1">
      <alignment horizontal="center"/>
      <protection/>
    </xf>
    <xf numFmtId="0" fontId="0" fillId="38" borderId="225" xfId="85" applyFont="1" applyFill="1" applyBorder="1" applyAlignment="1">
      <alignment horizontal="center"/>
      <protection/>
    </xf>
    <xf numFmtId="178" fontId="0" fillId="38" borderId="101" xfId="53" applyNumberFormat="1" applyFont="1" applyFill="1" applyBorder="1" applyAlignment="1">
      <alignment horizontal="center"/>
    </xf>
    <xf numFmtId="38" fontId="0" fillId="0" borderId="226" xfId="60" applyFont="1" applyBorder="1" applyAlignment="1">
      <alignment horizontal="left"/>
    </xf>
    <xf numFmtId="178" fontId="0" fillId="0" borderId="109" xfId="53" applyNumberFormat="1" applyFont="1" applyBorder="1" applyAlignment="1">
      <alignment horizontal="left"/>
    </xf>
    <xf numFmtId="38" fontId="0" fillId="0" borderId="110" xfId="60" applyFont="1" applyBorder="1" applyAlignment="1">
      <alignment horizontal="left"/>
    </xf>
    <xf numFmtId="10" fontId="0" fillId="0" borderId="109" xfId="53" applyNumberFormat="1" applyFont="1" applyBorder="1" applyAlignment="1">
      <alignment horizontal="left"/>
    </xf>
    <xf numFmtId="38" fontId="0" fillId="0" borderId="227" xfId="60" applyFont="1" applyBorder="1" applyAlignment="1">
      <alignment horizontal="left"/>
    </xf>
    <xf numFmtId="178" fontId="0" fillId="0" borderId="228" xfId="53" applyNumberFormat="1" applyFont="1" applyBorder="1" applyAlignment="1">
      <alignment horizontal="left"/>
    </xf>
    <xf numFmtId="0" fontId="0" fillId="0" borderId="229" xfId="85" applyFont="1" applyBorder="1" applyAlignment="1">
      <alignment horizontal="left"/>
      <protection/>
    </xf>
    <xf numFmtId="0" fontId="0" fillId="0" borderId="110" xfId="85" applyFont="1" applyBorder="1" applyAlignment="1">
      <alignment horizontal="left"/>
      <protection/>
    </xf>
    <xf numFmtId="178" fontId="0" fillId="0" borderId="109" xfId="85" applyNumberFormat="1" applyFont="1" applyBorder="1" applyAlignment="1">
      <alignment horizontal="left"/>
      <protection/>
    </xf>
    <xf numFmtId="0" fontId="0" fillId="0" borderId="227" xfId="85" applyFont="1" applyBorder="1" applyAlignment="1">
      <alignment horizontal="left"/>
      <protection/>
    </xf>
    <xf numFmtId="178" fontId="0" fillId="0" borderId="229" xfId="85" applyNumberFormat="1" applyFont="1" applyBorder="1" applyAlignment="1">
      <alignment horizontal="left"/>
      <protection/>
    </xf>
    <xf numFmtId="0" fontId="0" fillId="0" borderId="226" xfId="85" applyFont="1" applyBorder="1" applyAlignment="1">
      <alignment horizontal="left"/>
      <protection/>
    </xf>
    <xf numFmtId="0" fontId="0" fillId="0" borderId="230" xfId="85" applyFont="1" applyBorder="1" applyAlignment="1">
      <alignment horizontal="left"/>
      <protection/>
    </xf>
    <xf numFmtId="178" fontId="0" fillId="0" borderId="231" xfId="53" applyNumberFormat="1" applyFont="1" applyBorder="1" applyAlignment="1">
      <alignment horizontal="left"/>
    </xf>
    <xf numFmtId="38" fontId="0" fillId="0" borderId="232" xfId="60" applyFont="1" applyBorder="1" applyAlignment="1" applyProtection="1">
      <alignment/>
      <protection/>
    </xf>
    <xf numFmtId="38" fontId="0" fillId="0" borderId="0" xfId="60" applyFont="1" applyBorder="1" applyAlignment="1" applyProtection="1">
      <alignment/>
      <protection/>
    </xf>
    <xf numFmtId="38" fontId="0" fillId="0" borderId="74" xfId="60" applyFont="1" applyBorder="1" applyAlignment="1" applyProtection="1">
      <alignment/>
      <protection/>
    </xf>
    <xf numFmtId="37" fontId="0" fillId="0" borderId="73" xfId="85" applyNumberFormat="1" applyFont="1" applyBorder="1" applyProtection="1">
      <alignment/>
      <protection/>
    </xf>
    <xf numFmtId="37" fontId="0" fillId="0" borderId="74" xfId="85" applyNumberFormat="1" applyFont="1" applyBorder="1" applyProtection="1">
      <alignment/>
      <protection/>
    </xf>
    <xf numFmtId="178" fontId="0" fillId="0" borderId="113" xfId="85" applyNumberFormat="1" applyFont="1" applyBorder="1">
      <alignment/>
      <protection/>
    </xf>
    <xf numFmtId="3" fontId="0" fillId="0" borderId="73" xfId="85" applyNumberFormat="1" applyFont="1" applyBorder="1">
      <alignment/>
      <protection/>
    </xf>
    <xf numFmtId="3" fontId="0" fillId="0" borderId="74" xfId="85" applyNumberFormat="1" applyFont="1" applyFill="1" applyBorder="1" applyAlignment="1">
      <alignment/>
      <protection/>
    </xf>
    <xf numFmtId="3" fontId="0" fillId="0" borderId="16" xfId="85" applyNumberFormat="1" applyFont="1" applyBorder="1">
      <alignment/>
      <protection/>
    </xf>
    <xf numFmtId="3" fontId="0" fillId="0" borderId="193" xfId="85" applyNumberFormat="1" applyFont="1" applyFill="1" applyBorder="1" applyAlignment="1">
      <alignment/>
      <protection/>
    </xf>
    <xf numFmtId="3" fontId="0" fillId="0" borderId="233" xfId="85" applyNumberFormat="1" applyFont="1" applyFill="1" applyBorder="1" applyAlignment="1">
      <alignment/>
      <protection/>
    </xf>
    <xf numFmtId="178" fontId="0" fillId="0" borderId="234" xfId="85" applyNumberFormat="1" applyFont="1" applyFill="1" applyBorder="1" applyAlignment="1">
      <alignment/>
      <protection/>
    </xf>
    <xf numFmtId="38" fontId="0" fillId="0" borderId="235" xfId="60" applyFont="1" applyBorder="1" applyAlignment="1" applyProtection="1">
      <alignment/>
      <protection/>
    </xf>
    <xf numFmtId="178" fontId="0" fillId="0" borderId="85" xfId="85" applyNumberFormat="1" applyFont="1" applyFill="1" applyBorder="1" applyAlignment="1">
      <alignment/>
      <protection/>
    </xf>
    <xf numFmtId="178" fontId="0" fillId="0" borderId="104" xfId="85" applyNumberFormat="1" applyFont="1" applyFill="1" applyBorder="1" applyAlignment="1">
      <alignment/>
      <protection/>
    </xf>
    <xf numFmtId="3" fontId="0" fillId="0" borderId="86" xfId="85" applyNumberFormat="1" applyFont="1" applyFill="1" applyBorder="1" applyAlignment="1">
      <alignment/>
      <protection/>
    </xf>
    <xf numFmtId="3" fontId="0" fillId="0" borderId="193" xfId="85" applyNumberFormat="1" applyFont="1" applyBorder="1">
      <alignment/>
      <protection/>
    </xf>
    <xf numFmtId="0" fontId="15" fillId="35" borderId="236" xfId="85" applyFont="1" applyFill="1" applyBorder="1" applyAlignment="1">
      <alignment horizontal="center"/>
      <protection/>
    </xf>
    <xf numFmtId="38" fontId="0" fillId="0" borderId="191" xfId="60" applyFont="1" applyBorder="1" applyAlignment="1">
      <alignment/>
    </xf>
    <xf numFmtId="3" fontId="0" fillId="0" borderId="43" xfId="0" applyNumberFormat="1" applyFont="1" applyBorder="1" applyAlignment="1">
      <alignment vertical="center"/>
    </xf>
    <xf numFmtId="3" fontId="0" fillId="0" borderId="225" xfId="0" applyNumberFormat="1" applyFont="1" applyBorder="1" applyAlignment="1">
      <alignment vertical="center"/>
    </xf>
    <xf numFmtId="38" fontId="0" fillId="0" borderId="143" xfId="60" applyFont="1" applyBorder="1" applyAlignment="1" applyProtection="1">
      <alignment/>
      <protection/>
    </xf>
    <xf numFmtId="38" fontId="0" fillId="0" borderId="144" xfId="60" applyFont="1" applyBorder="1" applyAlignment="1" applyProtection="1">
      <alignment/>
      <protection/>
    </xf>
    <xf numFmtId="38" fontId="0" fillId="0" borderId="86" xfId="60" applyFont="1" applyBorder="1" applyAlignment="1" applyProtection="1">
      <alignment/>
      <protection/>
    </xf>
    <xf numFmtId="37" fontId="0" fillId="0" borderId="225" xfId="85" applyNumberFormat="1" applyFont="1" applyBorder="1" applyProtection="1">
      <alignment/>
      <protection/>
    </xf>
    <xf numFmtId="37" fontId="0" fillId="0" borderId="86" xfId="85" applyNumberFormat="1" applyFont="1" applyBorder="1" applyProtection="1">
      <alignment/>
      <protection/>
    </xf>
    <xf numFmtId="37" fontId="0" fillId="0" borderId="143" xfId="85" applyNumberFormat="1" applyFont="1" applyBorder="1" applyProtection="1">
      <alignment/>
      <protection/>
    </xf>
    <xf numFmtId="37" fontId="0" fillId="0" borderId="144" xfId="85" applyNumberFormat="1" applyFont="1" applyBorder="1" applyProtection="1">
      <alignment/>
      <protection/>
    </xf>
    <xf numFmtId="3" fontId="0" fillId="0" borderId="225" xfId="85" applyNumberFormat="1" applyFont="1" applyBorder="1">
      <alignment/>
      <protection/>
    </xf>
    <xf numFmtId="3" fontId="0" fillId="0" borderId="143" xfId="85" applyNumberFormat="1" applyFont="1" applyBorder="1">
      <alignment/>
      <protection/>
    </xf>
    <xf numFmtId="3" fontId="0" fillId="0" borderId="144" xfId="85" applyNumberFormat="1" applyFont="1" applyBorder="1">
      <alignment/>
      <protection/>
    </xf>
    <xf numFmtId="0" fontId="19" fillId="37" borderId="237" xfId="84" applyFont="1" applyFill="1" applyBorder="1" applyAlignment="1">
      <alignment horizontal="center" wrapText="1"/>
      <protection/>
    </xf>
    <xf numFmtId="38" fontId="18" fillId="0" borderId="232" xfId="60" applyFont="1" applyBorder="1" applyAlignment="1">
      <alignment/>
    </xf>
    <xf numFmtId="38" fontId="18" fillId="0" borderId="180" xfId="60" applyFont="1" applyBorder="1" applyAlignment="1">
      <alignment/>
    </xf>
    <xf numFmtId="38" fontId="18" fillId="0" borderId="159" xfId="60" applyFont="1" applyBorder="1" applyAlignment="1">
      <alignment/>
    </xf>
    <xf numFmtId="38" fontId="18" fillId="38" borderId="238" xfId="60" applyFont="1" applyFill="1" applyBorder="1" applyAlignment="1">
      <alignment/>
    </xf>
    <xf numFmtId="38" fontId="18" fillId="0" borderId="239" xfId="60" applyFont="1" applyBorder="1" applyAlignment="1">
      <alignment/>
    </xf>
    <xf numFmtId="0" fontId="19" fillId="0" borderId="0" xfId="84" applyFont="1" applyFill="1" applyBorder="1" applyAlignment="1">
      <alignment horizontal="center" wrapText="1"/>
      <protection/>
    </xf>
    <xf numFmtId="38" fontId="18" fillId="0" borderId="0" xfId="60" applyFont="1" applyFill="1" applyBorder="1" applyAlignment="1">
      <alignment/>
    </xf>
    <xf numFmtId="3" fontId="0" fillId="0" borderId="29" xfId="85" applyNumberFormat="1" applyFont="1" applyFill="1" applyBorder="1" applyAlignment="1">
      <alignment/>
      <protection/>
    </xf>
    <xf numFmtId="38" fontId="0" fillId="0" borderId="46" xfId="60" applyFont="1" applyFill="1" applyBorder="1" applyAlignment="1" applyProtection="1">
      <alignment/>
      <protection/>
    </xf>
    <xf numFmtId="38" fontId="0" fillId="0" borderId="144" xfId="60" applyFont="1" applyFill="1" applyBorder="1" applyAlignment="1" applyProtection="1">
      <alignment/>
      <protection/>
    </xf>
    <xf numFmtId="38" fontId="0" fillId="0" borderId="155" xfId="60" applyFont="1" applyFill="1" applyBorder="1" applyAlignment="1" applyProtection="1">
      <alignment/>
      <protection/>
    </xf>
    <xf numFmtId="37" fontId="0" fillId="0" borderId="43" xfId="85" applyNumberFormat="1" applyFont="1" applyFill="1" applyBorder="1" applyProtection="1">
      <alignment/>
      <protection/>
    </xf>
    <xf numFmtId="37" fontId="0" fillId="0" borderId="144" xfId="85" applyNumberFormat="1" applyFont="1" applyFill="1" applyBorder="1" applyProtection="1">
      <alignment/>
      <protection/>
    </xf>
    <xf numFmtId="37" fontId="0" fillId="0" borderId="46" xfId="85" applyNumberFormat="1" applyFont="1" applyFill="1" applyBorder="1" applyProtection="1">
      <alignment/>
      <protection/>
    </xf>
    <xf numFmtId="178" fontId="0" fillId="0" borderId="26" xfId="85" applyNumberFormat="1" applyFont="1" applyFill="1" applyBorder="1">
      <alignment/>
      <protection/>
    </xf>
    <xf numFmtId="3" fontId="0" fillId="0" borderId="43" xfId="85" applyNumberFormat="1" applyFont="1" applyFill="1" applyBorder="1">
      <alignment/>
      <protection/>
    </xf>
    <xf numFmtId="3" fontId="0" fillId="0" borderId="144" xfId="85" applyNumberFormat="1" applyFont="1" applyFill="1" applyBorder="1">
      <alignment/>
      <protection/>
    </xf>
    <xf numFmtId="3" fontId="0" fillId="0" borderId="46" xfId="85" applyNumberFormat="1" applyFont="1" applyFill="1" applyBorder="1">
      <alignment/>
      <protection/>
    </xf>
    <xf numFmtId="3" fontId="0" fillId="0" borderId="122" xfId="85" applyNumberFormat="1" applyFont="1" applyFill="1" applyBorder="1">
      <alignment/>
      <protection/>
    </xf>
    <xf numFmtId="38" fontId="0" fillId="0" borderId="117" xfId="60" applyFont="1" applyFill="1" applyBorder="1" applyAlignment="1" applyProtection="1">
      <alignment/>
      <protection/>
    </xf>
    <xf numFmtId="38" fontId="0" fillId="0" borderId="128" xfId="60" applyFont="1" applyFill="1" applyBorder="1" applyAlignment="1" applyProtection="1">
      <alignment/>
      <protection/>
    </xf>
    <xf numFmtId="0" fontId="19" fillId="37" borderId="240" xfId="84" applyFont="1" applyFill="1" applyBorder="1" applyAlignment="1">
      <alignment horizontal="center" wrapText="1"/>
      <protection/>
    </xf>
    <xf numFmtId="38" fontId="18" fillId="0" borderId="241" xfId="60" applyFont="1" applyBorder="1" applyAlignment="1">
      <alignment/>
    </xf>
    <xf numFmtId="38" fontId="18" fillId="0" borderId="242" xfId="60" applyFont="1" applyBorder="1" applyAlignment="1">
      <alignment/>
    </xf>
    <xf numFmtId="38" fontId="18" fillId="0" borderId="146" xfId="60" applyFont="1" applyBorder="1" applyAlignment="1">
      <alignment/>
    </xf>
    <xf numFmtId="38" fontId="18" fillId="38" borderId="243" xfId="60" applyFont="1" applyFill="1" applyBorder="1" applyAlignment="1">
      <alignment/>
    </xf>
    <xf numFmtId="38" fontId="18" fillId="0" borderId="115" xfId="60" applyFont="1" applyBorder="1" applyAlignment="1">
      <alignment/>
    </xf>
    <xf numFmtId="0" fontId="19" fillId="37" borderId="13" xfId="84" applyFont="1" applyFill="1" applyBorder="1" applyAlignment="1">
      <alignment horizontal="center" wrapText="1"/>
      <protection/>
    </xf>
    <xf numFmtId="38" fontId="18" fillId="38" borderId="46" xfId="60" applyFont="1" applyFill="1" applyBorder="1" applyAlignment="1">
      <alignment/>
    </xf>
    <xf numFmtId="0" fontId="15" fillId="0" borderId="0" xfId="85" applyFont="1" applyAlignment="1">
      <alignment horizontal="center"/>
      <protection/>
    </xf>
    <xf numFmtId="0" fontId="16" fillId="34" borderId="56" xfId="83" applyFont="1" applyFill="1" applyBorder="1" applyAlignment="1">
      <alignment horizontal="center"/>
      <protection/>
    </xf>
    <xf numFmtId="0" fontId="16" fillId="34" borderId="57" xfId="83" applyFont="1" applyFill="1" applyBorder="1" applyAlignment="1">
      <alignment horizontal="center"/>
      <protection/>
    </xf>
    <xf numFmtId="0" fontId="16" fillId="37" borderId="56" xfId="89" applyFont="1" applyFill="1" applyBorder="1" applyAlignment="1">
      <alignment horizontal="center"/>
      <protection/>
    </xf>
    <xf numFmtId="0" fontId="16" fillId="37" borderId="57" xfId="89" applyFont="1" applyFill="1" applyBorder="1" applyAlignment="1">
      <alignment horizontal="center"/>
      <protection/>
    </xf>
    <xf numFmtId="0" fontId="16" fillId="49" borderId="56" xfId="89" applyFont="1" applyFill="1" applyBorder="1" applyAlignment="1">
      <alignment horizontal="center"/>
      <protection/>
    </xf>
    <xf numFmtId="0" fontId="0" fillId="49" borderId="57" xfId="89" applyFont="1" applyFill="1" applyBorder="1">
      <alignment/>
      <protection/>
    </xf>
    <xf numFmtId="0" fontId="16" fillId="49" borderId="56" xfId="86" applyFont="1" applyFill="1" applyBorder="1" applyAlignment="1">
      <alignment horizontal="center" vertical="center"/>
      <protection/>
    </xf>
    <xf numFmtId="0" fontId="16" fillId="49" borderId="57" xfId="86" applyFont="1" applyFill="1" applyBorder="1" applyAlignment="1">
      <alignment horizontal="center" vertical="center"/>
      <protection/>
    </xf>
    <xf numFmtId="0" fontId="16" fillId="49" borderId="58" xfId="86" applyFont="1" applyFill="1" applyBorder="1" applyAlignment="1">
      <alignment horizontal="center" vertical="center"/>
      <protection/>
    </xf>
    <xf numFmtId="0" fontId="16" fillId="42" borderId="57" xfId="86" applyFont="1" applyFill="1" applyBorder="1" applyAlignment="1">
      <alignment horizontal="center"/>
      <protection/>
    </xf>
    <xf numFmtId="0" fontId="16" fillId="49" borderId="57" xfId="89" applyFont="1" applyFill="1" applyBorder="1" applyAlignment="1">
      <alignment horizontal="center"/>
      <protection/>
    </xf>
    <xf numFmtId="0" fontId="16" fillId="44" borderId="57" xfId="91" applyFont="1" applyFill="1" applyBorder="1" applyAlignment="1">
      <alignment horizontal="center"/>
      <protection/>
    </xf>
    <xf numFmtId="0" fontId="16" fillId="44" borderId="56" xfId="91" applyFont="1" applyFill="1" applyBorder="1" applyAlignment="1">
      <alignment horizontal="center" vertical="center" wrapText="1"/>
      <protection/>
    </xf>
    <xf numFmtId="0" fontId="16" fillId="44" borderId="57" xfId="91" applyFont="1" applyFill="1" applyBorder="1" applyAlignment="1">
      <alignment horizontal="center" vertical="center" wrapText="1"/>
      <protection/>
    </xf>
    <xf numFmtId="0" fontId="16" fillId="44" borderId="58" xfId="91" applyFont="1" applyFill="1" applyBorder="1" applyAlignment="1">
      <alignment horizontal="center" vertical="center" wrapText="1"/>
      <protection/>
    </xf>
    <xf numFmtId="0" fontId="16" fillId="40" borderId="57" xfId="88" applyFont="1" applyFill="1" applyBorder="1" applyAlignment="1">
      <alignment horizontal="center"/>
      <protection/>
    </xf>
    <xf numFmtId="0" fontId="16" fillId="40" borderId="56" xfId="88" applyFont="1" applyFill="1" applyBorder="1" applyAlignment="1">
      <alignment horizontal="center" vertical="center" wrapText="1"/>
      <protection/>
    </xf>
    <xf numFmtId="0" fontId="16" fillId="40" borderId="57" xfId="88" applyFont="1" applyFill="1" applyBorder="1" applyAlignment="1">
      <alignment horizontal="center" vertical="center" wrapText="1"/>
      <protection/>
    </xf>
    <xf numFmtId="0" fontId="16" fillId="40" borderId="58" xfId="88" applyFont="1" applyFill="1" applyBorder="1" applyAlignment="1">
      <alignment horizontal="center" vertical="center" wrapText="1"/>
      <protection/>
    </xf>
    <xf numFmtId="0" fontId="16" fillId="40" borderId="56" xfId="88" applyFont="1" applyFill="1" applyBorder="1" applyAlignment="1">
      <alignment horizontal="center"/>
      <protection/>
    </xf>
    <xf numFmtId="0" fontId="16" fillId="46" borderId="56" xfId="87" applyFont="1" applyFill="1" applyBorder="1" applyAlignment="1">
      <alignment horizontal="center"/>
      <protection/>
    </xf>
    <xf numFmtId="0" fontId="16" fillId="46" borderId="57" xfId="87" applyFont="1" applyFill="1" applyBorder="1" applyAlignment="1">
      <alignment horizontal="center"/>
      <protection/>
    </xf>
    <xf numFmtId="0" fontId="16" fillId="46" borderId="56" xfId="87" applyFont="1" applyFill="1" applyBorder="1" applyAlignment="1">
      <alignment horizontal="center" vertical="center" wrapText="1"/>
      <protection/>
    </xf>
    <xf numFmtId="0" fontId="16" fillId="46" borderId="57" xfId="87" applyFont="1" applyFill="1" applyBorder="1" applyAlignment="1">
      <alignment horizontal="center" vertical="center" wrapText="1"/>
      <protection/>
    </xf>
    <xf numFmtId="0" fontId="16" fillId="46" borderId="58" xfId="87" applyFont="1" applyFill="1" applyBorder="1" applyAlignment="1">
      <alignment horizontal="center" vertical="center" wrapText="1"/>
      <protection/>
    </xf>
    <xf numFmtId="0" fontId="16" fillId="48" borderId="68" xfId="90" applyFont="1" applyFill="1" applyBorder="1" applyAlignment="1">
      <alignment horizontal="center" vertical="center" wrapText="1"/>
      <protection/>
    </xf>
    <xf numFmtId="0" fontId="16" fillId="48" borderId="69" xfId="90" applyFont="1" applyFill="1" applyBorder="1" applyAlignment="1">
      <alignment horizontal="center" vertical="center" wrapText="1"/>
      <protection/>
    </xf>
    <xf numFmtId="0" fontId="16" fillId="48" borderId="107" xfId="90" applyFont="1" applyFill="1" applyBorder="1" applyAlignment="1">
      <alignment horizontal="center" vertical="center" wrapText="1"/>
      <protection/>
    </xf>
    <xf numFmtId="0" fontId="16" fillId="48" borderId="68" xfId="90" applyFont="1" applyFill="1" applyBorder="1" applyAlignment="1">
      <alignment horizontal="center"/>
      <protection/>
    </xf>
    <xf numFmtId="0" fontId="16" fillId="48" borderId="69" xfId="90" applyFont="1" applyFill="1" applyBorder="1" applyAlignment="1">
      <alignment horizontal="center"/>
      <protection/>
    </xf>
    <xf numFmtId="0" fontId="0" fillId="0" borderId="69" xfId="90" applyFont="1" applyBorder="1" applyAlignment="1">
      <alignment vertical="center" wrapText="1"/>
      <protection/>
    </xf>
    <xf numFmtId="0" fontId="0" fillId="0" borderId="107" xfId="90" applyFont="1" applyBorder="1" applyAlignment="1">
      <alignment vertical="center" wrapText="1"/>
      <protection/>
    </xf>
    <xf numFmtId="178" fontId="16" fillId="48" borderId="244" xfId="53" applyNumberFormat="1" applyFont="1" applyFill="1" applyBorder="1" applyAlignment="1">
      <alignment horizontal="center"/>
    </xf>
    <xf numFmtId="178" fontId="16" fillId="48" borderId="245" xfId="53" applyNumberFormat="1" applyFont="1" applyFill="1" applyBorder="1" applyAlignment="1">
      <alignment horizontal="center"/>
    </xf>
    <xf numFmtId="178" fontId="16" fillId="48" borderId="246" xfId="53" applyNumberFormat="1" applyFont="1" applyFill="1" applyBorder="1" applyAlignment="1">
      <alignment horizontal="center"/>
    </xf>
    <xf numFmtId="178" fontId="16" fillId="48" borderId="247" xfId="53" applyNumberFormat="1" applyFont="1" applyFill="1" applyBorder="1" applyAlignment="1">
      <alignment horizontal="center"/>
    </xf>
    <xf numFmtId="6" fontId="16" fillId="48" borderId="68" xfId="69" applyFont="1" applyFill="1" applyBorder="1" applyAlignment="1">
      <alignment horizontal="center"/>
    </xf>
    <xf numFmtId="6" fontId="16" fillId="48" borderId="69" xfId="69" applyFont="1" applyFill="1" applyBorder="1" applyAlignment="1">
      <alignment horizontal="center"/>
    </xf>
    <xf numFmtId="0" fontId="0" fillId="0" borderId="101" xfId="53" applyNumberFormat="1" applyFont="1" applyBorder="1" applyAlignment="1">
      <alignment horizontal="center"/>
    </xf>
    <xf numFmtId="0" fontId="0" fillId="0" borderId="120"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20" fontId="15" fillId="0" borderId="0" xfId="82" applyNumberFormat="1" applyFont="1" applyAlignment="1">
      <alignment horizontal="center"/>
      <protection/>
    </xf>
    <xf numFmtId="0" fontId="15" fillId="0" borderId="0" xfId="82" applyFont="1" applyAlignment="1">
      <alignment horizontal="center"/>
      <protection/>
    </xf>
    <xf numFmtId="0" fontId="0" fillId="0" borderId="248" xfId="53" applyNumberFormat="1" applyFont="1" applyBorder="1" applyAlignment="1">
      <alignment horizontal="center"/>
    </xf>
    <xf numFmtId="0" fontId="0" fillId="0" borderId="249" xfId="53" applyNumberFormat="1" applyFont="1" applyBorder="1" applyAlignment="1">
      <alignment horizontal="center"/>
    </xf>
    <xf numFmtId="0" fontId="0" fillId="0" borderId="250" xfId="53" applyNumberFormat="1" applyFont="1" applyBorder="1" applyAlignment="1">
      <alignment horizontal="center"/>
    </xf>
    <xf numFmtId="0" fontId="0" fillId="0" borderId="251" xfId="53" applyNumberFormat="1" applyFont="1" applyBorder="1" applyAlignment="1">
      <alignment horizontal="center"/>
    </xf>
    <xf numFmtId="0" fontId="0" fillId="0" borderId="252" xfId="53" applyNumberFormat="1" applyFont="1" applyBorder="1" applyAlignment="1">
      <alignment horizontal="center"/>
    </xf>
    <xf numFmtId="0" fontId="0" fillId="0" borderId="253" xfId="53" applyNumberFormat="1" applyFont="1" applyBorder="1" applyAlignment="1">
      <alignment horizontal="center"/>
    </xf>
    <xf numFmtId="0" fontId="0" fillId="0" borderId="141" xfId="53" applyNumberFormat="1" applyFont="1" applyBorder="1" applyAlignment="1">
      <alignment horizontal="center"/>
    </xf>
    <xf numFmtId="0" fontId="0" fillId="0" borderId="26" xfId="53" applyNumberFormat="1" applyFont="1" applyBorder="1" applyAlignment="1">
      <alignment horizontal="center"/>
    </xf>
    <xf numFmtId="0" fontId="15" fillId="33" borderId="254" xfId="82" applyNumberFormat="1" applyFont="1" applyFill="1" applyBorder="1" applyAlignment="1">
      <alignment horizontal="center"/>
      <protection/>
    </xf>
    <xf numFmtId="0" fontId="15" fillId="33" borderId="255" xfId="82" applyNumberFormat="1" applyFont="1" applyFill="1" applyBorder="1" applyAlignment="1">
      <alignment horizontal="center"/>
      <protection/>
    </xf>
    <xf numFmtId="0" fontId="16" fillId="34" borderId="27" xfId="82" applyNumberFormat="1" applyFont="1" applyFill="1" applyBorder="1" applyAlignment="1">
      <alignment horizontal="left"/>
      <protection/>
    </xf>
    <xf numFmtId="0" fontId="16" fillId="34" borderId="2" xfId="82" applyNumberFormat="1" applyFont="1" applyFill="1" applyBorder="1" applyAlignment="1">
      <alignment horizontal="left"/>
      <protection/>
    </xf>
    <xf numFmtId="0" fontId="16" fillId="34" borderId="180" xfId="82" applyNumberFormat="1" applyFont="1" applyFill="1" applyBorder="1" applyAlignment="1">
      <alignment horizontal="left"/>
      <protection/>
    </xf>
    <xf numFmtId="0" fontId="16" fillId="34" borderId="15" xfId="82" applyNumberFormat="1" applyFont="1" applyFill="1" applyBorder="1" applyAlignment="1">
      <alignment horizontal="left"/>
      <protection/>
    </xf>
    <xf numFmtId="0" fontId="16" fillId="34" borderId="16" xfId="82" applyNumberFormat="1" applyFont="1" applyFill="1" applyBorder="1" applyAlignment="1">
      <alignment horizontal="left"/>
      <protection/>
    </xf>
    <xf numFmtId="0" fontId="16" fillId="34" borderId="114" xfId="82" applyNumberFormat="1" applyFont="1" applyFill="1" applyBorder="1" applyAlignment="1">
      <alignment horizontal="left"/>
      <protection/>
    </xf>
    <xf numFmtId="0" fontId="16" fillId="34" borderId="193" xfId="82" applyNumberFormat="1" applyFont="1" applyFill="1" applyBorder="1" applyAlignment="1">
      <alignment horizontal="center"/>
      <protection/>
    </xf>
    <xf numFmtId="0" fontId="16" fillId="34" borderId="114" xfId="82" applyNumberFormat="1" applyFont="1" applyFill="1" applyBorder="1" applyAlignment="1">
      <alignment horizontal="center"/>
      <protection/>
    </xf>
    <xf numFmtId="0" fontId="0" fillId="0" borderId="85" xfId="53" applyNumberFormat="1" applyFont="1" applyBorder="1" applyAlignment="1">
      <alignment horizontal="center"/>
    </xf>
    <xf numFmtId="0" fontId="0" fillId="0" borderId="22" xfId="53" applyNumberFormat="1" applyFont="1" applyBorder="1" applyAlignment="1">
      <alignment horizontal="center"/>
    </xf>
    <xf numFmtId="0" fontId="0" fillId="0" borderId="256" xfId="53" applyNumberFormat="1" applyFont="1" applyBorder="1" applyAlignment="1">
      <alignment horizontal="center"/>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10" xfId="72"/>
    <cellStyle name="標準 2" xfId="73"/>
    <cellStyle name="標準 3" xfId="74"/>
    <cellStyle name="標準 4" xfId="75"/>
    <cellStyle name="標準 5" xfId="76"/>
    <cellStyle name="標準 6" xfId="77"/>
    <cellStyle name="標準 7" xfId="78"/>
    <cellStyle name="標準 8" xfId="79"/>
    <cellStyle name="標準 9" xfId="80"/>
    <cellStyle name="標準_Sheet1" xfId="81"/>
    <cellStyle name="標準_Sheet2" xfId="82"/>
    <cellStyle name="標準_Sheet3" xfId="83"/>
    <cellStyle name="標準_Sheet4" xfId="84"/>
    <cellStyle name="標準_Sheet5" xfId="85"/>
    <cellStyle name="標準_県央" xfId="86"/>
    <cellStyle name="標準_県西" xfId="87"/>
    <cellStyle name="標準_県南" xfId="88"/>
    <cellStyle name="標準_県北" xfId="89"/>
    <cellStyle name="標準_資金別" xfId="90"/>
    <cellStyle name="標準_鹿行" xfId="91"/>
    <cellStyle name="Followed Hyperlink"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6.emf"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6.emf" /><Relationship Id="rId3" Type="http://schemas.openxmlformats.org/officeDocument/2006/relationships/image" Target="../media/image8.emf" /><Relationship Id="rId4" Type="http://schemas.openxmlformats.org/officeDocument/2006/relationships/image" Target="../media/image17.emf" /><Relationship Id="rId5" Type="http://schemas.openxmlformats.org/officeDocument/2006/relationships/image" Target="../media/image20.emf" /><Relationship Id="rId6" Type="http://schemas.openxmlformats.org/officeDocument/2006/relationships/image" Target="../media/image22.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9.emf" /></Relationships>
</file>

<file path=xl/drawings/_rels/drawing6.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9.emf" /></Relationships>
</file>

<file path=xl/drawings/_rels/drawing9.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34</xdr:row>
      <xdr:rowOff>114300</xdr:rowOff>
    </xdr:from>
    <xdr:to>
      <xdr:col>4</xdr:col>
      <xdr:colOff>0</xdr:colOff>
      <xdr:row>37</xdr:row>
      <xdr:rowOff>104775</xdr:rowOff>
    </xdr:to>
    <xdr:pic>
      <xdr:nvPicPr>
        <xdr:cNvPr id="1" name="CommandButton1"/>
        <xdr:cNvPicPr preferRelativeResize="1">
          <a:picLocks noChangeAspect="1"/>
        </xdr:cNvPicPr>
      </xdr:nvPicPr>
      <xdr:blipFill>
        <a:blip r:embed="rId1"/>
        <a:stretch>
          <a:fillRect/>
        </a:stretch>
      </xdr:blipFill>
      <xdr:spPr>
        <a:xfrm>
          <a:off x="1609725" y="700087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19075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195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33</xdr:row>
      <xdr:rowOff>95250</xdr:rowOff>
    </xdr:from>
    <xdr:to>
      <xdr:col>16</xdr:col>
      <xdr:colOff>676275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449300" y="6248400"/>
          <a:ext cx="1133475" cy="428625"/>
        </a:xfrm>
        <a:prstGeom prst="rect">
          <a:avLst/>
        </a:prstGeom>
        <a:noFill/>
        <a:ln w="9525" cmpd="sng">
          <a:noFill/>
        </a:ln>
      </xdr:spPr>
    </xdr:pic>
    <xdr:clientData/>
  </xdr:twoCellAnchor>
  <xdr:twoCellAnchor editAs="oneCell">
    <xdr:from>
      <xdr:col>2</xdr:col>
      <xdr:colOff>9525</xdr:colOff>
      <xdr:row>97</xdr:row>
      <xdr:rowOff>38100</xdr:rowOff>
    </xdr:from>
    <xdr:to>
      <xdr:col>3</xdr:col>
      <xdr:colOff>285750</xdr:colOff>
      <xdr:row>99</xdr:row>
      <xdr:rowOff>152400</xdr:rowOff>
    </xdr:to>
    <xdr:pic>
      <xdr:nvPicPr>
        <xdr:cNvPr id="2" name="CommandButton2"/>
        <xdr:cNvPicPr preferRelativeResize="1">
          <a:picLocks noChangeAspect="1"/>
        </xdr:cNvPicPr>
      </xdr:nvPicPr>
      <xdr:blipFill>
        <a:blip r:embed="rId2"/>
        <a:stretch>
          <a:fillRect/>
        </a:stretch>
      </xdr:blipFill>
      <xdr:spPr>
        <a:xfrm>
          <a:off x="1095375" y="17973675"/>
          <a:ext cx="1209675" cy="485775"/>
        </a:xfrm>
        <a:prstGeom prst="rect">
          <a:avLst/>
        </a:prstGeom>
        <a:noFill/>
        <a:ln w="9525" cmpd="sng">
          <a:noFill/>
        </a:ln>
      </xdr:spPr>
    </xdr:pic>
    <xdr:clientData/>
  </xdr:twoCellAnchor>
  <xdr:twoCellAnchor editAs="oneCell">
    <xdr:from>
      <xdr:col>4</xdr:col>
      <xdr:colOff>9525</xdr:colOff>
      <xdr:row>97</xdr:row>
      <xdr:rowOff>47625</xdr:rowOff>
    </xdr:from>
    <xdr:to>
      <xdr:col>5</xdr:col>
      <xdr:colOff>638175</xdr:colOff>
      <xdr:row>99</xdr:row>
      <xdr:rowOff>142875</xdr:rowOff>
    </xdr:to>
    <xdr:pic>
      <xdr:nvPicPr>
        <xdr:cNvPr id="3" name="CommandButton3"/>
        <xdr:cNvPicPr preferRelativeResize="1">
          <a:picLocks noChangeAspect="1"/>
        </xdr:cNvPicPr>
      </xdr:nvPicPr>
      <xdr:blipFill>
        <a:blip r:embed="rId3"/>
        <a:stretch>
          <a:fillRect/>
        </a:stretch>
      </xdr:blipFill>
      <xdr:spPr>
        <a:xfrm>
          <a:off x="2962275" y="1798320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33</xdr:row>
      <xdr:rowOff>95250</xdr:rowOff>
    </xdr:from>
    <xdr:to>
      <xdr:col>16</xdr:col>
      <xdr:colOff>676275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449300" y="6248400"/>
          <a:ext cx="1133475" cy="428625"/>
        </a:xfrm>
        <a:prstGeom prst="rect">
          <a:avLst/>
        </a:prstGeom>
        <a:noFill/>
        <a:ln w="9525" cmpd="sng">
          <a:noFill/>
        </a:ln>
      </xdr:spPr>
    </xdr:pic>
    <xdr:clientData/>
  </xdr:twoCellAnchor>
  <xdr:twoCellAnchor editAs="oneCell">
    <xdr:from>
      <xdr:col>2</xdr:col>
      <xdr:colOff>9525</xdr:colOff>
      <xdr:row>97</xdr:row>
      <xdr:rowOff>38100</xdr:rowOff>
    </xdr:from>
    <xdr:to>
      <xdr:col>3</xdr:col>
      <xdr:colOff>285750</xdr:colOff>
      <xdr:row>99</xdr:row>
      <xdr:rowOff>152400</xdr:rowOff>
    </xdr:to>
    <xdr:pic>
      <xdr:nvPicPr>
        <xdr:cNvPr id="2" name="CommandButton2"/>
        <xdr:cNvPicPr preferRelativeResize="1">
          <a:picLocks noChangeAspect="1"/>
        </xdr:cNvPicPr>
      </xdr:nvPicPr>
      <xdr:blipFill>
        <a:blip r:embed="rId2"/>
        <a:stretch>
          <a:fillRect/>
        </a:stretch>
      </xdr:blipFill>
      <xdr:spPr>
        <a:xfrm>
          <a:off x="1095375" y="17973675"/>
          <a:ext cx="1209675" cy="485775"/>
        </a:xfrm>
        <a:prstGeom prst="rect">
          <a:avLst/>
        </a:prstGeom>
        <a:noFill/>
        <a:ln w="9525" cmpd="sng">
          <a:noFill/>
        </a:ln>
      </xdr:spPr>
    </xdr:pic>
    <xdr:clientData/>
  </xdr:twoCellAnchor>
  <xdr:twoCellAnchor editAs="oneCell">
    <xdr:from>
      <xdr:col>4</xdr:col>
      <xdr:colOff>9525</xdr:colOff>
      <xdr:row>97</xdr:row>
      <xdr:rowOff>47625</xdr:rowOff>
    </xdr:from>
    <xdr:to>
      <xdr:col>5</xdr:col>
      <xdr:colOff>638175</xdr:colOff>
      <xdr:row>99</xdr:row>
      <xdr:rowOff>142875</xdr:rowOff>
    </xdr:to>
    <xdr:pic>
      <xdr:nvPicPr>
        <xdr:cNvPr id="3" name="CommandButton3"/>
        <xdr:cNvPicPr preferRelativeResize="1">
          <a:picLocks noChangeAspect="1"/>
        </xdr:cNvPicPr>
      </xdr:nvPicPr>
      <xdr:blipFill>
        <a:blip r:embed="rId3"/>
        <a:stretch>
          <a:fillRect/>
        </a:stretch>
      </xdr:blipFill>
      <xdr:spPr>
        <a:xfrm>
          <a:off x="2962275" y="17983200"/>
          <a:ext cx="15621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6496050"/>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409825" y="6524625"/>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714750" y="6524625"/>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076825" y="6524625"/>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486525" y="6524625"/>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200900"/>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33</xdr:row>
      <xdr:rowOff>161925</xdr:rowOff>
    </xdr:from>
    <xdr:to>
      <xdr:col>4</xdr:col>
      <xdr:colOff>295275</xdr:colOff>
      <xdr:row>36</xdr:row>
      <xdr:rowOff>9525</xdr:rowOff>
    </xdr:to>
    <xdr:pic>
      <xdr:nvPicPr>
        <xdr:cNvPr id="1" name="CommandButton1"/>
        <xdr:cNvPicPr preferRelativeResize="1">
          <a:picLocks noChangeAspect="1"/>
        </xdr:cNvPicPr>
      </xdr:nvPicPr>
      <xdr:blipFill>
        <a:blip r:embed="rId1"/>
        <a:stretch>
          <a:fillRect/>
        </a:stretch>
      </xdr:blipFill>
      <xdr:spPr>
        <a:xfrm>
          <a:off x="2390775" y="5934075"/>
          <a:ext cx="962025" cy="361950"/>
        </a:xfrm>
        <a:prstGeom prst="rect">
          <a:avLst/>
        </a:prstGeom>
        <a:noFill/>
        <a:ln w="9525" cmpd="sng">
          <a:noFill/>
        </a:ln>
      </xdr:spPr>
    </xdr:pic>
    <xdr:clientData/>
  </xdr:twoCellAnchor>
  <xdr:twoCellAnchor editAs="oneCell">
    <xdr:from>
      <xdr:col>4</xdr:col>
      <xdr:colOff>619125</xdr:colOff>
      <xdr:row>34</xdr:row>
      <xdr:rowOff>0</xdr:rowOff>
    </xdr:from>
    <xdr:to>
      <xdr:col>6</xdr:col>
      <xdr:colOff>390525</xdr:colOff>
      <xdr:row>36</xdr:row>
      <xdr:rowOff>9525</xdr:rowOff>
    </xdr:to>
    <xdr:pic>
      <xdr:nvPicPr>
        <xdr:cNvPr id="2" name="CommandButton2"/>
        <xdr:cNvPicPr preferRelativeResize="1">
          <a:picLocks noChangeAspect="1"/>
        </xdr:cNvPicPr>
      </xdr:nvPicPr>
      <xdr:blipFill>
        <a:blip r:embed="rId2"/>
        <a:stretch>
          <a:fillRect/>
        </a:stretch>
      </xdr:blipFill>
      <xdr:spPr>
        <a:xfrm>
          <a:off x="3676650" y="5943600"/>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34</xdr:row>
      <xdr:rowOff>133350</xdr:rowOff>
    </xdr:from>
    <xdr:to>
      <xdr:col>4</xdr:col>
      <xdr:colOff>333375</xdr:colOff>
      <xdr:row>36</xdr:row>
      <xdr:rowOff>152400</xdr:rowOff>
    </xdr:to>
    <xdr:pic>
      <xdr:nvPicPr>
        <xdr:cNvPr id="1" name="CommandButton1"/>
        <xdr:cNvPicPr preferRelativeResize="1">
          <a:picLocks noChangeAspect="1"/>
        </xdr:cNvPicPr>
      </xdr:nvPicPr>
      <xdr:blipFill>
        <a:blip r:embed="rId1"/>
        <a:stretch>
          <a:fillRect/>
        </a:stretch>
      </xdr:blipFill>
      <xdr:spPr>
        <a:xfrm>
          <a:off x="2381250" y="6076950"/>
          <a:ext cx="1009650" cy="361950"/>
        </a:xfrm>
        <a:prstGeom prst="rect">
          <a:avLst/>
        </a:prstGeom>
        <a:noFill/>
        <a:ln w="9525" cmpd="sng">
          <a:noFill/>
        </a:ln>
      </xdr:spPr>
    </xdr:pic>
    <xdr:clientData/>
  </xdr:twoCellAnchor>
  <xdr:twoCellAnchor editAs="oneCell">
    <xdr:from>
      <xdr:col>5</xdr:col>
      <xdr:colOff>0</xdr:colOff>
      <xdr:row>34</xdr:row>
      <xdr:rowOff>152400</xdr:rowOff>
    </xdr:from>
    <xdr:to>
      <xdr:col>6</xdr:col>
      <xdr:colOff>504825</xdr:colOff>
      <xdr:row>36</xdr:row>
      <xdr:rowOff>152400</xdr:rowOff>
    </xdr:to>
    <xdr:pic>
      <xdr:nvPicPr>
        <xdr:cNvPr id="2" name="CommandButton2"/>
        <xdr:cNvPicPr preferRelativeResize="1">
          <a:picLocks noChangeAspect="1"/>
        </xdr:cNvPicPr>
      </xdr:nvPicPr>
      <xdr:blipFill>
        <a:blip r:embed="rId2"/>
        <a:stretch>
          <a:fillRect/>
        </a:stretch>
      </xdr:blipFill>
      <xdr:spPr>
        <a:xfrm>
          <a:off x="3743325" y="6096000"/>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362200" y="6000750"/>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33800" y="6010275"/>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59</xdr:row>
      <xdr:rowOff>19050</xdr:rowOff>
    </xdr:from>
    <xdr:to>
      <xdr:col>4</xdr:col>
      <xdr:colOff>361950</xdr:colOff>
      <xdr:row>61</xdr:row>
      <xdr:rowOff>66675</xdr:rowOff>
    </xdr:to>
    <xdr:pic>
      <xdr:nvPicPr>
        <xdr:cNvPr id="1" name="CommandButton1"/>
        <xdr:cNvPicPr preferRelativeResize="1">
          <a:picLocks noChangeAspect="1"/>
        </xdr:cNvPicPr>
      </xdr:nvPicPr>
      <xdr:blipFill>
        <a:blip r:embed="rId1"/>
        <a:stretch>
          <a:fillRect/>
        </a:stretch>
      </xdr:blipFill>
      <xdr:spPr>
        <a:xfrm>
          <a:off x="2390775" y="10248900"/>
          <a:ext cx="1028700" cy="390525"/>
        </a:xfrm>
        <a:prstGeom prst="rect">
          <a:avLst/>
        </a:prstGeom>
        <a:noFill/>
        <a:ln w="9525" cmpd="sng">
          <a:noFill/>
        </a:ln>
      </xdr:spPr>
    </xdr:pic>
    <xdr:clientData/>
  </xdr:twoCellAnchor>
  <xdr:twoCellAnchor editAs="oneCell">
    <xdr:from>
      <xdr:col>5</xdr:col>
      <xdr:colOff>0</xdr:colOff>
      <xdr:row>59</xdr:row>
      <xdr:rowOff>9525</xdr:rowOff>
    </xdr:from>
    <xdr:to>
      <xdr:col>6</xdr:col>
      <xdr:colOff>400050</xdr:colOff>
      <xdr:row>61</xdr:row>
      <xdr:rowOff>76200</xdr:rowOff>
    </xdr:to>
    <xdr:pic>
      <xdr:nvPicPr>
        <xdr:cNvPr id="2" name="CommandButton2"/>
        <xdr:cNvPicPr preferRelativeResize="1">
          <a:picLocks noChangeAspect="1"/>
        </xdr:cNvPicPr>
      </xdr:nvPicPr>
      <xdr:blipFill>
        <a:blip r:embed="rId2"/>
        <a:stretch>
          <a:fillRect/>
        </a:stretch>
      </xdr:blipFill>
      <xdr:spPr>
        <a:xfrm>
          <a:off x="3743325" y="10239375"/>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44</xdr:row>
      <xdr:rowOff>85725</xdr:rowOff>
    </xdr:from>
    <xdr:to>
      <xdr:col>4</xdr:col>
      <xdr:colOff>295275</xdr:colOff>
      <xdr:row>46</xdr:row>
      <xdr:rowOff>76200</xdr:rowOff>
    </xdr:to>
    <xdr:pic>
      <xdr:nvPicPr>
        <xdr:cNvPr id="1" name="CommandButton1"/>
        <xdr:cNvPicPr preferRelativeResize="1">
          <a:picLocks noChangeAspect="1"/>
        </xdr:cNvPicPr>
      </xdr:nvPicPr>
      <xdr:blipFill>
        <a:blip r:embed="rId1"/>
        <a:stretch>
          <a:fillRect/>
        </a:stretch>
      </xdr:blipFill>
      <xdr:spPr>
        <a:xfrm>
          <a:off x="2371725" y="7743825"/>
          <a:ext cx="981075" cy="333375"/>
        </a:xfrm>
        <a:prstGeom prst="rect">
          <a:avLst/>
        </a:prstGeom>
        <a:noFill/>
        <a:ln w="9525" cmpd="sng">
          <a:noFill/>
        </a:ln>
      </xdr:spPr>
    </xdr:pic>
    <xdr:clientData/>
  </xdr:twoCellAnchor>
  <xdr:twoCellAnchor editAs="oneCell">
    <xdr:from>
      <xdr:col>5</xdr:col>
      <xdr:colOff>0</xdr:colOff>
      <xdr:row>44</xdr:row>
      <xdr:rowOff>85725</xdr:rowOff>
    </xdr:from>
    <xdr:to>
      <xdr:col>6</xdr:col>
      <xdr:colOff>419100</xdr:colOff>
      <xdr:row>46</xdr:row>
      <xdr:rowOff>66675</xdr:rowOff>
    </xdr:to>
    <xdr:pic>
      <xdr:nvPicPr>
        <xdr:cNvPr id="2" name="CommandButton2"/>
        <xdr:cNvPicPr preferRelativeResize="1">
          <a:picLocks noChangeAspect="1"/>
        </xdr:cNvPicPr>
      </xdr:nvPicPr>
      <xdr:blipFill>
        <a:blip r:embed="rId2"/>
        <a:stretch>
          <a:fillRect/>
        </a:stretch>
      </xdr:blipFill>
      <xdr:spPr>
        <a:xfrm>
          <a:off x="3743325" y="7743825"/>
          <a:ext cx="11049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37"/>
  <sheetViews>
    <sheetView view="pageBreakPreview" zoomScaleSheetLayoutView="100" zoomScalePageLayoutView="0" workbookViewId="0" topLeftCell="A1">
      <selection activeCell="B36" sqref="B36"/>
    </sheetView>
  </sheetViews>
  <sheetFormatPr defaultColWidth="9.00390625" defaultRowHeight="13.5"/>
  <cols>
    <col min="1" max="1" width="12.50390625" style="0" customWidth="1"/>
    <col min="6" max="6" width="9.25390625" style="0" customWidth="1"/>
  </cols>
  <sheetData>
    <row r="1" spans="1:7" ht="18.75">
      <c r="A1" s="1"/>
      <c r="B1" s="2"/>
      <c r="C1" s="3" t="s">
        <v>207</v>
      </c>
      <c r="D1" s="4"/>
      <c r="E1" s="4"/>
      <c r="F1" s="492"/>
      <c r="G1" s="493"/>
    </row>
    <row r="2" spans="1:5" ht="13.5">
      <c r="A2" s="1"/>
      <c r="B2" s="1"/>
      <c r="C2" s="1"/>
      <c r="D2" s="1"/>
      <c r="E2" s="1"/>
    </row>
    <row r="3" spans="1:5" ht="13.5">
      <c r="A3" s="1"/>
      <c r="B3" s="1"/>
      <c r="C3" s="1"/>
      <c r="D3" s="1"/>
      <c r="E3" s="1"/>
    </row>
    <row r="4" spans="1:5" ht="13.5">
      <c r="A4" s="1"/>
      <c r="B4" s="140" t="s">
        <v>68</v>
      </c>
      <c r="C4" s="140"/>
      <c r="D4" s="140"/>
      <c r="E4" s="140"/>
    </row>
    <row r="15" spans="1:5" ht="13.5">
      <c r="A15" s="6"/>
      <c r="B15" s="140" t="s">
        <v>69</v>
      </c>
      <c r="C15" s="140"/>
      <c r="D15" s="1"/>
      <c r="E15" s="1"/>
    </row>
    <row r="16" spans="1:5" ht="13.5">
      <c r="A16" s="6"/>
      <c r="B16" s="5"/>
      <c r="C16" s="5"/>
      <c r="D16" s="1"/>
      <c r="E16" s="1"/>
    </row>
    <row r="17" spans="1:5" ht="13.5">
      <c r="A17" s="6" t="s">
        <v>70</v>
      </c>
      <c r="B17" s="2"/>
      <c r="C17" s="2" t="s">
        <v>71</v>
      </c>
      <c r="D17" s="1"/>
      <c r="E17" s="1"/>
    </row>
    <row r="18" spans="1:5" ht="13.5">
      <c r="A18" s="1"/>
      <c r="B18" s="1"/>
      <c r="C18" s="1"/>
      <c r="D18" s="1"/>
      <c r="E18" s="1"/>
    </row>
    <row r="19" spans="1:5" ht="13.5">
      <c r="A19" s="6" t="s">
        <v>72</v>
      </c>
      <c r="B19" s="2"/>
      <c r="C19" s="2" t="s">
        <v>73</v>
      </c>
      <c r="D19" s="1"/>
      <c r="E19" s="1"/>
    </row>
    <row r="20" spans="1:5" ht="13.5">
      <c r="A20" s="1"/>
      <c r="B20" s="1"/>
      <c r="C20" s="1"/>
      <c r="D20" s="1"/>
      <c r="E20" s="1"/>
    </row>
    <row r="21" spans="1:5" ht="13.5">
      <c r="A21" s="6" t="s">
        <v>74</v>
      </c>
      <c r="B21" s="2"/>
      <c r="C21" s="2" t="s">
        <v>75</v>
      </c>
      <c r="D21" s="1"/>
      <c r="E21" s="1"/>
    </row>
    <row r="22" spans="1:5" ht="13.5">
      <c r="A22" s="1"/>
      <c r="B22" s="1"/>
      <c r="C22" s="1"/>
      <c r="D22" s="1"/>
      <c r="E22" s="1"/>
    </row>
    <row r="23" spans="1:5" ht="13.5">
      <c r="A23" s="6" t="s">
        <v>76</v>
      </c>
      <c r="B23" s="2"/>
      <c r="C23" s="2" t="s">
        <v>77</v>
      </c>
      <c r="D23" s="1"/>
      <c r="E23" s="1"/>
    </row>
    <row r="24" spans="1:5" ht="13.5">
      <c r="A24" s="1"/>
      <c r="B24" s="1"/>
      <c r="C24" s="1"/>
      <c r="D24" s="1"/>
      <c r="E24" s="1"/>
    </row>
    <row r="25" spans="1:5" ht="13.5">
      <c r="A25" s="6" t="s">
        <v>183</v>
      </c>
      <c r="B25" s="2"/>
      <c r="C25" s="2" t="s">
        <v>78</v>
      </c>
      <c r="D25" s="1"/>
      <c r="E25" s="1"/>
    </row>
    <row r="26" spans="1:5" ht="13.5">
      <c r="A26" s="1"/>
      <c r="B26" s="1"/>
      <c r="C26" s="1"/>
      <c r="D26" s="1"/>
      <c r="E26" s="1"/>
    </row>
    <row r="27" spans="1:5" ht="13.5">
      <c r="A27" s="6" t="s">
        <v>184</v>
      </c>
      <c r="B27" s="2"/>
      <c r="C27" s="2" t="s">
        <v>79</v>
      </c>
      <c r="D27" s="1"/>
      <c r="E27" s="1"/>
    </row>
    <row r="28" spans="1:5" ht="13.5">
      <c r="A28" s="6"/>
      <c r="B28" s="2"/>
      <c r="C28" s="341" t="s">
        <v>131</v>
      </c>
      <c r="D28" s="1"/>
      <c r="E28" s="1"/>
    </row>
    <row r="29" spans="1:5" ht="13.5">
      <c r="A29" s="1"/>
      <c r="B29" s="1"/>
      <c r="C29" s="1"/>
      <c r="D29" s="1"/>
      <c r="E29" s="1"/>
    </row>
    <row r="30" spans="1:5" ht="13.5">
      <c r="A30" s="6" t="s">
        <v>134</v>
      </c>
      <c r="B30" s="2"/>
      <c r="C30" s="341" t="s">
        <v>132</v>
      </c>
      <c r="D30" s="1"/>
      <c r="E30" s="1"/>
    </row>
    <row r="31" spans="1:5" ht="13.5">
      <c r="A31" s="6" t="s">
        <v>185</v>
      </c>
      <c r="B31" s="2"/>
      <c r="C31" s="341" t="s">
        <v>133</v>
      </c>
      <c r="D31" s="1"/>
      <c r="E31" s="1"/>
    </row>
    <row r="32" spans="1:5" ht="13.5">
      <c r="A32" s="1"/>
      <c r="B32" s="1"/>
      <c r="C32" s="1"/>
      <c r="D32" s="1"/>
      <c r="E32" s="1"/>
    </row>
    <row r="33" spans="1:5" ht="13.5">
      <c r="A33" s="6" t="s">
        <v>135</v>
      </c>
      <c r="B33" s="2"/>
      <c r="C33" s="341" t="s">
        <v>136</v>
      </c>
      <c r="D33" s="1"/>
      <c r="E33" s="1"/>
    </row>
    <row r="34" ht="13.5">
      <c r="A34" s="6" t="s">
        <v>186</v>
      </c>
    </row>
    <row r="35" ht="13.5">
      <c r="A35" s="6"/>
    </row>
    <row r="36" ht="13.5">
      <c r="B36" s="405" t="s">
        <v>209</v>
      </c>
    </row>
    <row r="37" ht="13.5">
      <c r="B37" s="405" t="s">
        <v>149</v>
      </c>
    </row>
  </sheetData>
  <sheetProtection/>
  <printOptions/>
  <pageMargins left="0.75" right="0.75" top="1" bottom="1" header="0.512" footer="0.512"/>
  <pageSetup horizontalDpi="600" verticalDpi="600" orientation="landscape" paperSize="9" scale="98" r:id="rId2"/>
  <legacyDrawing r:id="rId1"/>
</worksheet>
</file>

<file path=xl/worksheets/sheet10.xml><?xml version="1.0" encoding="utf-8"?>
<worksheet xmlns="http://schemas.openxmlformats.org/spreadsheetml/2006/main" xmlns:r="http://schemas.openxmlformats.org/officeDocument/2006/relationships">
  <sheetPr codeName="Sheet10"/>
  <dimension ref="A1:O63"/>
  <sheetViews>
    <sheetView view="pageBreakPreview" zoomScaleSheetLayoutView="100" zoomScalePageLayoutView="0" workbookViewId="0" topLeftCell="A1">
      <pane xSplit="2" ySplit="3" topLeftCell="I22" activePane="bottomRight" state="frozen"/>
      <selection pane="topLeft" activeCell="G4" sqref="G4"/>
      <selection pane="topRight" activeCell="G4" sqref="G4"/>
      <selection pane="bottomLeft" activeCell="G4" sqref="G4"/>
      <selection pane="bottomRight" activeCell="N42" sqref="N42"/>
    </sheetView>
  </sheetViews>
  <sheetFormatPr defaultColWidth="9.00390625" defaultRowHeight="13.5"/>
  <cols>
    <col min="1" max="1" width="13.125" style="163" customWidth="1"/>
    <col min="2" max="15" width="9.00390625" style="163" customWidth="1"/>
    <col min="16" max="16384" width="9.00390625" style="163" customWidth="1"/>
  </cols>
  <sheetData>
    <row r="1" spans="1:15" ht="17.25">
      <c r="A1" s="421"/>
      <c r="B1" s="56" t="s">
        <v>56</v>
      </c>
      <c r="C1" s="56" t="s">
        <v>198</v>
      </c>
      <c r="D1" s="56"/>
      <c r="E1" s="56"/>
      <c r="F1" s="56"/>
      <c r="G1" s="56" t="s">
        <v>205</v>
      </c>
      <c r="H1" s="56"/>
      <c r="I1" s="172"/>
      <c r="J1" s="172"/>
      <c r="K1" s="172"/>
      <c r="L1" s="172"/>
      <c r="M1" s="172"/>
      <c r="N1" s="172"/>
      <c r="O1" s="172"/>
    </row>
    <row r="2" spans="1:15" ht="14.25" thickBot="1">
      <c r="A2" s="213"/>
      <c r="B2" s="172"/>
      <c r="C2" s="172"/>
      <c r="D2" s="172"/>
      <c r="E2" s="172"/>
      <c r="F2" s="172"/>
      <c r="G2" s="172"/>
      <c r="H2" s="172"/>
      <c r="I2" s="172"/>
      <c r="J2" s="172"/>
      <c r="K2" s="172"/>
      <c r="L2" s="172"/>
      <c r="M2" s="172"/>
      <c r="N2" s="172"/>
      <c r="O2" s="486" t="s">
        <v>0</v>
      </c>
    </row>
    <row r="3" spans="1:15" ht="18" thickBot="1">
      <c r="A3" s="119" t="s">
        <v>45</v>
      </c>
      <c r="B3" s="120" t="s">
        <v>46</v>
      </c>
      <c r="C3" s="121" t="s">
        <v>1</v>
      </c>
      <c r="D3" s="122" t="s">
        <v>2</v>
      </c>
      <c r="E3" s="122" t="s">
        <v>3</v>
      </c>
      <c r="F3" s="122" t="s">
        <v>4</v>
      </c>
      <c r="G3" s="122" t="s">
        <v>5</v>
      </c>
      <c r="H3" s="122" t="s">
        <v>6</v>
      </c>
      <c r="I3" s="122" t="s">
        <v>7</v>
      </c>
      <c r="J3" s="122" t="s">
        <v>8</v>
      </c>
      <c r="K3" s="122" t="s">
        <v>9</v>
      </c>
      <c r="L3" s="122" t="s">
        <v>10</v>
      </c>
      <c r="M3" s="122" t="s">
        <v>11</v>
      </c>
      <c r="N3" s="123" t="s">
        <v>12</v>
      </c>
      <c r="O3" s="124" t="s">
        <v>47</v>
      </c>
    </row>
    <row r="4" spans="1:15" ht="13.5" customHeight="1" thickTop="1">
      <c r="A4" s="125"/>
      <c r="B4" s="214" t="s">
        <v>49</v>
      </c>
      <c r="C4" s="457">
        <f>IF(C5="","",SUM(C5:C8))</f>
        <v>48</v>
      </c>
      <c r="D4" s="457">
        <f aca="true" t="shared" si="0" ref="D4:M4">IF(D5="","",SUM(D5:D8))</f>
        <v>45</v>
      </c>
      <c r="E4" s="457">
        <f t="shared" si="0"/>
        <v>70</v>
      </c>
      <c r="F4" s="457">
        <f t="shared" si="0"/>
        <v>60</v>
      </c>
      <c r="G4" s="457">
        <f t="shared" si="0"/>
        <v>58</v>
      </c>
      <c r="H4" s="457">
        <f t="shared" si="0"/>
        <v>45</v>
      </c>
      <c r="I4" s="457">
        <f t="shared" si="0"/>
        <v>90</v>
      </c>
      <c r="J4" s="457">
        <f t="shared" si="0"/>
        <v>85</v>
      </c>
      <c r="K4" s="457">
        <f t="shared" si="0"/>
        <v>69</v>
      </c>
      <c r="L4" s="457">
        <f t="shared" si="0"/>
        <v>45</v>
      </c>
      <c r="M4" s="457">
        <f t="shared" si="0"/>
        <v>65</v>
      </c>
      <c r="N4" s="457">
        <v>40</v>
      </c>
      <c r="O4" s="365">
        <f>SUM(C4:N4)</f>
        <v>720</v>
      </c>
    </row>
    <row r="5" spans="1:15" ht="13.5" customHeight="1">
      <c r="A5" s="126"/>
      <c r="B5" s="215" t="s">
        <v>50</v>
      </c>
      <c r="C5" s="453">
        <v>18</v>
      </c>
      <c r="D5" s="453">
        <v>28</v>
      </c>
      <c r="E5" s="453">
        <v>45</v>
      </c>
      <c r="F5" s="453">
        <v>30</v>
      </c>
      <c r="G5" s="453">
        <v>32</v>
      </c>
      <c r="H5" s="453">
        <v>20</v>
      </c>
      <c r="I5" s="453">
        <v>28</v>
      </c>
      <c r="J5" s="453">
        <v>26</v>
      </c>
      <c r="K5" s="453">
        <v>30</v>
      </c>
      <c r="L5" s="453">
        <v>28</v>
      </c>
      <c r="M5" s="453">
        <v>31</v>
      </c>
      <c r="N5" s="453">
        <v>23</v>
      </c>
      <c r="O5" s="366">
        <f aca="true" t="shared" si="1" ref="O5:O43">SUM(C5:N5)</f>
        <v>339</v>
      </c>
    </row>
    <row r="6" spans="1:15" ht="13.5" customHeight="1">
      <c r="A6" s="127" t="s">
        <v>144</v>
      </c>
      <c r="B6" s="215" t="s">
        <v>51</v>
      </c>
      <c r="C6" s="453">
        <v>3</v>
      </c>
      <c r="D6" s="453">
        <v>12</v>
      </c>
      <c r="E6" s="453">
        <v>0</v>
      </c>
      <c r="F6" s="453">
        <v>5</v>
      </c>
      <c r="G6" s="453">
        <v>8</v>
      </c>
      <c r="H6" s="453">
        <v>12</v>
      </c>
      <c r="I6" s="453">
        <v>32</v>
      </c>
      <c r="J6" s="453">
        <v>24</v>
      </c>
      <c r="K6" s="453">
        <v>6</v>
      </c>
      <c r="L6" s="453">
        <v>2</v>
      </c>
      <c r="M6" s="453">
        <v>14</v>
      </c>
      <c r="N6" s="453">
        <v>9</v>
      </c>
      <c r="O6" s="366">
        <f t="shared" si="1"/>
        <v>127</v>
      </c>
    </row>
    <row r="7" spans="1:15" ht="13.5" customHeight="1">
      <c r="A7" s="128"/>
      <c r="B7" s="215" t="s">
        <v>74</v>
      </c>
      <c r="C7" s="453">
        <v>0</v>
      </c>
      <c r="D7" s="453">
        <v>0</v>
      </c>
      <c r="E7" s="453">
        <v>0</v>
      </c>
      <c r="F7" s="453">
        <v>0</v>
      </c>
      <c r="G7" s="453">
        <v>0</v>
      </c>
      <c r="H7" s="453">
        <v>0</v>
      </c>
      <c r="I7" s="453">
        <v>0</v>
      </c>
      <c r="J7" s="453">
        <v>0</v>
      </c>
      <c r="K7" s="453">
        <v>0</v>
      </c>
      <c r="L7" s="453">
        <v>0</v>
      </c>
      <c r="M7" s="453">
        <v>0</v>
      </c>
      <c r="N7" s="453">
        <v>0</v>
      </c>
      <c r="O7" s="366">
        <f t="shared" si="1"/>
        <v>0</v>
      </c>
    </row>
    <row r="8" spans="1:15" ht="13.5" customHeight="1" thickBot="1">
      <c r="A8" s="129"/>
      <c r="B8" s="216" t="s">
        <v>52</v>
      </c>
      <c r="C8" s="453">
        <v>27</v>
      </c>
      <c r="D8" s="582">
        <v>5</v>
      </c>
      <c r="E8" s="453">
        <v>25</v>
      </c>
      <c r="F8" s="453">
        <v>25</v>
      </c>
      <c r="G8" s="453">
        <v>18</v>
      </c>
      <c r="H8" s="453">
        <v>13</v>
      </c>
      <c r="I8" s="453">
        <v>30</v>
      </c>
      <c r="J8" s="453">
        <v>35</v>
      </c>
      <c r="K8" s="453">
        <v>33</v>
      </c>
      <c r="L8" s="453">
        <v>15</v>
      </c>
      <c r="M8" s="453">
        <v>20</v>
      </c>
      <c r="N8" s="453">
        <v>8</v>
      </c>
      <c r="O8" s="367">
        <f t="shared" si="1"/>
        <v>254</v>
      </c>
    </row>
    <row r="9" spans="1:15" ht="13.5" customHeight="1" thickTop="1">
      <c r="A9" s="699" t="s">
        <v>145</v>
      </c>
      <c r="B9" s="217" t="s">
        <v>49</v>
      </c>
      <c r="C9" s="457">
        <f>IF(C10="","",SUM(C10:C13))</f>
        <v>6</v>
      </c>
      <c r="D9" s="457">
        <f aca="true" t="shared" si="2" ref="D9:M9">IF(D10="","",SUM(D10:D13))</f>
        <v>24</v>
      </c>
      <c r="E9" s="457">
        <f t="shared" si="2"/>
        <v>18</v>
      </c>
      <c r="F9" s="457">
        <f t="shared" si="2"/>
        <v>36</v>
      </c>
      <c r="G9" s="457">
        <f t="shared" si="2"/>
        <v>19</v>
      </c>
      <c r="H9" s="457">
        <f t="shared" si="2"/>
        <v>20</v>
      </c>
      <c r="I9" s="457">
        <f t="shared" si="2"/>
        <v>14</v>
      </c>
      <c r="J9" s="457">
        <f t="shared" si="2"/>
        <v>25</v>
      </c>
      <c r="K9" s="457">
        <f t="shared" si="2"/>
        <v>23</v>
      </c>
      <c r="L9" s="457">
        <f t="shared" si="2"/>
        <v>15</v>
      </c>
      <c r="M9" s="457">
        <f t="shared" si="2"/>
        <v>9</v>
      </c>
      <c r="N9" s="457">
        <v>31</v>
      </c>
      <c r="O9" s="365">
        <f t="shared" si="1"/>
        <v>240</v>
      </c>
    </row>
    <row r="10" spans="1:15" ht="13.5" customHeight="1">
      <c r="A10" s="699"/>
      <c r="B10" s="215" t="s">
        <v>50</v>
      </c>
      <c r="C10" s="453">
        <v>6</v>
      </c>
      <c r="D10" s="453">
        <v>12</v>
      </c>
      <c r="E10" s="453">
        <v>15</v>
      </c>
      <c r="F10" s="453">
        <v>24</v>
      </c>
      <c r="G10" s="453">
        <v>10</v>
      </c>
      <c r="H10" s="453">
        <v>17</v>
      </c>
      <c r="I10" s="453">
        <v>13</v>
      </c>
      <c r="J10" s="453">
        <v>16</v>
      </c>
      <c r="K10" s="453">
        <v>10</v>
      </c>
      <c r="L10" s="453">
        <v>8</v>
      </c>
      <c r="M10" s="453">
        <v>7</v>
      </c>
      <c r="N10" s="453">
        <v>14</v>
      </c>
      <c r="O10" s="366">
        <f t="shared" si="1"/>
        <v>152</v>
      </c>
    </row>
    <row r="11" spans="1:15" ht="13.5" customHeight="1">
      <c r="A11" s="699"/>
      <c r="B11" s="215" t="s">
        <v>51</v>
      </c>
      <c r="C11" s="453">
        <v>0</v>
      </c>
      <c r="D11" s="453">
        <v>0</v>
      </c>
      <c r="E11" s="453">
        <v>0</v>
      </c>
      <c r="F11" s="453">
        <v>4</v>
      </c>
      <c r="G11" s="453">
        <v>0</v>
      </c>
      <c r="H11" s="453">
        <v>0</v>
      </c>
      <c r="I11" s="453">
        <v>0</v>
      </c>
      <c r="J11" s="453">
        <v>8</v>
      </c>
      <c r="K11" s="453">
        <v>8</v>
      </c>
      <c r="L11" s="453">
        <v>0</v>
      </c>
      <c r="M11" s="453">
        <v>0</v>
      </c>
      <c r="N11" s="453">
        <v>14</v>
      </c>
      <c r="O11" s="366">
        <f t="shared" si="1"/>
        <v>34</v>
      </c>
    </row>
    <row r="12" spans="1:15" ht="13.5" customHeight="1">
      <c r="A12" s="128"/>
      <c r="B12" s="215" t="s">
        <v>74</v>
      </c>
      <c r="C12" s="453">
        <v>0</v>
      </c>
      <c r="D12" s="453">
        <v>0</v>
      </c>
      <c r="E12" s="453">
        <v>0</v>
      </c>
      <c r="F12" s="453">
        <v>0</v>
      </c>
      <c r="G12" s="453">
        <v>0</v>
      </c>
      <c r="H12" s="453">
        <v>0</v>
      </c>
      <c r="I12" s="453">
        <v>0</v>
      </c>
      <c r="J12" s="453">
        <v>0</v>
      </c>
      <c r="K12" s="453">
        <v>0</v>
      </c>
      <c r="L12" s="453">
        <v>0</v>
      </c>
      <c r="M12" s="453">
        <v>0</v>
      </c>
      <c r="N12" s="453">
        <v>0</v>
      </c>
      <c r="O12" s="366">
        <f t="shared" si="1"/>
        <v>0</v>
      </c>
    </row>
    <row r="13" spans="1:15" ht="13.5" customHeight="1" thickBot="1">
      <c r="A13" s="128"/>
      <c r="B13" s="218" t="s">
        <v>52</v>
      </c>
      <c r="C13" s="453">
        <v>0</v>
      </c>
      <c r="D13" s="453">
        <v>12</v>
      </c>
      <c r="E13" s="453">
        <v>3</v>
      </c>
      <c r="F13" s="453">
        <v>8</v>
      </c>
      <c r="G13" s="453">
        <v>9</v>
      </c>
      <c r="H13" s="453">
        <v>3</v>
      </c>
      <c r="I13" s="453">
        <v>1</v>
      </c>
      <c r="J13" s="453">
        <v>1</v>
      </c>
      <c r="K13" s="453">
        <v>5</v>
      </c>
      <c r="L13" s="453">
        <v>7</v>
      </c>
      <c r="M13" s="453">
        <v>2</v>
      </c>
      <c r="N13" s="453">
        <v>3</v>
      </c>
      <c r="O13" s="367">
        <f t="shared" si="1"/>
        <v>54</v>
      </c>
    </row>
    <row r="14" spans="1:15" ht="13.5" customHeight="1" thickTop="1">
      <c r="A14" s="698" t="s">
        <v>59</v>
      </c>
      <c r="B14" s="214" t="s">
        <v>49</v>
      </c>
      <c r="C14" s="457">
        <f>IF(C15="","",SUM(C15:C18))</f>
        <v>19</v>
      </c>
      <c r="D14" s="457">
        <f aca="true" t="shared" si="3" ref="D14:M14">IF(D15="","",SUM(D15:D18))</f>
        <v>15</v>
      </c>
      <c r="E14" s="457">
        <f t="shared" si="3"/>
        <v>18</v>
      </c>
      <c r="F14" s="457">
        <f t="shared" si="3"/>
        <v>13</v>
      </c>
      <c r="G14" s="457">
        <f t="shared" si="3"/>
        <v>25</v>
      </c>
      <c r="H14" s="457">
        <f t="shared" si="3"/>
        <v>24</v>
      </c>
      <c r="I14" s="457">
        <f t="shared" si="3"/>
        <v>6</v>
      </c>
      <c r="J14" s="457">
        <f t="shared" si="3"/>
        <v>16</v>
      </c>
      <c r="K14" s="457">
        <f t="shared" si="3"/>
        <v>18</v>
      </c>
      <c r="L14" s="457">
        <f t="shared" si="3"/>
        <v>6</v>
      </c>
      <c r="M14" s="457">
        <f t="shared" si="3"/>
        <v>9</v>
      </c>
      <c r="N14" s="457">
        <v>14</v>
      </c>
      <c r="O14" s="365">
        <f t="shared" si="1"/>
        <v>183</v>
      </c>
    </row>
    <row r="15" spans="1:15" ht="13.5" customHeight="1">
      <c r="A15" s="699"/>
      <c r="B15" s="215" t="s">
        <v>50</v>
      </c>
      <c r="C15" s="453">
        <v>11</v>
      </c>
      <c r="D15" s="453">
        <v>12</v>
      </c>
      <c r="E15" s="453">
        <v>15</v>
      </c>
      <c r="F15" s="453">
        <v>9</v>
      </c>
      <c r="G15" s="453">
        <v>8</v>
      </c>
      <c r="H15" s="453">
        <v>14</v>
      </c>
      <c r="I15" s="453">
        <v>4</v>
      </c>
      <c r="J15" s="453">
        <v>9</v>
      </c>
      <c r="K15" s="453">
        <v>17</v>
      </c>
      <c r="L15" s="453">
        <v>6</v>
      </c>
      <c r="M15" s="453">
        <v>9</v>
      </c>
      <c r="N15" s="453">
        <v>14</v>
      </c>
      <c r="O15" s="366">
        <f t="shared" si="1"/>
        <v>128</v>
      </c>
    </row>
    <row r="16" spans="1:15" ht="13.5" customHeight="1">
      <c r="A16" s="699"/>
      <c r="B16" s="215" t="s">
        <v>51</v>
      </c>
      <c r="C16" s="453">
        <v>0</v>
      </c>
      <c r="D16" s="453">
        <v>0</v>
      </c>
      <c r="E16" s="453">
        <v>0</v>
      </c>
      <c r="F16" s="453">
        <v>0</v>
      </c>
      <c r="G16" s="453">
        <v>13</v>
      </c>
      <c r="H16" s="453">
        <v>8</v>
      </c>
      <c r="I16" s="453">
        <v>0</v>
      </c>
      <c r="J16" s="453">
        <v>0</v>
      </c>
      <c r="K16" s="453">
        <v>0</v>
      </c>
      <c r="L16" s="453">
        <v>0</v>
      </c>
      <c r="M16" s="453">
        <v>0</v>
      </c>
      <c r="N16" s="453">
        <v>0</v>
      </c>
      <c r="O16" s="366">
        <f t="shared" si="1"/>
        <v>21</v>
      </c>
    </row>
    <row r="17" spans="1:15" ht="13.5" customHeight="1">
      <c r="A17" s="128"/>
      <c r="B17" s="215" t="s">
        <v>74</v>
      </c>
      <c r="C17" s="453">
        <v>0</v>
      </c>
      <c r="D17" s="453">
        <v>0</v>
      </c>
      <c r="E17" s="453">
        <v>0</v>
      </c>
      <c r="F17" s="453">
        <v>0</v>
      </c>
      <c r="G17" s="453">
        <v>0</v>
      </c>
      <c r="H17" s="453">
        <v>0</v>
      </c>
      <c r="I17" s="453">
        <v>0</v>
      </c>
      <c r="J17" s="453">
        <v>0</v>
      </c>
      <c r="K17" s="453">
        <v>0</v>
      </c>
      <c r="L17" s="453">
        <v>0</v>
      </c>
      <c r="M17" s="453">
        <v>0</v>
      </c>
      <c r="N17" s="453">
        <v>0</v>
      </c>
      <c r="O17" s="366">
        <f t="shared" si="1"/>
        <v>0</v>
      </c>
    </row>
    <row r="18" spans="1:15" ht="13.5" customHeight="1" thickBot="1">
      <c r="A18" s="129"/>
      <c r="B18" s="216" t="s">
        <v>52</v>
      </c>
      <c r="C18" s="453">
        <v>8</v>
      </c>
      <c r="D18" s="499">
        <v>3</v>
      </c>
      <c r="E18" s="499">
        <v>3</v>
      </c>
      <c r="F18" s="499">
        <v>4</v>
      </c>
      <c r="G18" s="499">
        <v>4</v>
      </c>
      <c r="H18" s="499">
        <v>2</v>
      </c>
      <c r="I18" s="499">
        <v>2</v>
      </c>
      <c r="J18" s="499">
        <v>7</v>
      </c>
      <c r="K18" s="499">
        <v>1</v>
      </c>
      <c r="L18" s="499">
        <v>0</v>
      </c>
      <c r="M18" s="499">
        <v>0</v>
      </c>
      <c r="N18" s="496">
        <v>0</v>
      </c>
      <c r="O18" s="368">
        <f t="shared" si="1"/>
        <v>34</v>
      </c>
    </row>
    <row r="19" spans="1:15" ht="13.5" customHeight="1" thickTop="1">
      <c r="A19" s="699" t="s">
        <v>89</v>
      </c>
      <c r="B19" s="217" t="s">
        <v>49</v>
      </c>
      <c r="C19" s="456">
        <f>IF(C20="","",SUM(C20:C23))</f>
        <v>19</v>
      </c>
      <c r="D19" s="457">
        <f aca="true" t="shared" si="4" ref="D19:M19">IF(D20="","",SUM(D20:D23))</f>
        <v>32</v>
      </c>
      <c r="E19" s="457">
        <f t="shared" si="4"/>
        <v>38</v>
      </c>
      <c r="F19" s="457">
        <f t="shared" si="4"/>
        <v>59</v>
      </c>
      <c r="G19" s="457">
        <f t="shared" si="4"/>
        <v>43</v>
      </c>
      <c r="H19" s="457">
        <f t="shared" si="4"/>
        <v>32</v>
      </c>
      <c r="I19" s="457">
        <f t="shared" si="4"/>
        <v>38</v>
      </c>
      <c r="J19" s="457">
        <f t="shared" si="4"/>
        <v>32</v>
      </c>
      <c r="K19" s="457">
        <f t="shared" si="4"/>
        <v>33</v>
      </c>
      <c r="L19" s="457">
        <f t="shared" si="4"/>
        <v>22</v>
      </c>
      <c r="M19" s="457">
        <f t="shared" si="4"/>
        <v>34</v>
      </c>
      <c r="N19" s="497">
        <v>54</v>
      </c>
      <c r="O19" s="369">
        <f t="shared" si="1"/>
        <v>436</v>
      </c>
    </row>
    <row r="20" spans="1:15" ht="13.5" customHeight="1">
      <c r="A20" s="699"/>
      <c r="B20" s="215" t="s">
        <v>50</v>
      </c>
      <c r="C20" s="453">
        <v>18</v>
      </c>
      <c r="D20" s="453">
        <v>26</v>
      </c>
      <c r="E20" s="453">
        <v>28</v>
      </c>
      <c r="F20" s="453">
        <v>40</v>
      </c>
      <c r="G20" s="453">
        <v>30</v>
      </c>
      <c r="H20" s="453">
        <v>22</v>
      </c>
      <c r="I20" s="453">
        <v>29</v>
      </c>
      <c r="J20" s="453">
        <v>26</v>
      </c>
      <c r="K20" s="453">
        <v>29</v>
      </c>
      <c r="L20" s="453">
        <v>12</v>
      </c>
      <c r="M20" s="453">
        <v>20</v>
      </c>
      <c r="N20" s="453">
        <v>26</v>
      </c>
      <c r="O20" s="366">
        <f t="shared" si="1"/>
        <v>306</v>
      </c>
    </row>
    <row r="21" spans="1:15" ht="13.5" customHeight="1">
      <c r="A21" s="699"/>
      <c r="B21" s="215" t="s">
        <v>51</v>
      </c>
      <c r="C21" s="453">
        <v>0</v>
      </c>
      <c r="D21" s="453">
        <v>0</v>
      </c>
      <c r="E21" s="453">
        <v>6</v>
      </c>
      <c r="F21" s="453">
        <v>14</v>
      </c>
      <c r="G21" s="453">
        <v>12</v>
      </c>
      <c r="H21" s="453">
        <v>8</v>
      </c>
      <c r="I21" s="453">
        <v>0</v>
      </c>
      <c r="J21" s="453">
        <v>0</v>
      </c>
      <c r="K21" s="453">
        <v>0</v>
      </c>
      <c r="L21" s="453">
        <v>6</v>
      </c>
      <c r="M21" s="453">
        <v>10</v>
      </c>
      <c r="N21" s="453">
        <v>19</v>
      </c>
      <c r="O21" s="366">
        <f t="shared" si="1"/>
        <v>75</v>
      </c>
    </row>
    <row r="22" spans="1:15" ht="13.5" customHeight="1">
      <c r="A22" s="128"/>
      <c r="B22" s="215" t="s">
        <v>74</v>
      </c>
      <c r="C22" s="453">
        <v>0</v>
      </c>
      <c r="D22" s="453">
        <v>0</v>
      </c>
      <c r="E22" s="453">
        <v>0</v>
      </c>
      <c r="F22" s="453">
        <v>1</v>
      </c>
      <c r="G22" s="453">
        <v>0</v>
      </c>
      <c r="H22" s="453">
        <v>0</v>
      </c>
      <c r="I22" s="453">
        <v>0</v>
      </c>
      <c r="J22" s="453">
        <v>0</v>
      </c>
      <c r="K22" s="453">
        <v>0</v>
      </c>
      <c r="L22" s="453">
        <v>0</v>
      </c>
      <c r="M22" s="453">
        <v>0</v>
      </c>
      <c r="N22" s="453">
        <v>0</v>
      </c>
      <c r="O22" s="366">
        <f t="shared" si="1"/>
        <v>1</v>
      </c>
    </row>
    <row r="23" spans="1:15" ht="13.5" customHeight="1" thickBot="1">
      <c r="A23" s="129"/>
      <c r="B23" s="216" t="s">
        <v>52</v>
      </c>
      <c r="C23" s="453">
        <v>1</v>
      </c>
      <c r="D23" s="453">
        <v>6</v>
      </c>
      <c r="E23" s="453">
        <v>4</v>
      </c>
      <c r="F23" s="453">
        <v>4</v>
      </c>
      <c r="G23" s="453">
        <v>1</v>
      </c>
      <c r="H23" s="453">
        <v>2</v>
      </c>
      <c r="I23" s="453">
        <v>9</v>
      </c>
      <c r="J23" s="453">
        <v>6</v>
      </c>
      <c r="K23" s="453">
        <v>4</v>
      </c>
      <c r="L23" s="453">
        <v>4</v>
      </c>
      <c r="M23" s="453">
        <v>4</v>
      </c>
      <c r="N23" s="453">
        <v>9</v>
      </c>
      <c r="O23" s="367">
        <f t="shared" si="1"/>
        <v>54</v>
      </c>
    </row>
    <row r="24" spans="1:15" ht="13.5" customHeight="1" thickTop="1">
      <c r="A24" s="128"/>
      <c r="B24" s="214" t="s">
        <v>49</v>
      </c>
      <c r="C24" s="457">
        <f>IF(C25="","",SUM(C25:C28))</f>
        <v>10</v>
      </c>
      <c r="D24" s="457">
        <f aca="true" t="shared" si="5" ref="D24:M24">IF(D25="","",SUM(D25:D28))</f>
        <v>22</v>
      </c>
      <c r="E24" s="457">
        <f t="shared" si="5"/>
        <v>22</v>
      </c>
      <c r="F24" s="457">
        <f t="shared" si="5"/>
        <v>11</v>
      </c>
      <c r="G24" s="457">
        <f t="shared" si="5"/>
        <v>9</v>
      </c>
      <c r="H24" s="457">
        <f t="shared" si="5"/>
        <v>21</v>
      </c>
      <c r="I24" s="457">
        <f t="shared" si="5"/>
        <v>21</v>
      </c>
      <c r="J24" s="457">
        <f t="shared" si="5"/>
        <v>21</v>
      </c>
      <c r="K24" s="457">
        <f t="shared" si="5"/>
        <v>17</v>
      </c>
      <c r="L24" s="457">
        <f t="shared" si="5"/>
        <v>15</v>
      </c>
      <c r="M24" s="457">
        <f t="shared" si="5"/>
        <v>10</v>
      </c>
      <c r="N24" s="457">
        <v>22</v>
      </c>
      <c r="O24" s="365">
        <f t="shared" si="1"/>
        <v>201</v>
      </c>
    </row>
    <row r="25" spans="1:15" ht="13.5" customHeight="1">
      <c r="A25" s="128"/>
      <c r="B25" s="215" t="s">
        <v>50</v>
      </c>
      <c r="C25" s="453">
        <v>10</v>
      </c>
      <c r="D25" s="453">
        <v>22</v>
      </c>
      <c r="E25" s="453">
        <v>21</v>
      </c>
      <c r="F25" s="453">
        <v>11</v>
      </c>
      <c r="G25" s="453">
        <v>9</v>
      </c>
      <c r="H25" s="453">
        <v>19</v>
      </c>
      <c r="I25" s="453">
        <v>19</v>
      </c>
      <c r="J25" s="453">
        <v>18</v>
      </c>
      <c r="K25" s="453">
        <v>15</v>
      </c>
      <c r="L25" s="453">
        <v>6</v>
      </c>
      <c r="M25" s="453">
        <v>10</v>
      </c>
      <c r="N25" s="453">
        <v>17</v>
      </c>
      <c r="O25" s="366">
        <f t="shared" si="1"/>
        <v>177</v>
      </c>
    </row>
    <row r="26" spans="1:15" ht="13.5" customHeight="1">
      <c r="A26" s="127" t="s">
        <v>90</v>
      </c>
      <c r="B26" s="215" t="s">
        <v>51</v>
      </c>
      <c r="C26" s="453">
        <v>0</v>
      </c>
      <c r="D26" s="453">
        <v>0</v>
      </c>
      <c r="E26" s="453">
        <v>0</v>
      </c>
      <c r="F26" s="453">
        <v>0</v>
      </c>
      <c r="G26" s="453">
        <v>0</v>
      </c>
      <c r="H26" s="453">
        <v>0</v>
      </c>
      <c r="I26" s="453">
        <v>0</v>
      </c>
      <c r="J26" s="453">
        <v>0</v>
      </c>
      <c r="K26" s="453">
        <v>0</v>
      </c>
      <c r="L26" s="453">
        <v>0</v>
      </c>
      <c r="M26" s="453">
        <v>0</v>
      </c>
      <c r="N26" s="453">
        <v>0</v>
      </c>
      <c r="O26" s="366">
        <f t="shared" si="1"/>
        <v>0</v>
      </c>
    </row>
    <row r="27" spans="1:15" ht="13.5" customHeight="1">
      <c r="A27" s="128"/>
      <c r="B27" s="215" t="s">
        <v>62</v>
      </c>
      <c r="C27" s="453">
        <v>0</v>
      </c>
      <c r="D27" s="453">
        <v>0</v>
      </c>
      <c r="E27" s="453">
        <v>0</v>
      </c>
      <c r="F27" s="453">
        <v>0</v>
      </c>
      <c r="G27" s="453">
        <v>0</v>
      </c>
      <c r="H27" s="453">
        <v>0</v>
      </c>
      <c r="I27" s="453">
        <v>1</v>
      </c>
      <c r="J27" s="453">
        <v>0</v>
      </c>
      <c r="K27" s="453">
        <v>0</v>
      </c>
      <c r="L27" s="453">
        <v>0</v>
      </c>
      <c r="M27" s="453">
        <v>0</v>
      </c>
      <c r="N27" s="453">
        <v>0</v>
      </c>
      <c r="O27" s="366">
        <f t="shared" si="1"/>
        <v>1</v>
      </c>
    </row>
    <row r="28" spans="1:15" ht="13.5" customHeight="1" thickBot="1">
      <c r="A28" s="129"/>
      <c r="B28" s="219" t="s">
        <v>52</v>
      </c>
      <c r="C28" s="499">
        <v>0</v>
      </c>
      <c r="D28" s="499">
        <v>0</v>
      </c>
      <c r="E28" s="499">
        <v>1</v>
      </c>
      <c r="F28" s="499">
        <v>0</v>
      </c>
      <c r="G28" s="499">
        <v>0</v>
      </c>
      <c r="H28" s="499">
        <v>2</v>
      </c>
      <c r="I28" s="499">
        <v>1</v>
      </c>
      <c r="J28" s="499">
        <v>3</v>
      </c>
      <c r="K28" s="499">
        <v>2</v>
      </c>
      <c r="L28" s="499">
        <v>9</v>
      </c>
      <c r="M28" s="499">
        <v>0</v>
      </c>
      <c r="N28" s="496">
        <v>5</v>
      </c>
      <c r="O28" s="367">
        <f t="shared" si="1"/>
        <v>23</v>
      </c>
    </row>
    <row r="29" spans="1:15" ht="13.5" customHeight="1" thickTop="1">
      <c r="A29" s="700" t="s">
        <v>129</v>
      </c>
      <c r="B29" s="214" t="s">
        <v>49</v>
      </c>
      <c r="C29" s="457">
        <f>IF(C30="","",SUM(C30:C33))</f>
        <v>7</v>
      </c>
      <c r="D29" s="457">
        <f aca="true" t="shared" si="6" ref="D29:M29">IF(D30="","",SUM(D30:D33))</f>
        <v>4</v>
      </c>
      <c r="E29" s="457">
        <f t="shared" si="6"/>
        <v>21</v>
      </c>
      <c r="F29" s="457">
        <f t="shared" si="6"/>
        <v>7</v>
      </c>
      <c r="G29" s="457">
        <f t="shared" si="6"/>
        <v>9</v>
      </c>
      <c r="H29" s="457">
        <f t="shared" si="6"/>
        <v>7</v>
      </c>
      <c r="I29" s="457">
        <f t="shared" si="6"/>
        <v>17</v>
      </c>
      <c r="J29" s="457">
        <f t="shared" si="6"/>
        <v>12</v>
      </c>
      <c r="K29" s="457">
        <f t="shared" si="6"/>
        <v>8</v>
      </c>
      <c r="L29" s="457">
        <f>IF(L30="","",SUM(L30:L33))</f>
        <v>12</v>
      </c>
      <c r="M29" s="457">
        <f t="shared" si="6"/>
        <v>7</v>
      </c>
      <c r="N29" s="497">
        <v>13</v>
      </c>
      <c r="O29" s="365">
        <f t="shared" si="1"/>
        <v>124</v>
      </c>
    </row>
    <row r="30" spans="1:15" ht="13.5" customHeight="1">
      <c r="A30" s="701"/>
      <c r="B30" s="215" t="s">
        <v>50</v>
      </c>
      <c r="C30" s="453">
        <v>6</v>
      </c>
      <c r="D30" s="453">
        <v>4</v>
      </c>
      <c r="E30" s="453">
        <v>5</v>
      </c>
      <c r="F30" s="453">
        <v>7</v>
      </c>
      <c r="G30" s="453">
        <v>9</v>
      </c>
      <c r="H30" s="453">
        <v>7</v>
      </c>
      <c r="I30" s="453">
        <v>11</v>
      </c>
      <c r="J30" s="453">
        <v>11</v>
      </c>
      <c r="K30" s="453">
        <v>8</v>
      </c>
      <c r="L30" s="453">
        <v>8</v>
      </c>
      <c r="M30" s="453">
        <v>7</v>
      </c>
      <c r="N30" s="453">
        <v>13</v>
      </c>
      <c r="O30" s="366">
        <f t="shared" si="1"/>
        <v>96</v>
      </c>
    </row>
    <row r="31" spans="1:15" ht="13.5" customHeight="1">
      <c r="A31" s="701"/>
      <c r="B31" s="215" t="s">
        <v>51</v>
      </c>
      <c r="C31" s="453">
        <v>0</v>
      </c>
      <c r="D31" s="453">
        <v>0</v>
      </c>
      <c r="E31" s="453">
        <v>12</v>
      </c>
      <c r="F31" s="453">
        <v>0</v>
      </c>
      <c r="G31" s="453">
        <v>0</v>
      </c>
      <c r="H31" s="453">
        <v>0</v>
      </c>
      <c r="I31" s="453">
        <v>0</v>
      </c>
      <c r="J31" s="453">
        <v>0</v>
      </c>
      <c r="K31" s="453">
        <v>0</v>
      </c>
      <c r="L31" s="453">
        <v>0</v>
      </c>
      <c r="M31" s="453">
        <v>0</v>
      </c>
      <c r="N31" s="453">
        <v>0</v>
      </c>
      <c r="O31" s="366">
        <f t="shared" si="1"/>
        <v>12</v>
      </c>
    </row>
    <row r="32" spans="1:15" ht="13.5" customHeight="1">
      <c r="A32" s="701"/>
      <c r="B32" s="215" t="s">
        <v>62</v>
      </c>
      <c r="C32" s="453">
        <v>0</v>
      </c>
      <c r="D32" s="453">
        <v>0</v>
      </c>
      <c r="E32" s="453">
        <v>0</v>
      </c>
      <c r="F32" s="453">
        <v>0</v>
      </c>
      <c r="G32" s="453">
        <v>0</v>
      </c>
      <c r="H32" s="453">
        <v>0</v>
      </c>
      <c r="I32" s="453">
        <v>0</v>
      </c>
      <c r="J32" s="453">
        <v>0</v>
      </c>
      <c r="K32" s="453">
        <v>0</v>
      </c>
      <c r="L32" s="453">
        <v>0</v>
      </c>
      <c r="M32" s="453">
        <v>0</v>
      </c>
      <c r="N32" s="453">
        <v>0</v>
      </c>
      <c r="O32" s="366">
        <f t="shared" si="1"/>
        <v>0</v>
      </c>
    </row>
    <row r="33" spans="1:15" ht="13.5" customHeight="1" thickBot="1">
      <c r="A33" s="702"/>
      <c r="B33" s="219" t="s">
        <v>52</v>
      </c>
      <c r="C33" s="499">
        <v>1</v>
      </c>
      <c r="D33" s="499">
        <v>0</v>
      </c>
      <c r="E33" s="499">
        <v>4</v>
      </c>
      <c r="F33" s="499">
        <v>0</v>
      </c>
      <c r="G33" s="499">
        <v>0</v>
      </c>
      <c r="H33" s="499">
        <v>0</v>
      </c>
      <c r="I33" s="499">
        <v>6</v>
      </c>
      <c r="J33" s="499">
        <v>1</v>
      </c>
      <c r="K33" s="499">
        <v>0</v>
      </c>
      <c r="L33" s="499">
        <v>4</v>
      </c>
      <c r="M33" s="499">
        <v>0</v>
      </c>
      <c r="N33" s="496">
        <v>0</v>
      </c>
      <c r="O33" s="367">
        <f t="shared" si="1"/>
        <v>16</v>
      </c>
    </row>
    <row r="34" spans="1:15" ht="13.5" customHeight="1" thickTop="1">
      <c r="A34" s="700" t="s">
        <v>130</v>
      </c>
      <c r="B34" s="217" t="s">
        <v>49</v>
      </c>
      <c r="C34" s="457">
        <f>IF(C35="","",SUM(C35:C38))</f>
        <v>17</v>
      </c>
      <c r="D34" s="457">
        <f aca="true" t="shared" si="7" ref="D34:M34">IF(D35="","",SUM(D35:D38))</f>
        <v>18</v>
      </c>
      <c r="E34" s="457">
        <f t="shared" si="7"/>
        <v>18</v>
      </c>
      <c r="F34" s="457">
        <f t="shared" si="7"/>
        <v>54</v>
      </c>
      <c r="G34" s="457">
        <f t="shared" si="7"/>
        <v>10</v>
      </c>
      <c r="H34" s="457">
        <f t="shared" si="7"/>
        <v>33</v>
      </c>
      <c r="I34" s="457">
        <f t="shared" si="7"/>
        <v>27</v>
      </c>
      <c r="J34" s="457">
        <f t="shared" si="7"/>
        <v>17</v>
      </c>
      <c r="K34" s="457">
        <f t="shared" si="7"/>
        <v>21</v>
      </c>
      <c r="L34" s="457">
        <f t="shared" si="7"/>
        <v>14</v>
      </c>
      <c r="M34" s="457">
        <f t="shared" si="7"/>
        <v>15</v>
      </c>
      <c r="N34" s="497">
        <v>12</v>
      </c>
      <c r="O34" s="365">
        <f t="shared" si="1"/>
        <v>256</v>
      </c>
    </row>
    <row r="35" spans="1:15" ht="13.5" customHeight="1">
      <c r="A35" s="701"/>
      <c r="B35" s="215" t="s">
        <v>50</v>
      </c>
      <c r="C35" s="453">
        <v>16</v>
      </c>
      <c r="D35" s="453">
        <v>17</v>
      </c>
      <c r="E35" s="453">
        <v>15</v>
      </c>
      <c r="F35" s="453">
        <v>18</v>
      </c>
      <c r="G35" s="453">
        <v>9</v>
      </c>
      <c r="H35" s="453">
        <v>13</v>
      </c>
      <c r="I35" s="453">
        <v>16</v>
      </c>
      <c r="J35" s="453">
        <v>15</v>
      </c>
      <c r="K35" s="453">
        <v>13</v>
      </c>
      <c r="L35" s="453">
        <v>14</v>
      </c>
      <c r="M35" s="453">
        <v>15</v>
      </c>
      <c r="N35" s="453">
        <v>7</v>
      </c>
      <c r="O35" s="366">
        <f t="shared" si="1"/>
        <v>168</v>
      </c>
    </row>
    <row r="36" spans="1:15" ht="13.5" customHeight="1">
      <c r="A36" s="701"/>
      <c r="B36" s="215" t="s">
        <v>51</v>
      </c>
      <c r="C36" s="453">
        <v>1</v>
      </c>
      <c r="D36" s="453">
        <v>0</v>
      </c>
      <c r="E36" s="453">
        <v>0</v>
      </c>
      <c r="F36" s="453">
        <v>30</v>
      </c>
      <c r="G36" s="453">
        <v>0</v>
      </c>
      <c r="H36" s="453">
        <v>18</v>
      </c>
      <c r="I36" s="453">
        <v>8</v>
      </c>
      <c r="J36" s="453">
        <v>0</v>
      </c>
      <c r="K36" s="453">
        <v>8</v>
      </c>
      <c r="L36" s="453">
        <v>0</v>
      </c>
      <c r="M36" s="453">
        <v>0</v>
      </c>
      <c r="N36" s="453">
        <v>4</v>
      </c>
      <c r="O36" s="366">
        <f t="shared" si="1"/>
        <v>69</v>
      </c>
    </row>
    <row r="37" spans="1:15" ht="13.5" customHeight="1">
      <c r="A37" s="701"/>
      <c r="B37" s="215" t="s">
        <v>74</v>
      </c>
      <c r="C37" s="453">
        <v>0</v>
      </c>
      <c r="D37" s="453">
        <v>0</v>
      </c>
      <c r="E37" s="453">
        <v>0</v>
      </c>
      <c r="F37" s="453">
        <v>0</v>
      </c>
      <c r="G37" s="453">
        <v>0</v>
      </c>
      <c r="H37" s="453">
        <v>0</v>
      </c>
      <c r="I37" s="453">
        <v>0</v>
      </c>
      <c r="J37" s="453">
        <v>0</v>
      </c>
      <c r="K37" s="453">
        <v>0</v>
      </c>
      <c r="L37" s="453">
        <v>0</v>
      </c>
      <c r="M37" s="453">
        <v>0</v>
      </c>
      <c r="N37" s="453">
        <v>0</v>
      </c>
      <c r="O37" s="367">
        <f t="shared" si="1"/>
        <v>0</v>
      </c>
    </row>
    <row r="38" spans="1:15" ht="13.5" customHeight="1" thickBot="1">
      <c r="A38" s="702"/>
      <c r="B38" s="218" t="s">
        <v>52</v>
      </c>
      <c r="C38" s="453">
        <v>0</v>
      </c>
      <c r="D38" s="453">
        <v>1</v>
      </c>
      <c r="E38" s="453">
        <v>3</v>
      </c>
      <c r="F38" s="453">
        <v>6</v>
      </c>
      <c r="G38" s="453">
        <v>1</v>
      </c>
      <c r="H38" s="453">
        <v>2</v>
      </c>
      <c r="I38" s="453">
        <v>3</v>
      </c>
      <c r="J38" s="453">
        <v>2</v>
      </c>
      <c r="K38" s="453">
        <v>0</v>
      </c>
      <c r="L38" s="453">
        <v>0</v>
      </c>
      <c r="M38" s="453">
        <v>0</v>
      </c>
      <c r="N38" s="453">
        <v>1</v>
      </c>
      <c r="O38" s="368">
        <f t="shared" si="1"/>
        <v>19</v>
      </c>
    </row>
    <row r="39" spans="1:15" ht="13.5" customHeight="1" thickTop="1">
      <c r="A39" s="698" t="s">
        <v>47</v>
      </c>
      <c r="B39" s="214" t="s">
        <v>49</v>
      </c>
      <c r="C39" s="354">
        <f>IF(C4="","",C4+C34+C29+C24+C19+C14+C9)</f>
        <v>126</v>
      </c>
      <c r="D39" s="354">
        <f aca="true" t="shared" si="8" ref="D39:N39">IF(D4="","",D4+D34+D29+D24+D19+D14+D9)</f>
        <v>160</v>
      </c>
      <c r="E39" s="354">
        <f t="shared" si="8"/>
        <v>205</v>
      </c>
      <c r="F39" s="354">
        <f t="shared" si="8"/>
        <v>240</v>
      </c>
      <c r="G39" s="354">
        <f t="shared" si="8"/>
        <v>173</v>
      </c>
      <c r="H39" s="354">
        <f t="shared" si="8"/>
        <v>182</v>
      </c>
      <c r="I39" s="354">
        <f>IF(I4="","",I4+I34+I29+I24+I19+I14+I9)</f>
        <v>213</v>
      </c>
      <c r="J39" s="354">
        <f t="shared" si="8"/>
        <v>208</v>
      </c>
      <c r="K39" s="354">
        <f t="shared" si="8"/>
        <v>189</v>
      </c>
      <c r="L39" s="354">
        <f t="shared" si="8"/>
        <v>129</v>
      </c>
      <c r="M39" s="354">
        <f t="shared" si="8"/>
        <v>149</v>
      </c>
      <c r="N39" s="354">
        <f t="shared" si="8"/>
        <v>186</v>
      </c>
      <c r="O39" s="365">
        <f t="shared" si="1"/>
        <v>2160</v>
      </c>
    </row>
    <row r="40" spans="1:15" ht="13.5" customHeight="1">
      <c r="A40" s="699"/>
      <c r="B40" s="215" t="s">
        <v>50</v>
      </c>
      <c r="C40" s="361">
        <f>IF(C5="","",+C35+C30+C25+C20+C15+C10+C5)</f>
        <v>85</v>
      </c>
      <c r="D40" s="361">
        <f aca="true" t="shared" si="9" ref="D40:N40">IF(D5="","",+D35+D30+D25+D20+D15+D10+D5)</f>
        <v>121</v>
      </c>
      <c r="E40" s="361">
        <f t="shared" si="9"/>
        <v>144</v>
      </c>
      <c r="F40" s="361">
        <f t="shared" si="9"/>
        <v>139</v>
      </c>
      <c r="G40" s="361">
        <f t="shared" si="9"/>
        <v>107</v>
      </c>
      <c r="H40" s="361">
        <f t="shared" si="9"/>
        <v>112</v>
      </c>
      <c r="I40" s="361">
        <f t="shared" si="9"/>
        <v>120</v>
      </c>
      <c r="J40" s="361">
        <f t="shared" si="9"/>
        <v>121</v>
      </c>
      <c r="K40" s="361">
        <f t="shared" si="9"/>
        <v>122</v>
      </c>
      <c r="L40" s="361">
        <f t="shared" si="9"/>
        <v>82</v>
      </c>
      <c r="M40" s="361">
        <f t="shared" si="9"/>
        <v>99</v>
      </c>
      <c r="N40" s="361">
        <f t="shared" si="9"/>
        <v>114</v>
      </c>
      <c r="O40" s="366">
        <f t="shared" si="1"/>
        <v>1366</v>
      </c>
    </row>
    <row r="41" spans="1:15" ht="13.5" customHeight="1">
      <c r="A41" s="699"/>
      <c r="B41" s="215" t="s">
        <v>51</v>
      </c>
      <c r="C41" s="361">
        <f>IF(C6="","",+C36+C31+C26+C21+C16+C11+C6)</f>
        <v>4</v>
      </c>
      <c r="D41" s="361">
        <f aca="true" t="shared" si="10" ref="D41:N41">IF(D6="","",+D36+D31+D26+D21+D16+D11+D6)</f>
        <v>12</v>
      </c>
      <c r="E41" s="361">
        <f t="shared" si="10"/>
        <v>18</v>
      </c>
      <c r="F41" s="361">
        <f t="shared" si="10"/>
        <v>53</v>
      </c>
      <c r="G41" s="361">
        <f t="shared" si="10"/>
        <v>33</v>
      </c>
      <c r="H41" s="361">
        <f t="shared" si="10"/>
        <v>46</v>
      </c>
      <c r="I41" s="361">
        <f t="shared" si="10"/>
        <v>40</v>
      </c>
      <c r="J41" s="361">
        <f t="shared" si="10"/>
        <v>32</v>
      </c>
      <c r="K41" s="361">
        <f t="shared" si="10"/>
        <v>22</v>
      </c>
      <c r="L41" s="361">
        <f t="shared" si="10"/>
        <v>8</v>
      </c>
      <c r="M41" s="361">
        <f t="shared" si="10"/>
        <v>24</v>
      </c>
      <c r="N41" s="361">
        <f t="shared" si="10"/>
        <v>46</v>
      </c>
      <c r="O41" s="366">
        <f t="shared" si="1"/>
        <v>338</v>
      </c>
    </row>
    <row r="42" spans="1:15" ht="13.5" customHeight="1">
      <c r="A42" s="128"/>
      <c r="B42" s="215" t="s">
        <v>74</v>
      </c>
      <c r="C42" s="361">
        <f>IF(C7="","",+C37+C32+C27+C22+C17+C12+C7)</f>
        <v>0</v>
      </c>
      <c r="D42" s="361">
        <f aca="true" t="shared" si="11" ref="D42:N42">IF(D7="","",+D37+D32+D27+D22+D17+D12+D7)</f>
        <v>0</v>
      </c>
      <c r="E42" s="361">
        <f t="shared" si="11"/>
        <v>0</v>
      </c>
      <c r="F42" s="361">
        <f t="shared" si="11"/>
        <v>1</v>
      </c>
      <c r="G42" s="361">
        <f t="shared" si="11"/>
        <v>0</v>
      </c>
      <c r="H42" s="361">
        <f t="shared" si="11"/>
        <v>0</v>
      </c>
      <c r="I42" s="361">
        <f t="shared" si="11"/>
        <v>1</v>
      </c>
      <c r="J42" s="361">
        <f t="shared" si="11"/>
        <v>0</v>
      </c>
      <c r="K42" s="361">
        <f t="shared" si="11"/>
        <v>0</v>
      </c>
      <c r="L42" s="361">
        <f t="shared" si="11"/>
        <v>0</v>
      </c>
      <c r="M42" s="361">
        <f t="shared" si="11"/>
        <v>0</v>
      </c>
      <c r="N42" s="361">
        <f t="shared" si="11"/>
        <v>0</v>
      </c>
      <c r="O42" s="366">
        <f t="shared" si="1"/>
        <v>2</v>
      </c>
    </row>
    <row r="43" spans="1:15" ht="13.5" customHeight="1" thickBot="1">
      <c r="A43" s="130"/>
      <c r="B43" s="220" t="s">
        <v>52</v>
      </c>
      <c r="C43" s="363">
        <f>IF(C8="","",+C38+C33+C28+C23+C18+C13+C8)</f>
        <v>37</v>
      </c>
      <c r="D43" s="363">
        <f aca="true" t="shared" si="12" ref="D43:N43">IF(D8="","",+D38+D33+D28+D23+D18+D13+D8)</f>
        <v>27</v>
      </c>
      <c r="E43" s="363">
        <f t="shared" si="12"/>
        <v>43</v>
      </c>
      <c r="F43" s="363">
        <f t="shared" si="12"/>
        <v>47</v>
      </c>
      <c r="G43" s="363">
        <f t="shared" si="12"/>
        <v>33</v>
      </c>
      <c r="H43" s="363">
        <f t="shared" si="12"/>
        <v>24</v>
      </c>
      <c r="I43" s="363">
        <f t="shared" si="12"/>
        <v>52</v>
      </c>
      <c r="J43" s="363">
        <f t="shared" si="12"/>
        <v>55</v>
      </c>
      <c r="K43" s="363">
        <f t="shared" si="12"/>
        <v>45</v>
      </c>
      <c r="L43" s="363">
        <f t="shared" si="12"/>
        <v>39</v>
      </c>
      <c r="M43" s="363">
        <f t="shared" si="12"/>
        <v>26</v>
      </c>
      <c r="N43" s="363">
        <f t="shared" si="12"/>
        <v>26</v>
      </c>
      <c r="O43" s="370">
        <f t="shared" si="1"/>
        <v>454</v>
      </c>
    </row>
    <row r="44" spans="1:15" ht="13.5" customHeight="1">
      <c r="A44" s="411"/>
      <c r="B44" s="172"/>
      <c r="C44" s="172"/>
      <c r="D44" s="172"/>
      <c r="E44" s="172"/>
      <c r="F44" s="172"/>
      <c r="G44" s="172"/>
      <c r="H44" s="172"/>
      <c r="I44" s="172"/>
      <c r="J44" s="172"/>
      <c r="K44" s="172"/>
      <c r="L44" s="221"/>
      <c r="M44" s="221"/>
      <c r="N44" s="221"/>
      <c r="O44" s="416" t="s">
        <v>148</v>
      </c>
    </row>
    <row r="45" spans="1:15" ht="13.5">
      <c r="A45" s="213"/>
      <c r="B45" s="172"/>
      <c r="C45" s="172"/>
      <c r="D45" s="172"/>
      <c r="E45" s="172"/>
      <c r="F45" s="172"/>
      <c r="G45" s="172"/>
      <c r="H45" s="172"/>
      <c r="I45" s="172"/>
      <c r="J45" s="172"/>
      <c r="K45" s="172"/>
      <c r="L45" s="172"/>
      <c r="M45" s="172"/>
      <c r="N45" s="172"/>
      <c r="O45" s="172"/>
    </row>
    <row r="46" spans="1:15" ht="13.5">
      <c r="A46" s="213"/>
      <c r="B46" s="172"/>
      <c r="C46" s="172"/>
      <c r="D46" s="172"/>
      <c r="E46" s="172"/>
      <c r="F46" s="172"/>
      <c r="G46" s="172"/>
      <c r="H46" s="172"/>
      <c r="I46" s="172"/>
      <c r="J46" s="172"/>
      <c r="K46" s="172"/>
      <c r="L46" s="172"/>
      <c r="M46" s="172"/>
      <c r="N46" s="172"/>
      <c r="O46" s="172"/>
    </row>
    <row r="47" spans="1:15" ht="13.5">
      <c r="A47" s="213"/>
      <c r="B47" s="172"/>
      <c r="C47" s="172"/>
      <c r="D47" s="172"/>
      <c r="E47" s="172"/>
      <c r="F47" s="172"/>
      <c r="G47" s="172"/>
      <c r="H47" s="172"/>
      <c r="I47" s="172"/>
      <c r="J47" s="172"/>
      <c r="K47" s="172"/>
      <c r="L47" s="172"/>
      <c r="M47" s="172"/>
      <c r="N47" s="172"/>
      <c r="O47" s="172"/>
    </row>
    <row r="48" spans="1:15" ht="13.5">
      <c r="A48" s="213"/>
      <c r="B48" s="172"/>
      <c r="C48" s="172"/>
      <c r="D48" s="172"/>
      <c r="E48" s="172"/>
      <c r="F48" s="172"/>
      <c r="G48" s="172"/>
      <c r="H48" s="172"/>
      <c r="I48" s="172"/>
      <c r="J48" s="172"/>
      <c r="K48" s="172"/>
      <c r="L48" s="172"/>
      <c r="M48" s="172"/>
      <c r="N48" s="172"/>
      <c r="O48" s="172"/>
    </row>
    <row r="49" spans="1:15" ht="13.5">
      <c r="A49" s="213"/>
      <c r="B49" s="172"/>
      <c r="C49" s="172"/>
      <c r="D49" s="172"/>
      <c r="E49" s="172"/>
      <c r="F49" s="172"/>
      <c r="G49" s="172"/>
      <c r="H49" s="172"/>
      <c r="I49" s="172"/>
      <c r="J49" s="172"/>
      <c r="K49" s="172"/>
      <c r="L49" s="172"/>
      <c r="M49" s="172"/>
      <c r="N49" s="172"/>
      <c r="O49" s="172"/>
    </row>
    <row r="50" spans="1:15" ht="13.5">
      <c r="A50" s="213"/>
      <c r="B50" s="213"/>
      <c r="C50" s="213"/>
      <c r="D50" s="213"/>
      <c r="E50" s="213"/>
      <c r="F50" s="213"/>
      <c r="G50" s="213"/>
      <c r="H50" s="213"/>
      <c r="I50" s="213"/>
      <c r="J50" s="213"/>
      <c r="K50" s="213"/>
      <c r="L50" s="213"/>
      <c r="M50" s="213"/>
      <c r="N50" s="213"/>
      <c r="O50" s="213"/>
    </row>
    <row r="51" spans="1:15" ht="13.5">
      <c r="A51" s="213"/>
      <c r="B51" s="213"/>
      <c r="C51" s="213"/>
      <c r="D51" s="213"/>
      <c r="E51" s="213"/>
      <c r="F51" s="213"/>
      <c r="G51" s="213"/>
      <c r="H51" s="213"/>
      <c r="I51" s="213"/>
      <c r="J51" s="213"/>
      <c r="K51" s="213"/>
      <c r="L51" s="213"/>
      <c r="M51" s="213"/>
      <c r="N51" s="213"/>
      <c r="O51" s="213"/>
    </row>
    <row r="52" spans="1:15" ht="13.5">
      <c r="A52" s="213"/>
      <c r="B52" s="213"/>
      <c r="C52" s="213"/>
      <c r="D52" s="213"/>
      <c r="E52" s="213"/>
      <c r="F52" s="213"/>
      <c r="G52" s="213"/>
      <c r="H52" s="213"/>
      <c r="I52" s="213"/>
      <c r="J52" s="213"/>
      <c r="K52" s="213"/>
      <c r="L52" s="213"/>
      <c r="M52" s="213"/>
      <c r="N52" s="213"/>
      <c r="O52" s="213"/>
    </row>
    <row r="53" spans="1:15" ht="13.5">
      <c r="A53" s="213"/>
      <c r="B53" s="213"/>
      <c r="C53" s="213"/>
      <c r="D53" s="213"/>
      <c r="E53" s="213"/>
      <c r="F53" s="213"/>
      <c r="G53" s="213"/>
      <c r="H53" s="213"/>
      <c r="I53" s="213"/>
      <c r="J53" s="213"/>
      <c r="K53" s="213"/>
      <c r="L53" s="213"/>
      <c r="M53" s="213"/>
      <c r="N53" s="213"/>
      <c r="O53" s="213"/>
    </row>
    <row r="54" spans="1:15" ht="13.5">
      <c r="A54" s="213"/>
      <c r="B54" s="213"/>
      <c r="C54" s="213"/>
      <c r="D54" s="213"/>
      <c r="E54" s="213"/>
      <c r="F54" s="213"/>
      <c r="G54" s="213"/>
      <c r="H54" s="213"/>
      <c r="I54" s="213"/>
      <c r="J54" s="213"/>
      <c r="K54" s="213"/>
      <c r="L54" s="213"/>
      <c r="M54" s="213"/>
      <c r="N54" s="213"/>
      <c r="O54" s="213"/>
    </row>
    <row r="55" spans="1:15" ht="13.5">
      <c r="A55" s="213"/>
      <c r="B55" s="213"/>
      <c r="C55" s="213"/>
      <c r="D55" s="213"/>
      <c r="E55" s="213"/>
      <c r="F55" s="213"/>
      <c r="G55" s="213"/>
      <c r="H55" s="213"/>
      <c r="I55" s="213"/>
      <c r="J55" s="213"/>
      <c r="K55" s="213"/>
      <c r="L55" s="213"/>
      <c r="M55" s="213"/>
      <c r="N55" s="213"/>
      <c r="O55" s="213"/>
    </row>
    <row r="56" spans="1:15" ht="13.5">
      <c r="A56" s="213"/>
      <c r="B56" s="213"/>
      <c r="C56" s="213"/>
      <c r="D56" s="213"/>
      <c r="E56" s="213"/>
      <c r="F56" s="213"/>
      <c r="G56" s="213"/>
      <c r="H56" s="213"/>
      <c r="I56" s="213"/>
      <c r="J56" s="213"/>
      <c r="K56" s="213"/>
      <c r="L56" s="213"/>
      <c r="M56" s="213"/>
      <c r="N56" s="213"/>
      <c r="O56" s="213"/>
    </row>
    <row r="57" spans="1:15" ht="13.5">
      <c r="A57" s="213"/>
      <c r="B57" s="213"/>
      <c r="C57" s="213"/>
      <c r="D57" s="213"/>
      <c r="E57" s="213"/>
      <c r="F57" s="213"/>
      <c r="G57" s="213"/>
      <c r="H57" s="213"/>
      <c r="I57" s="213"/>
      <c r="J57" s="213"/>
      <c r="K57" s="213"/>
      <c r="L57" s="213"/>
      <c r="M57" s="213"/>
      <c r="N57" s="213"/>
      <c r="O57" s="213"/>
    </row>
    <row r="58" spans="1:15" ht="13.5">
      <c r="A58" s="213"/>
      <c r="B58" s="213"/>
      <c r="C58" s="213"/>
      <c r="D58" s="213"/>
      <c r="E58" s="213"/>
      <c r="F58" s="213"/>
      <c r="G58" s="213"/>
      <c r="H58" s="213"/>
      <c r="I58" s="213"/>
      <c r="J58" s="213"/>
      <c r="K58" s="213"/>
      <c r="L58" s="213"/>
      <c r="M58" s="213"/>
      <c r="N58" s="213"/>
      <c r="O58" s="213"/>
    </row>
    <row r="59" spans="1:15" ht="13.5">
      <c r="A59" s="213"/>
      <c r="B59" s="213"/>
      <c r="C59" s="213"/>
      <c r="D59" s="213"/>
      <c r="E59" s="213"/>
      <c r="F59" s="213"/>
      <c r="G59" s="213"/>
      <c r="H59" s="213"/>
      <c r="I59" s="213"/>
      <c r="J59" s="213"/>
      <c r="K59" s="213"/>
      <c r="L59" s="213"/>
      <c r="M59" s="213"/>
      <c r="N59" s="213"/>
      <c r="O59" s="213"/>
    </row>
    <row r="60" spans="1:15" ht="13.5">
      <c r="A60" s="213"/>
      <c r="B60" s="213"/>
      <c r="C60" s="213"/>
      <c r="D60" s="213"/>
      <c r="E60" s="213"/>
      <c r="F60" s="213"/>
      <c r="G60" s="213"/>
      <c r="H60" s="213"/>
      <c r="I60" s="213"/>
      <c r="J60" s="213"/>
      <c r="K60" s="213"/>
      <c r="L60" s="213"/>
      <c r="M60" s="213"/>
      <c r="N60" s="213"/>
      <c r="O60" s="213"/>
    </row>
    <row r="61" spans="1:15" ht="13.5">
      <c r="A61" s="213"/>
      <c r="B61" s="213"/>
      <c r="C61" s="213"/>
      <c r="D61" s="213"/>
      <c r="E61" s="213"/>
      <c r="F61" s="213"/>
      <c r="G61" s="213"/>
      <c r="H61" s="213"/>
      <c r="I61" s="213"/>
      <c r="J61" s="213"/>
      <c r="K61" s="213"/>
      <c r="L61" s="213"/>
      <c r="M61" s="213"/>
      <c r="N61" s="213"/>
      <c r="O61" s="213"/>
    </row>
    <row r="62" spans="1:15" ht="13.5">
      <c r="A62" s="213"/>
      <c r="B62" s="213"/>
      <c r="C62" s="213"/>
      <c r="D62" s="213"/>
      <c r="E62" s="213"/>
      <c r="F62" s="213"/>
      <c r="G62" s="213"/>
      <c r="H62" s="213"/>
      <c r="I62" s="213"/>
      <c r="J62" s="213"/>
      <c r="K62" s="213"/>
      <c r="L62" s="213"/>
      <c r="M62" s="213"/>
      <c r="N62" s="213"/>
      <c r="O62" s="213"/>
    </row>
    <row r="63" spans="1:15" ht="13.5">
      <c r="A63" s="213"/>
      <c r="B63" s="213"/>
      <c r="C63" s="213"/>
      <c r="D63" s="213"/>
      <c r="E63" s="213"/>
      <c r="F63" s="213"/>
      <c r="G63" s="213"/>
      <c r="H63" s="213"/>
      <c r="I63" s="213"/>
      <c r="J63" s="213"/>
      <c r="K63" s="213"/>
      <c r="L63" s="213"/>
      <c r="M63" s="213"/>
      <c r="N63" s="213"/>
      <c r="O63" s="213"/>
    </row>
  </sheetData>
  <sheetProtection/>
  <mergeCells count="6">
    <mergeCell ref="A39:A41"/>
    <mergeCell ref="A9:A11"/>
    <mergeCell ref="A19:A21"/>
    <mergeCell ref="A29:A33"/>
    <mergeCell ref="A34:A38"/>
    <mergeCell ref="A14:A16"/>
  </mergeCells>
  <printOptions/>
  <pageMargins left="0.75" right="0.75" top="0.33" bottom="0.49" header="0.2" footer="0.2"/>
  <pageSetup horizontalDpi="600" verticalDpi="600" orientation="portrait" paperSize="9" scale="62"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view="pageBreakPreview" zoomScaleSheetLayoutView="100" workbookViewId="0" topLeftCell="A1">
      <pane xSplit="2" ySplit="4" topLeftCell="C23" activePane="bottomRight" state="frozen"/>
      <selection pane="topLeft" activeCell="G4" sqref="G4"/>
      <selection pane="topRight" activeCell="G4" sqref="G4"/>
      <selection pane="bottomLeft" activeCell="G4" sqref="G4"/>
      <selection pane="bottomRight" activeCell="N34" sqref="N34:N38"/>
    </sheetView>
  </sheetViews>
  <sheetFormatPr defaultColWidth="9.00390625" defaultRowHeight="13.5"/>
  <cols>
    <col min="1" max="1" width="10.75390625" style="163" customWidth="1"/>
    <col min="2" max="16384" width="9.00390625" style="163" customWidth="1"/>
  </cols>
  <sheetData>
    <row r="1" spans="1:15" ht="17.25">
      <c r="A1" s="420"/>
      <c r="B1" s="222"/>
      <c r="C1" s="131"/>
      <c r="D1" s="131"/>
      <c r="E1" s="131"/>
      <c r="F1" s="56" t="s">
        <v>91</v>
      </c>
      <c r="G1" s="56"/>
      <c r="H1" s="56"/>
      <c r="I1" s="172"/>
      <c r="J1" s="56" t="s">
        <v>206</v>
      </c>
      <c r="K1" s="56"/>
      <c r="L1" s="172"/>
      <c r="M1" s="172"/>
      <c r="N1" s="172"/>
      <c r="O1" s="172"/>
    </row>
    <row r="2" spans="1:15" ht="13.5">
      <c r="A2" s="223"/>
      <c r="B2" s="223"/>
      <c r="C2" s="223"/>
      <c r="D2" s="223"/>
      <c r="E2" s="223"/>
      <c r="F2" s="223"/>
      <c r="G2" s="223"/>
      <c r="H2" s="223"/>
      <c r="I2" s="223"/>
      <c r="J2" s="223"/>
      <c r="K2" s="223"/>
      <c r="L2" s="223"/>
      <c r="M2" s="223"/>
      <c r="N2" s="223"/>
      <c r="O2" s="223"/>
    </row>
    <row r="3" spans="1:15" ht="14.25" thickBot="1">
      <c r="A3" s="223"/>
      <c r="B3" s="224"/>
      <c r="C3" s="172"/>
      <c r="D3" s="172"/>
      <c r="E3" s="172"/>
      <c r="F3" s="172" t="s">
        <v>115</v>
      </c>
      <c r="G3" s="172"/>
      <c r="H3" s="172"/>
      <c r="I3" s="172"/>
      <c r="J3" s="172"/>
      <c r="K3" s="172"/>
      <c r="L3" s="172"/>
      <c r="M3" s="172"/>
      <c r="N3" s="172" t="s">
        <v>116</v>
      </c>
      <c r="O3" s="486" t="s">
        <v>0</v>
      </c>
    </row>
    <row r="4" spans="1:15" ht="14.25" thickBot="1">
      <c r="A4" s="156"/>
      <c r="B4" s="157"/>
      <c r="C4" s="132" t="s">
        <v>1</v>
      </c>
      <c r="D4" s="133" t="s">
        <v>2</v>
      </c>
      <c r="E4" s="133" t="s">
        <v>3</v>
      </c>
      <c r="F4" s="133" t="s">
        <v>92</v>
      </c>
      <c r="G4" s="133" t="s">
        <v>5</v>
      </c>
      <c r="H4" s="133" t="s">
        <v>6</v>
      </c>
      <c r="I4" s="133" t="s">
        <v>7</v>
      </c>
      <c r="J4" s="133" t="s">
        <v>93</v>
      </c>
      <c r="K4" s="133" t="s">
        <v>9</v>
      </c>
      <c r="L4" s="133" t="s">
        <v>10</v>
      </c>
      <c r="M4" s="134" t="s">
        <v>11</v>
      </c>
      <c r="N4" s="134" t="s">
        <v>12</v>
      </c>
      <c r="O4" s="138" t="s">
        <v>13</v>
      </c>
    </row>
    <row r="5" spans="1:15" ht="15" thickTop="1">
      <c r="A5" s="135"/>
      <c r="B5" s="225" t="s">
        <v>117</v>
      </c>
      <c r="C5" s="355">
        <f aca="true" t="shared" si="0" ref="C5:M5">IF(C6="","",SUM(C6:C9))</f>
        <v>1854</v>
      </c>
      <c r="D5" s="355">
        <f t="shared" si="0"/>
        <v>1346</v>
      </c>
      <c r="E5" s="355">
        <f t="shared" si="0"/>
        <v>1596</v>
      </c>
      <c r="F5" s="355">
        <f t="shared" si="0"/>
        <v>1599</v>
      </c>
      <c r="G5" s="355">
        <f t="shared" si="0"/>
        <v>1499</v>
      </c>
      <c r="H5" s="355">
        <f t="shared" si="0"/>
        <v>1761</v>
      </c>
      <c r="I5" s="355">
        <f t="shared" si="0"/>
        <v>1548</v>
      </c>
      <c r="J5" s="355">
        <f t="shared" si="0"/>
        <v>1830</v>
      </c>
      <c r="K5" s="355">
        <f t="shared" si="0"/>
        <v>1249</v>
      </c>
      <c r="L5" s="355">
        <f t="shared" si="0"/>
        <v>1975</v>
      </c>
      <c r="M5" s="355">
        <f t="shared" si="0"/>
        <v>1170</v>
      </c>
      <c r="N5" s="355">
        <v>1900</v>
      </c>
      <c r="O5" s="371">
        <f>IF(SUM(C5:N5)="","",SUM(C5:N5))</f>
        <v>19327</v>
      </c>
    </row>
    <row r="6" spans="1:15" ht="14.25">
      <c r="A6" s="136"/>
      <c r="B6" s="226" t="s">
        <v>60</v>
      </c>
      <c r="C6" s="357">
        <f aca="true" t="shared" si="1" ref="C6:M6">IF(C10="","",SUM(C11,C17,C23,C29,C35))</f>
        <v>708</v>
      </c>
      <c r="D6" s="357">
        <f t="shared" si="1"/>
        <v>774</v>
      </c>
      <c r="E6" s="357">
        <f t="shared" si="1"/>
        <v>887</v>
      </c>
      <c r="F6" s="357">
        <f t="shared" si="1"/>
        <v>839</v>
      </c>
      <c r="G6" s="357">
        <f t="shared" si="1"/>
        <v>767</v>
      </c>
      <c r="H6" s="357">
        <f t="shared" si="1"/>
        <v>966</v>
      </c>
      <c r="I6" s="357">
        <f t="shared" si="1"/>
        <v>835</v>
      </c>
      <c r="J6" s="357">
        <f t="shared" si="1"/>
        <v>849</v>
      </c>
      <c r="K6" s="357">
        <f t="shared" si="1"/>
        <v>750</v>
      </c>
      <c r="L6" s="357">
        <f t="shared" si="1"/>
        <v>650</v>
      </c>
      <c r="M6" s="357">
        <f t="shared" si="1"/>
        <v>601</v>
      </c>
      <c r="N6" s="357">
        <v>712</v>
      </c>
      <c r="O6" s="372">
        <f aca="true" t="shared" si="2" ref="O6:O26">IF(SUM(C6:N6)="","",SUM(C6:N6))</f>
        <v>9338</v>
      </c>
    </row>
    <row r="7" spans="1:15" ht="14.25">
      <c r="A7" s="137" t="s">
        <v>94</v>
      </c>
      <c r="B7" s="226" t="s">
        <v>61</v>
      </c>
      <c r="C7" s="357">
        <f aca="true" t="shared" si="3" ref="C7:M7">IF(C10="","",SUM(C12,C18,C24,C30,C36))</f>
        <v>339</v>
      </c>
      <c r="D7" s="357">
        <f t="shared" si="3"/>
        <v>283</v>
      </c>
      <c r="E7" s="357">
        <f t="shared" si="3"/>
        <v>455</v>
      </c>
      <c r="F7" s="357">
        <f t="shared" si="3"/>
        <v>472</v>
      </c>
      <c r="G7" s="357">
        <f t="shared" si="3"/>
        <v>449</v>
      </c>
      <c r="H7" s="357">
        <f t="shared" si="3"/>
        <v>564</v>
      </c>
      <c r="I7" s="357">
        <f t="shared" si="3"/>
        <v>394</v>
      </c>
      <c r="J7" s="357">
        <f t="shared" si="3"/>
        <v>487</v>
      </c>
      <c r="K7" s="357">
        <f t="shared" si="3"/>
        <v>238</v>
      </c>
      <c r="L7" s="357">
        <f t="shared" si="3"/>
        <v>399</v>
      </c>
      <c r="M7" s="357">
        <f t="shared" si="3"/>
        <v>285</v>
      </c>
      <c r="N7" s="357">
        <v>635</v>
      </c>
      <c r="O7" s="372">
        <f t="shared" si="2"/>
        <v>5000</v>
      </c>
    </row>
    <row r="8" spans="1:15" ht="13.5">
      <c r="A8" s="227"/>
      <c r="B8" s="226" t="s">
        <v>62</v>
      </c>
      <c r="C8" s="357">
        <f aca="true" t="shared" si="4" ref="C8:M8">IF(C10="","",SUM(C13,C19,C25,C31,C37))</f>
        <v>11</v>
      </c>
      <c r="D8" s="357">
        <f t="shared" si="4"/>
        <v>4</v>
      </c>
      <c r="E8" s="357">
        <f t="shared" si="4"/>
        <v>2</v>
      </c>
      <c r="F8" s="357">
        <f t="shared" si="4"/>
        <v>5</v>
      </c>
      <c r="G8" s="357">
        <f t="shared" si="4"/>
        <v>1</v>
      </c>
      <c r="H8" s="357">
        <f t="shared" si="4"/>
        <v>5</v>
      </c>
      <c r="I8" s="357">
        <f t="shared" si="4"/>
        <v>4</v>
      </c>
      <c r="J8" s="357">
        <f t="shared" si="4"/>
        <v>8</v>
      </c>
      <c r="K8" s="357">
        <f t="shared" si="4"/>
        <v>8</v>
      </c>
      <c r="L8" s="357">
        <f t="shared" si="4"/>
        <v>20</v>
      </c>
      <c r="M8" s="357">
        <f t="shared" si="4"/>
        <v>20</v>
      </c>
      <c r="N8" s="357">
        <v>3</v>
      </c>
      <c r="O8" s="372">
        <f t="shared" si="2"/>
        <v>91</v>
      </c>
    </row>
    <row r="9" spans="1:15" ht="14.25" thickBot="1">
      <c r="A9" s="228"/>
      <c r="B9" s="229" t="s">
        <v>52</v>
      </c>
      <c r="C9" s="360">
        <f aca="true" t="shared" si="5" ref="C9:M9">IF(C10="","",SUM(C14,C20,C26,C32,C38))</f>
        <v>796</v>
      </c>
      <c r="D9" s="360">
        <f t="shared" si="5"/>
        <v>285</v>
      </c>
      <c r="E9" s="360">
        <f t="shared" si="5"/>
        <v>252</v>
      </c>
      <c r="F9" s="360">
        <f t="shared" si="5"/>
        <v>283</v>
      </c>
      <c r="G9" s="360">
        <f t="shared" si="5"/>
        <v>282</v>
      </c>
      <c r="H9" s="360">
        <f t="shared" si="5"/>
        <v>226</v>
      </c>
      <c r="I9" s="360">
        <f t="shared" si="5"/>
        <v>315</v>
      </c>
      <c r="J9" s="360">
        <f t="shared" si="5"/>
        <v>486</v>
      </c>
      <c r="K9" s="360">
        <f t="shared" si="5"/>
        <v>253</v>
      </c>
      <c r="L9" s="360">
        <f t="shared" si="5"/>
        <v>906</v>
      </c>
      <c r="M9" s="360">
        <f t="shared" si="5"/>
        <v>264</v>
      </c>
      <c r="N9" s="360">
        <v>550</v>
      </c>
      <c r="O9" s="373">
        <f t="shared" si="2"/>
        <v>4898</v>
      </c>
    </row>
    <row r="10" spans="1:15" ht="14.25" customHeight="1" thickTop="1">
      <c r="A10" s="703" t="s">
        <v>182</v>
      </c>
      <c r="B10" s="230" t="s">
        <v>13</v>
      </c>
      <c r="C10" s="374">
        <f>IF(C11="","",SUM(C11:C14))</f>
        <v>1768</v>
      </c>
      <c r="D10" s="374">
        <f>IF(D11="","",SUM(D11:D14))</f>
        <v>1248</v>
      </c>
      <c r="E10" s="374">
        <f aca="true" t="shared" si="6" ref="E10:M10">IF(E11="","",SUM(E11:E14))</f>
        <v>1484</v>
      </c>
      <c r="F10" s="374">
        <f t="shared" si="6"/>
        <v>1498</v>
      </c>
      <c r="G10" s="374">
        <f t="shared" si="6"/>
        <v>1406</v>
      </c>
      <c r="H10" s="374">
        <f t="shared" si="6"/>
        <v>1655</v>
      </c>
      <c r="I10" s="374">
        <f t="shared" si="6"/>
        <v>1433</v>
      </c>
      <c r="J10" s="374">
        <f t="shared" si="6"/>
        <v>1741</v>
      </c>
      <c r="K10" s="374">
        <f t="shared" si="6"/>
        <v>1158</v>
      </c>
      <c r="L10" s="374">
        <f t="shared" si="6"/>
        <v>1884</v>
      </c>
      <c r="M10" s="374">
        <f t="shared" si="6"/>
        <v>1101</v>
      </c>
      <c r="N10" s="374">
        <v>1826</v>
      </c>
      <c r="O10" s="371">
        <f>IF(SUM(C10:N10)="","",SUM(C10:N10))</f>
        <v>18202</v>
      </c>
    </row>
    <row r="11" spans="1:15" ht="13.5" customHeight="1">
      <c r="A11" s="704"/>
      <c r="B11" s="226" t="s">
        <v>60</v>
      </c>
      <c r="C11" s="375">
        <v>669</v>
      </c>
      <c r="D11" s="375">
        <v>729</v>
      </c>
      <c r="E11" s="375">
        <v>807</v>
      </c>
      <c r="F11" s="375">
        <v>763</v>
      </c>
      <c r="G11" s="375">
        <v>705</v>
      </c>
      <c r="H11" s="375">
        <v>900</v>
      </c>
      <c r="I11" s="375">
        <v>781</v>
      </c>
      <c r="J11" s="375">
        <v>794</v>
      </c>
      <c r="K11" s="375">
        <v>698</v>
      </c>
      <c r="L11" s="375">
        <v>599</v>
      </c>
      <c r="M11" s="375">
        <v>560</v>
      </c>
      <c r="N11" s="375">
        <v>667</v>
      </c>
      <c r="O11" s="372">
        <f t="shared" si="2"/>
        <v>8672</v>
      </c>
    </row>
    <row r="12" spans="1:15" ht="13.5" customHeight="1">
      <c r="A12" s="704"/>
      <c r="B12" s="226" t="s">
        <v>61</v>
      </c>
      <c r="C12" s="375">
        <v>323</v>
      </c>
      <c r="D12" s="375">
        <v>246</v>
      </c>
      <c r="E12" s="375">
        <v>447</v>
      </c>
      <c r="F12" s="375">
        <v>471</v>
      </c>
      <c r="G12" s="375">
        <v>444</v>
      </c>
      <c r="H12" s="375">
        <v>546</v>
      </c>
      <c r="I12" s="375">
        <v>386</v>
      </c>
      <c r="J12" s="375">
        <v>474</v>
      </c>
      <c r="K12" s="375">
        <v>225</v>
      </c>
      <c r="L12" s="375">
        <v>397</v>
      </c>
      <c r="M12" s="375">
        <v>284</v>
      </c>
      <c r="N12" s="375">
        <v>635</v>
      </c>
      <c r="O12" s="372">
        <f t="shared" si="2"/>
        <v>4878</v>
      </c>
    </row>
    <row r="13" spans="1:15" ht="13.5">
      <c r="A13" s="704"/>
      <c r="B13" s="226" t="s">
        <v>62</v>
      </c>
      <c r="C13" s="375">
        <v>11</v>
      </c>
      <c r="D13" s="375">
        <v>4</v>
      </c>
      <c r="E13" s="375">
        <v>2</v>
      </c>
      <c r="F13" s="375">
        <v>4</v>
      </c>
      <c r="G13" s="375">
        <v>1</v>
      </c>
      <c r="H13" s="375">
        <v>5</v>
      </c>
      <c r="I13" s="375">
        <v>2</v>
      </c>
      <c r="J13" s="375">
        <v>6</v>
      </c>
      <c r="K13" s="375">
        <v>8</v>
      </c>
      <c r="L13" s="375">
        <v>19</v>
      </c>
      <c r="M13" s="375">
        <v>20</v>
      </c>
      <c r="N13" s="375">
        <v>3</v>
      </c>
      <c r="O13" s="372">
        <f t="shared" si="2"/>
        <v>85</v>
      </c>
    </row>
    <row r="14" spans="1:15" ht="14.25" thickBot="1">
      <c r="A14" s="705"/>
      <c r="B14" s="231" t="s">
        <v>52</v>
      </c>
      <c r="C14" s="376">
        <v>765</v>
      </c>
      <c r="D14" s="376">
        <v>269</v>
      </c>
      <c r="E14" s="376">
        <v>228</v>
      </c>
      <c r="F14" s="376">
        <v>260</v>
      </c>
      <c r="G14" s="376">
        <v>256</v>
      </c>
      <c r="H14" s="376">
        <v>204</v>
      </c>
      <c r="I14" s="376">
        <v>264</v>
      </c>
      <c r="J14" s="376">
        <v>467</v>
      </c>
      <c r="K14" s="376">
        <v>227</v>
      </c>
      <c r="L14" s="376">
        <v>869</v>
      </c>
      <c r="M14" s="376">
        <v>237</v>
      </c>
      <c r="N14" s="376">
        <v>521</v>
      </c>
      <c r="O14" s="373">
        <f t="shared" si="2"/>
        <v>4567</v>
      </c>
    </row>
    <row r="15" spans="1:15" s="232" customFormat="1" ht="15.75" thickBot="1" thickTop="1">
      <c r="A15" s="710" t="s">
        <v>118</v>
      </c>
      <c r="B15" s="711"/>
      <c r="C15" s="377">
        <f>IF(C10="","",C10/C5)</f>
        <v>0.95361380798274</v>
      </c>
      <c r="D15" s="377">
        <f>IF(D10="","",D10/D5)</f>
        <v>0.9271916790490342</v>
      </c>
      <c r="E15" s="378">
        <f aca="true" t="shared" si="7" ref="E15:K15">IF(E10="","",E10/E5)</f>
        <v>0.9298245614035088</v>
      </c>
      <c r="F15" s="378">
        <f t="shared" si="7"/>
        <v>0.9368355222013759</v>
      </c>
      <c r="G15" s="377">
        <f t="shared" si="7"/>
        <v>0.9379586390927285</v>
      </c>
      <c r="H15" s="377">
        <f t="shared" si="7"/>
        <v>0.9398069278818852</v>
      </c>
      <c r="I15" s="377">
        <f t="shared" si="7"/>
        <v>0.9257105943152455</v>
      </c>
      <c r="J15" s="377">
        <f t="shared" si="7"/>
        <v>0.9513661202185792</v>
      </c>
      <c r="K15" s="377">
        <f t="shared" si="7"/>
        <v>0.9271417133706965</v>
      </c>
      <c r="L15" s="377">
        <f>IF(L10="","",L10/L5)</f>
        <v>0.9539240506329114</v>
      </c>
      <c r="M15" s="377">
        <f>IF(M10="","",M10/M5)</f>
        <v>0.941025641025641</v>
      </c>
      <c r="N15" s="377">
        <f>IF(N10="","",N10/N5)</f>
        <v>0.9610526315789474</v>
      </c>
      <c r="O15" s="379">
        <f>IF(O10="","",O10/O5)</f>
        <v>0.941791276452631</v>
      </c>
    </row>
    <row r="16" spans="1:15" ht="14.25" thickTop="1">
      <c r="A16" s="706" t="s">
        <v>63</v>
      </c>
      <c r="B16" s="225" t="s">
        <v>13</v>
      </c>
      <c r="C16" s="381">
        <f>IF(C17="","",SUM(C17:C20))</f>
        <v>0</v>
      </c>
      <c r="D16" s="381">
        <f>IF(D17="","",SUM(D17:D20))</f>
        <v>28</v>
      </c>
      <c r="E16" s="381">
        <f>IF(E17="","",SUM(E17:E20))</f>
        <v>0</v>
      </c>
      <c r="F16" s="381">
        <f>IF(F17="","",SUM(F17:F20))</f>
        <v>1</v>
      </c>
      <c r="G16" s="381">
        <f aca="true" t="shared" si="8" ref="G16:M16">IF(G17="","",SUM(G17:G20))</f>
        <v>4</v>
      </c>
      <c r="H16" s="381">
        <f t="shared" si="8"/>
        <v>12</v>
      </c>
      <c r="I16" s="381">
        <f t="shared" si="8"/>
        <v>0</v>
      </c>
      <c r="J16" s="381">
        <f t="shared" si="8"/>
        <v>1</v>
      </c>
      <c r="K16" s="381">
        <f t="shared" si="8"/>
        <v>0</v>
      </c>
      <c r="L16" s="381">
        <f t="shared" si="8"/>
        <v>0</v>
      </c>
      <c r="M16" s="381">
        <f t="shared" si="8"/>
        <v>0</v>
      </c>
      <c r="N16" s="381">
        <v>0</v>
      </c>
      <c r="O16" s="382">
        <f t="shared" si="2"/>
        <v>46</v>
      </c>
    </row>
    <row r="17" spans="1:15" ht="13.5">
      <c r="A17" s="707"/>
      <c r="B17" s="226" t="s">
        <v>60</v>
      </c>
      <c r="C17" s="383">
        <v>0</v>
      </c>
      <c r="D17" s="383">
        <v>0</v>
      </c>
      <c r="E17" s="383">
        <v>0</v>
      </c>
      <c r="F17" s="383">
        <v>0</v>
      </c>
      <c r="G17" s="383">
        <v>0</v>
      </c>
      <c r="H17" s="383">
        <v>0</v>
      </c>
      <c r="I17" s="383">
        <v>0</v>
      </c>
      <c r="J17" s="383">
        <v>0</v>
      </c>
      <c r="K17" s="383">
        <v>0</v>
      </c>
      <c r="L17" s="383">
        <v>0</v>
      </c>
      <c r="M17" s="383">
        <v>0</v>
      </c>
      <c r="N17" s="383">
        <v>0</v>
      </c>
      <c r="O17" s="372">
        <f t="shared" si="2"/>
        <v>0</v>
      </c>
    </row>
    <row r="18" spans="1:15" ht="13.5">
      <c r="A18" s="707"/>
      <c r="B18" s="226" t="s">
        <v>61</v>
      </c>
      <c r="C18" s="383">
        <v>0</v>
      </c>
      <c r="D18" s="383">
        <v>28</v>
      </c>
      <c r="E18" s="383">
        <v>0</v>
      </c>
      <c r="F18" s="383">
        <v>1</v>
      </c>
      <c r="G18" s="383">
        <v>4</v>
      </c>
      <c r="H18" s="383">
        <v>12</v>
      </c>
      <c r="I18" s="383">
        <v>0</v>
      </c>
      <c r="J18" s="383">
        <v>1</v>
      </c>
      <c r="K18" s="383">
        <v>0</v>
      </c>
      <c r="L18" s="383">
        <v>0</v>
      </c>
      <c r="M18" s="383">
        <v>0</v>
      </c>
      <c r="N18" s="383">
        <v>0</v>
      </c>
      <c r="O18" s="372">
        <f t="shared" si="2"/>
        <v>46</v>
      </c>
    </row>
    <row r="19" spans="1:15" ht="13.5">
      <c r="A19" s="227"/>
      <c r="B19" s="226" t="s">
        <v>62</v>
      </c>
      <c r="C19" s="383">
        <v>0</v>
      </c>
      <c r="D19" s="383">
        <v>0</v>
      </c>
      <c r="E19" s="383">
        <v>0</v>
      </c>
      <c r="F19" s="383">
        <v>0</v>
      </c>
      <c r="G19" s="383">
        <v>0</v>
      </c>
      <c r="H19" s="383">
        <v>0</v>
      </c>
      <c r="I19" s="383">
        <v>0</v>
      </c>
      <c r="J19" s="383">
        <v>0</v>
      </c>
      <c r="K19" s="383">
        <v>0</v>
      </c>
      <c r="L19" s="383">
        <v>0</v>
      </c>
      <c r="M19" s="383">
        <v>0</v>
      </c>
      <c r="N19" s="383">
        <v>0</v>
      </c>
      <c r="O19" s="372">
        <f t="shared" si="2"/>
        <v>0</v>
      </c>
    </row>
    <row r="20" spans="1:15" ht="14.25" thickBot="1">
      <c r="A20" s="227"/>
      <c r="B20" s="231" t="s">
        <v>52</v>
      </c>
      <c r="C20" s="384">
        <v>0</v>
      </c>
      <c r="D20" s="384">
        <v>0</v>
      </c>
      <c r="E20" s="384">
        <v>0</v>
      </c>
      <c r="F20" s="498">
        <v>0</v>
      </c>
      <c r="G20" s="384">
        <v>0</v>
      </c>
      <c r="H20" s="384">
        <v>0</v>
      </c>
      <c r="I20" s="384">
        <v>0</v>
      </c>
      <c r="J20" s="384">
        <v>0</v>
      </c>
      <c r="K20" s="384">
        <v>0</v>
      </c>
      <c r="L20" s="384">
        <v>0</v>
      </c>
      <c r="M20" s="384">
        <v>0</v>
      </c>
      <c r="N20" s="384">
        <v>0</v>
      </c>
      <c r="O20" s="385">
        <f t="shared" si="2"/>
        <v>0</v>
      </c>
    </row>
    <row r="21" spans="1:16" s="232" customFormat="1" ht="15.75" thickBot="1" thickTop="1">
      <c r="A21" s="710" t="s">
        <v>118</v>
      </c>
      <c r="B21" s="711"/>
      <c r="C21" s="378">
        <f aca="true" t="shared" si="9" ref="C21:N21">IF(C16="","",C16/C5)</f>
        <v>0</v>
      </c>
      <c r="D21" s="378">
        <f t="shared" si="9"/>
        <v>0.020802377414561663</v>
      </c>
      <c r="E21" s="378">
        <f t="shared" si="9"/>
        <v>0</v>
      </c>
      <c r="F21" s="378">
        <f t="shared" si="9"/>
        <v>0.0006253908692933083</v>
      </c>
      <c r="G21" s="378">
        <f t="shared" si="9"/>
        <v>0.00266844563042028</v>
      </c>
      <c r="H21" s="378">
        <f t="shared" si="9"/>
        <v>0.0068143100511073255</v>
      </c>
      <c r="I21" s="378">
        <f t="shared" si="9"/>
        <v>0</v>
      </c>
      <c r="J21" s="378">
        <f t="shared" si="9"/>
        <v>0.000546448087431694</v>
      </c>
      <c r="K21" s="378">
        <f t="shared" si="9"/>
        <v>0</v>
      </c>
      <c r="L21" s="378">
        <f t="shared" si="9"/>
        <v>0</v>
      </c>
      <c r="M21" s="378">
        <f t="shared" si="9"/>
        <v>0</v>
      </c>
      <c r="N21" s="378">
        <f t="shared" si="9"/>
        <v>0</v>
      </c>
      <c r="O21" s="386">
        <f>IF(O11="","",O16/O5)</f>
        <v>0.00238009002949242</v>
      </c>
      <c r="P21" s="233"/>
    </row>
    <row r="22" spans="1:15" ht="14.25" thickTop="1">
      <c r="A22" s="703" t="s">
        <v>96</v>
      </c>
      <c r="B22" s="225" t="s">
        <v>13</v>
      </c>
      <c r="C22" s="374">
        <f>IF(C23="","",SUM(C23:C26))</f>
        <v>60</v>
      </c>
      <c r="D22" s="374">
        <f>IF(D23="","",SUM(D23:D26))</f>
        <v>55</v>
      </c>
      <c r="E22" s="374">
        <f aca="true" t="shared" si="10" ref="E22:M22">IF(E23="","",SUM(E23:E26))</f>
        <v>75</v>
      </c>
      <c r="F22" s="374">
        <f t="shared" si="10"/>
        <v>74</v>
      </c>
      <c r="G22" s="374">
        <f t="shared" si="10"/>
        <v>63</v>
      </c>
      <c r="H22" s="374">
        <f t="shared" si="10"/>
        <v>70</v>
      </c>
      <c r="I22" s="374">
        <f t="shared" si="10"/>
        <v>81</v>
      </c>
      <c r="J22" s="374">
        <f t="shared" si="10"/>
        <v>61</v>
      </c>
      <c r="K22" s="374">
        <f t="shared" si="10"/>
        <v>65</v>
      </c>
      <c r="L22" s="374">
        <f t="shared" si="10"/>
        <v>74</v>
      </c>
      <c r="M22" s="374">
        <f t="shared" si="10"/>
        <v>51</v>
      </c>
      <c r="N22" s="374">
        <v>56</v>
      </c>
      <c r="O22" s="382">
        <f t="shared" si="2"/>
        <v>785</v>
      </c>
    </row>
    <row r="23" spans="1:15" ht="13.5">
      <c r="A23" s="704"/>
      <c r="B23" s="226" t="s">
        <v>60</v>
      </c>
      <c r="C23" s="383">
        <v>28</v>
      </c>
      <c r="D23" s="383">
        <v>35</v>
      </c>
      <c r="E23" s="383">
        <v>52</v>
      </c>
      <c r="F23" s="383">
        <v>58</v>
      </c>
      <c r="G23" s="383">
        <v>39</v>
      </c>
      <c r="H23" s="383">
        <v>48</v>
      </c>
      <c r="I23" s="383">
        <v>30</v>
      </c>
      <c r="J23" s="383">
        <v>34</v>
      </c>
      <c r="K23" s="383">
        <v>30</v>
      </c>
      <c r="L23" s="383">
        <v>40</v>
      </c>
      <c r="M23" s="383">
        <v>26</v>
      </c>
      <c r="N23" s="383">
        <v>27</v>
      </c>
      <c r="O23" s="372">
        <f t="shared" si="2"/>
        <v>447</v>
      </c>
    </row>
    <row r="24" spans="1:15" ht="13.5">
      <c r="A24" s="704"/>
      <c r="B24" s="226" t="s">
        <v>61</v>
      </c>
      <c r="C24" s="383">
        <v>9</v>
      </c>
      <c r="D24" s="383">
        <v>8</v>
      </c>
      <c r="E24" s="383">
        <v>0</v>
      </c>
      <c r="F24" s="383">
        <v>0</v>
      </c>
      <c r="G24" s="383">
        <v>0</v>
      </c>
      <c r="H24" s="383">
        <v>0</v>
      </c>
      <c r="I24" s="383">
        <v>0</v>
      </c>
      <c r="J24" s="383">
        <v>12</v>
      </c>
      <c r="K24" s="383">
        <v>10</v>
      </c>
      <c r="L24" s="383">
        <v>0</v>
      </c>
      <c r="M24" s="383">
        <v>0</v>
      </c>
      <c r="N24" s="383">
        <v>0</v>
      </c>
      <c r="O24" s="372">
        <f t="shared" si="2"/>
        <v>39</v>
      </c>
    </row>
    <row r="25" spans="1:15" ht="13.5">
      <c r="A25" s="708"/>
      <c r="B25" s="226" t="s">
        <v>62</v>
      </c>
      <c r="C25" s="383">
        <v>0</v>
      </c>
      <c r="D25" s="383">
        <v>0</v>
      </c>
      <c r="E25" s="383">
        <v>0</v>
      </c>
      <c r="F25" s="383">
        <v>0</v>
      </c>
      <c r="G25" s="383">
        <v>0</v>
      </c>
      <c r="H25" s="383">
        <v>0</v>
      </c>
      <c r="I25" s="383">
        <v>0</v>
      </c>
      <c r="J25" s="383">
        <v>0</v>
      </c>
      <c r="K25" s="383">
        <v>0</v>
      </c>
      <c r="L25" s="383">
        <v>0</v>
      </c>
      <c r="M25" s="383">
        <v>0</v>
      </c>
      <c r="N25" s="383">
        <v>0</v>
      </c>
      <c r="O25" s="372">
        <f t="shared" si="2"/>
        <v>0</v>
      </c>
    </row>
    <row r="26" spans="1:15" ht="14.25" thickBot="1">
      <c r="A26" s="709"/>
      <c r="B26" s="231" t="s">
        <v>52</v>
      </c>
      <c r="C26" s="384">
        <v>23</v>
      </c>
      <c r="D26" s="384">
        <v>12</v>
      </c>
      <c r="E26" s="384">
        <v>23</v>
      </c>
      <c r="F26" s="384">
        <v>16</v>
      </c>
      <c r="G26" s="384">
        <v>24</v>
      </c>
      <c r="H26" s="384">
        <v>22</v>
      </c>
      <c r="I26" s="384">
        <v>51</v>
      </c>
      <c r="J26" s="384">
        <v>15</v>
      </c>
      <c r="K26" s="384">
        <v>25</v>
      </c>
      <c r="L26" s="384">
        <v>34</v>
      </c>
      <c r="M26" s="384">
        <v>25</v>
      </c>
      <c r="N26" s="384">
        <v>29</v>
      </c>
      <c r="O26" s="387">
        <f t="shared" si="2"/>
        <v>299</v>
      </c>
    </row>
    <row r="27" spans="1:15" s="232" customFormat="1" ht="14.25" customHeight="1" thickBot="1" thickTop="1">
      <c r="A27" s="710" t="s">
        <v>119</v>
      </c>
      <c r="B27" s="711"/>
      <c r="C27" s="377">
        <f>IF(C22="","",C22/C5)</f>
        <v>0.032362459546925564</v>
      </c>
      <c r="D27" s="377">
        <f>IF(D22="","",D22/D5)</f>
        <v>0.04086181277860327</v>
      </c>
      <c r="E27" s="378">
        <f aca="true" t="shared" si="11" ref="E27:K27">IF(E22="","",E22/E5)</f>
        <v>0.046992481203007516</v>
      </c>
      <c r="F27" s="378">
        <f t="shared" si="11"/>
        <v>0.046278924327704814</v>
      </c>
      <c r="G27" s="377">
        <f t="shared" si="11"/>
        <v>0.042028018679119414</v>
      </c>
      <c r="H27" s="377">
        <f t="shared" si="11"/>
        <v>0.039750141964792735</v>
      </c>
      <c r="I27" s="377">
        <f t="shared" si="11"/>
        <v>0.05232558139534884</v>
      </c>
      <c r="J27" s="377">
        <f t="shared" si="11"/>
        <v>0.03333333333333333</v>
      </c>
      <c r="K27" s="377">
        <f t="shared" si="11"/>
        <v>0.05204163330664532</v>
      </c>
      <c r="L27" s="377">
        <f>IF(L22="","",L22/L5)</f>
        <v>0.03746835443037975</v>
      </c>
      <c r="M27" s="377">
        <f>IF(M22="","",M22/M5)</f>
        <v>0.04358974358974359</v>
      </c>
      <c r="N27" s="377">
        <f>IF(N22="","",N22/N5)</f>
        <v>0.029473684210526315</v>
      </c>
      <c r="O27" s="386">
        <f>IF(O5="","",O22/O5)</f>
        <v>0.04061675376416412</v>
      </c>
    </row>
    <row r="28" spans="1:15" ht="14.25" thickTop="1">
      <c r="A28" s="703" t="s">
        <v>95</v>
      </c>
      <c r="B28" s="225" t="s">
        <v>13</v>
      </c>
      <c r="C28" s="380">
        <f>IF(C29="","",SUM(C29:C32))</f>
        <v>0</v>
      </c>
      <c r="D28" s="380">
        <f>IF(D29="","",SUM(D29:D32))</f>
        <v>0</v>
      </c>
      <c r="E28" s="380">
        <f aca="true" t="shared" si="12" ref="E28:M28">IF(E29="","",SUM(E29:E32))</f>
        <v>0</v>
      </c>
      <c r="F28" s="380">
        <f t="shared" si="12"/>
        <v>0</v>
      </c>
      <c r="G28" s="380">
        <f t="shared" si="12"/>
        <v>0</v>
      </c>
      <c r="H28" s="380">
        <f t="shared" si="12"/>
        <v>0</v>
      </c>
      <c r="I28" s="380">
        <f t="shared" si="12"/>
        <v>0</v>
      </c>
      <c r="J28" s="380">
        <f t="shared" si="12"/>
        <v>0</v>
      </c>
      <c r="K28" s="380">
        <f t="shared" si="12"/>
        <v>0</v>
      </c>
      <c r="L28" s="380">
        <f t="shared" si="12"/>
        <v>0</v>
      </c>
      <c r="M28" s="380">
        <f t="shared" si="12"/>
        <v>0</v>
      </c>
      <c r="N28" s="380">
        <v>0</v>
      </c>
      <c r="O28" s="388">
        <f>IF(SUM(C28:N28)="","",SUM(C28:N28))</f>
        <v>0</v>
      </c>
    </row>
    <row r="29" spans="1:15" ht="13.5">
      <c r="A29" s="704"/>
      <c r="B29" s="452" t="s">
        <v>181</v>
      </c>
      <c r="C29" s="383">
        <v>0</v>
      </c>
      <c r="D29" s="383">
        <v>0</v>
      </c>
      <c r="E29" s="383">
        <v>0</v>
      </c>
      <c r="F29" s="383">
        <v>0</v>
      </c>
      <c r="G29" s="383">
        <v>0</v>
      </c>
      <c r="H29" s="383">
        <v>0</v>
      </c>
      <c r="I29" s="383">
        <v>0</v>
      </c>
      <c r="J29" s="383">
        <v>0</v>
      </c>
      <c r="K29" s="383">
        <v>0</v>
      </c>
      <c r="L29" s="383">
        <v>0</v>
      </c>
      <c r="M29" s="383">
        <v>0</v>
      </c>
      <c r="N29" s="383">
        <v>0</v>
      </c>
      <c r="O29" s="372">
        <f>IF(SUM(C29:N29)="","",SUM(C29:N29))</f>
        <v>0</v>
      </c>
    </row>
    <row r="30" spans="1:15" ht="13.5">
      <c r="A30" s="704"/>
      <c r="B30" s="226" t="s">
        <v>61</v>
      </c>
      <c r="C30" s="383">
        <v>0</v>
      </c>
      <c r="D30" s="383">
        <v>0</v>
      </c>
      <c r="E30" s="383">
        <v>0</v>
      </c>
      <c r="F30" s="383">
        <v>0</v>
      </c>
      <c r="G30" s="383">
        <v>0</v>
      </c>
      <c r="H30" s="383">
        <v>0</v>
      </c>
      <c r="I30" s="383">
        <v>0</v>
      </c>
      <c r="J30" s="383">
        <v>0</v>
      </c>
      <c r="K30" s="383">
        <v>0</v>
      </c>
      <c r="L30" s="383">
        <v>0</v>
      </c>
      <c r="M30" s="383">
        <v>0</v>
      </c>
      <c r="N30" s="383">
        <v>0</v>
      </c>
      <c r="O30" s="372">
        <f>IF(SUM(C30:N30)="","",SUM(C30:N30))</f>
        <v>0</v>
      </c>
    </row>
    <row r="31" spans="1:15" ht="13.5">
      <c r="A31" s="708"/>
      <c r="B31" s="226" t="s">
        <v>62</v>
      </c>
      <c r="C31" s="383">
        <v>0</v>
      </c>
      <c r="D31" s="383">
        <v>0</v>
      </c>
      <c r="E31" s="383">
        <v>0</v>
      </c>
      <c r="F31" s="383">
        <v>0</v>
      </c>
      <c r="G31" s="383">
        <v>0</v>
      </c>
      <c r="H31" s="383">
        <v>0</v>
      </c>
      <c r="I31" s="383">
        <v>0</v>
      </c>
      <c r="J31" s="383">
        <v>0</v>
      </c>
      <c r="K31" s="383">
        <v>0</v>
      </c>
      <c r="L31" s="383">
        <v>0</v>
      </c>
      <c r="M31" s="383">
        <v>0</v>
      </c>
      <c r="N31" s="383">
        <v>0</v>
      </c>
      <c r="O31" s="372">
        <f>IF(SUM(C31:N31)="","",SUM(C31:N31))</f>
        <v>0</v>
      </c>
    </row>
    <row r="32" spans="1:15" ht="14.25" thickBot="1">
      <c r="A32" s="709"/>
      <c r="B32" s="231" t="s">
        <v>52</v>
      </c>
      <c r="C32" s="384">
        <v>0</v>
      </c>
      <c r="D32" s="384">
        <v>0</v>
      </c>
      <c r="E32" s="384">
        <v>0</v>
      </c>
      <c r="F32" s="384">
        <v>0</v>
      </c>
      <c r="G32" s="384">
        <v>0</v>
      </c>
      <c r="H32" s="384">
        <v>0</v>
      </c>
      <c r="I32" s="384">
        <v>0</v>
      </c>
      <c r="J32" s="383">
        <v>0</v>
      </c>
      <c r="K32" s="384">
        <v>0</v>
      </c>
      <c r="L32" s="384">
        <v>0</v>
      </c>
      <c r="M32" s="384">
        <v>0</v>
      </c>
      <c r="N32" s="384">
        <v>0</v>
      </c>
      <c r="O32" s="371">
        <f>IF(SUM(C32:N32)="","",SUM(C32:N32))</f>
        <v>0</v>
      </c>
    </row>
    <row r="33" spans="1:15" s="232" customFormat="1" ht="15.75" thickBot="1" thickTop="1">
      <c r="A33" s="710" t="s">
        <v>120</v>
      </c>
      <c r="B33" s="711"/>
      <c r="C33" s="377">
        <f>IF(C28="","",C28/C5)</f>
        <v>0</v>
      </c>
      <c r="D33" s="377">
        <f>IF(D28="","",D28/D5)</f>
        <v>0</v>
      </c>
      <c r="E33" s="378">
        <f aca="true" t="shared" si="13" ref="E33:K33">IF(E28="","",E28/E5)</f>
        <v>0</v>
      </c>
      <c r="F33" s="378">
        <f t="shared" si="13"/>
        <v>0</v>
      </c>
      <c r="G33" s="377">
        <f t="shared" si="13"/>
        <v>0</v>
      </c>
      <c r="H33" s="377">
        <f t="shared" si="13"/>
        <v>0</v>
      </c>
      <c r="I33" s="377">
        <f t="shared" si="13"/>
        <v>0</v>
      </c>
      <c r="J33" s="377">
        <f t="shared" si="13"/>
        <v>0</v>
      </c>
      <c r="K33" s="377">
        <f t="shared" si="13"/>
        <v>0</v>
      </c>
      <c r="L33" s="377">
        <f>IF(L28="","",L28/L5)</f>
        <v>0</v>
      </c>
      <c r="M33" s="377">
        <f>IF(M28="","",M28/M5)</f>
        <v>0</v>
      </c>
      <c r="N33" s="377">
        <f>IF(N28="","",N28/N5)</f>
        <v>0</v>
      </c>
      <c r="O33" s="389">
        <f>IF(O23="","",O28/O23)</f>
        <v>0</v>
      </c>
    </row>
    <row r="34" spans="1:15" ht="14.25" thickTop="1">
      <c r="A34" s="714" t="s">
        <v>64</v>
      </c>
      <c r="B34" s="225" t="s">
        <v>13</v>
      </c>
      <c r="C34" s="374">
        <f>IF(C35="","",SUM(C35:C38))</f>
        <v>26</v>
      </c>
      <c r="D34" s="374">
        <f>IF(D35="","",SUM(D35:D38))</f>
        <v>15</v>
      </c>
      <c r="E34" s="374">
        <f aca="true" t="shared" si="14" ref="E34:M34">IF(E35="","",SUM(E35:E38))</f>
        <v>37</v>
      </c>
      <c r="F34" s="374">
        <f t="shared" si="14"/>
        <v>26</v>
      </c>
      <c r="G34" s="374">
        <f t="shared" si="14"/>
        <v>26</v>
      </c>
      <c r="H34" s="374">
        <f t="shared" si="14"/>
        <v>24</v>
      </c>
      <c r="I34" s="374">
        <f t="shared" si="14"/>
        <v>34</v>
      </c>
      <c r="J34" s="374">
        <f t="shared" si="14"/>
        <v>27</v>
      </c>
      <c r="K34" s="374">
        <f t="shared" si="14"/>
        <v>26</v>
      </c>
      <c r="L34" s="374">
        <f t="shared" si="14"/>
        <v>17</v>
      </c>
      <c r="M34" s="374">
        <f t="shared" si="14"/>
        <v>18</v>
      </c>
      <c r="N34" s="374">
        <v>18</v>
      </c>
      <c r="O34" s="382">
        <f>IF(SUM(C34:N34)="","",SUM(C34:N34))</f>
        <v>294</v>
      </c>
    </row>
    <row r="35" spans="1:15" ht="13.5">
      <c r="A35" s="715"/>
      <c r="B35" s="226" t="s">
        <v>60</v>
      </c>
      <c r="C35" s="383">
        <v>11</v>
      </c>
      <c r="D35" s="383">
        <v>10</v>
      </c>
      <c r="E35" s="383">
        <v>28</v>
      </c>
      <c r="F35" s="383">
        <v>18</v>
      </c>
      <c r="G35" s="383">
        <v>23</v>
      </c>
      <c r="H35" s="383">
        <v>18</v>
      </c>
      <c r="I35" s="383">
        <v>24</v>
      </c>
      <c r="J35" s="383">
        <v>21</v>
      </c>
      <c r="K35" s="383">
        <v>22</v>
      </c>
      <c r="L35" s="383">
        <v>11</v>
      </c>
      <c r="M35" s="383">
        <v>15</v>
      </c>
      <c r="N35" s="383">
        <v>18</v>
      </c>
      <c r="O35" s="372">
        <f>IF(SUM(C35:N35)="","",SUM(C35:N35))</f>
        <v>219</v>
      </c>
    </row>
    <row r="36" spans="1:15" ht="13.5">
      <c r="A36" s="715"/>
      <c r="B36" s="226" t="s">
        <v>61</v>
      </c>
      <c r="C36" s="383">
        <v>7</v>
      </c>
      <c r="D36" s="383">
        <v>1</v>
      </c>
      <c r="E36" s="383">
        <v>8</v>
      </c>
      <c r="F36" s="383">
        <v>0</v>
      </c>
      <c r="G36" s="383">
        <v>1</v>
      </c>
      <c r="H36" s="383">
        <v>6</v>
      </c>
      <c r="I36" s="383">
        <v>8</v>
      </c>
      <c r="J36" s="383">
        <v>0</v>
      </c>
      <c r="K36" s="383">
        <v>3</v>
      </c>
      <c r="L36" s="383">
        <v>2</v>
      </c>
      <c r="M36" s="383">
        <v>1</v>
      </c>
      <c r="N36" s="383">
        <v>0</v>
      </c>
      <c r="O36" s="372">
        <f>IF(SUM(C36:N36)="","",SUM(C36:N36))</f>
        <v>37</v>
      </c>
    </row>
    <row r="37" spans="1:15" ht="13.5">
      <c r="A37" s="227"/>
      <c r="B37" s="226" t="s">
        <v>62</v>
      </c>
      <c r="C37" s="383">
        <v>0</v>
      </c>
      <c r="D37" s="383">
        <v>0</v>
      </c>
      <c r="E37" s="383">
        <v>0</v>
      </c>
      <c r="F37" s="383">
        <v>1</v>
      </c>
      <c r="G37" s="383">
        <v>0</v>
      </c>
      <c r="H37" s="383">
        <v>0</v>
      </c>
      <c r="I37" s="383">
        <v>2</v>
      </c>
      <c r="J37" s="383">
        <v>2</v>
      </c>
      <c r="K37" s="383">
        <v>0</v>
      </c>
      <c r="L37" s="383">
        <v>1</v>
      </c>
      <c r="M37" s="383">
        <v>0</v>
      </c>
      <c r="N37" s="383">
        <v>0</v>
      </c>
      <c r="O37" s="372">
        <f>IF(SUM(C37:N37)="","",SUM(C37:N37))</f>
        <v>6</v>
      </c>
    </row>
    <row r="38" spans="1:15" ht="14.25" thickBot="1">
      <c r="A38" s="228"/>
      <c r="B38" s="229" t="s">
        <v>52</v>
      </c>
      <c r="C38" s="384">
        <v>8</v>
      </c>
      <c r="D38" s="384">
        <v>4</v>
      </c>
      <c r="E38" s="384">
        <v>1</v>
      </c>
      <c r="F38" s="384">
        <v>7</v>
      </c>
      <c r="G38" s="384">
        <v>2</v>
      </c>
      <c r="H38" s="384">
        <v>0</v>
      </c>
      <c r="I38" s="384">
        <v>0</v>
      </c>
      <c r="J38" s="384">
        <v>4</v>
      </c>
      <c r="K38" s="384">
        <v>1</v>
      </c>
      <c r="L38" s="384">
        <v>3</v>
      </c>
      <c r="M38" s="384">
        <v>2</v>
      </c>
      <c r="N38" s="384">
        <v>0</v>
      </c>
      <c r="O38" s="387">
        <f>IF(SUM(C38:N38)="","",SUM(C38:N38))</f>
        <v>32</v>
      </c>
    </row>
    <row r="39" spans="1:15" s="232" customFormat="1" ht="15.75" thickBot="1" thickTop="1">
      <c r="A39" s="712" t="s">
        <v>120</v>
      </c>
      <c r="B39" s="713"/>
      <c r="C39" s="390">
        <f>IF(C34="","",C34/C5)</f>
        <v>0.014023732470334413</v>
      </c>
      <c r="D39" s="390">
        <f>IF(D34="","",D34/D5)</f>
        <v>0.011144130757800892</v>
      </c>
      <c r="E39" s="390">
        <f aca="true" t="shared" si="15" ref="E39:K39">IF(E34="","",E34/E5)</f>
        <v>0.023182957393483708</v>
      </c>
      <c r="F39" s="390">
        <f t="shared" si="15"/>
        <v>0.016260162601626018</v>
      </c>
      <c r="G39" s="390">
        <f t="shared" si="15"/>
        <v>0.01734489659773182</v>
      </c>
      <c r="H39" s="390">
        <f t="shared" si="15"/>
        <v>0.013628620102214651</v>
      </c>
      <c r="I39" s="390">
        <f t="shared" si="15"/>
        <v>0.021963824289405683</v>
      </c>
      <c r="J39" s="390">
        <f t="shared" si="15"/>
        <v>0.014754098360655738</v>
      </c>
      <c r="K39" s="390">
        <f t="shared" si="15"/>
        <v>0.020816653322658127</v>
      </c>
      <c r="L39" s="390">
        <f>IF(L34="","",L34/L5)</f>
        <v>0.008607594936708861</v>
      </c>
      <c r="M39" s="390">
        <f>IF(M34="","",M34/M5)</f>
        <v>0.015384615384615385</v>
      </c>
      <c r="N39" s="390">
        <f>IF(N34="","",N34/N5)</f>
        <v>0.009473684210526316</v>
      </c>
      <c r="O39" s="391">
        <f>IF(O5="","",O34/O5)</f>
        <v>0.015211879753712423</v>
      </c>
    </row>
    <row r="40" spans="1:15" ht="13.5">
      <c r="A40" s="223"/>
      <c r="B40" s="224"/>
      <c r="C40" s="172" t="s">
        <v>121</v>
      </c>
      <c r="D40" s="172"/>
      <c r="E40" s="172" t="s">
        <v>121</v>
      </c>
      <c r="F40" s="172"/>
      <c r="G40" s="172"/>
      <c r="H40" s="172"/>
      <c r="I40" s="172"/>
      <c r="J40" s="172"/>
      <c r="K40" s="172"/>
      <c r="L40" s="172"/>
      <c r="M40" s="172"/>
      <c r="N40" s="172"/>
      <c r="O40" s="172"/>
    </row>
    <row r="41" spans="1:15" ht="13.5">
      <c r="A41" s="223"/>
      <c r="B41" s="224"/>
      <c r="C41" s="172"/>
      <c r="D41" s="172"/>
      <c r="E41" s="172"/>
      <c r="F41" s="172"/>
      <c r="G41" s="172"/>
      <c r="H41" s="172"/>
      <c r="I41" s="412"/>
      <c r="J41" s="172"/>
      <c r="K41" s="172"/>
      <c r="L41" s="172"/>
      <c r="M41" s="172"/>
      <c r="N41" s="172"/>
      <c r="O41" s="416" t="s">
        <v>148</v>
      </c>
    </row>
    <row r="42" ht="13.5"/>
  </sheetData>
  <sheetProtection/>
  <mergeCells count="10">
    <mergeCell ref="A10:A14"/>
    <mergeCell ref="A16:A18"/>
    <mergeCell ref="A28:A32"/>
    <mergeCell ref="A22:A26"/>
    <mergeCell ref="A27:B27"/>
    <mergeCell ref="A39:B39"/>
    <mergeCell ref="A33:B33"/>
    <mergeCell ref="A21:B21"/>
    <mergeCell ref="A15:B15"/>
    <mergeCell ref="A34:A36"/>
  </mergeCells>
  <printOptions/>
  <pageMargins left="0.75" right="0.75" top="0.33" bottom="0.49" header="0.2" footer="0.2"/>
  <pageSetup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view="pageBreakPreview" zoomScaleSheetLayoutView="100" zoomScalePageLayoutView="0" workbookViewId="0" topLeftCell="B1">
      <pane xSplit="2" ySplit="3" topLeftCell="D4" activePane="bottomRight" state="frozen"/>
      <selection pane="topLeft" activeCell="G4" sqref="G4"/>
      <selection pane="topRight" activeCell="G4" sqref="G4"/>
      <selection pane="bottomLeft" activeCell="G4" sqref="G4"/>
      <selection pane="bottomRight" activeCell="A1" sqref="A1:F1"/>
    </sheetView>
  </sheetViews>
  <sheetFormatPr defaultColWidth="9.00390625" defaultRowHeight="13.5"/>
  <cols>
    <col min="1" max="1" width="3.625" style="163" customWidth="1"/>
    <col min="2" max="2" width="6.375" style="163" customWidth="1"/>
    <col min="3" max="3" width="12.375" style="163" customWidth="1"/>
    <col min="4" max="15" width="8.00390625" style="163" customWidth="1"/>
    <col min="16" max="16" width="9.50390625" style="163" customWidth="1"/>
    <col min="17" max="16384" width="9.00390625" style="163" customWidth="1"/>
  </cols>
  <sheetData>
    <row r="1" spans="1:16" ht="18.75">
      <c r="A1" s="720" t="s">
        <v>146</v>
      </c>
      <c r="B1" s="721"/>
      <c r="C1" s="721"/>
      <c r="D1" s="721"/>
      <c r="E1" s="721"/>
      <c r="F1" s="721"/>
      <c r="G1" s="718" t="s">
        <v>205</v>
      </c>
      <c r="H1" s="718"/>
      <c r="I1" s="172"/>
      <c r="J1" s="172"/>
      <c r="K1" s="172"/>
      <c r="L1" s="172"/>
      <c r="M1" s="172"/>
      <c r="N1" s="172"/>
      <c r="O1" s="172"/>
      <c r="P1" s="172"/>
    </row>
    <row r="2" spans="1:16" ht="18" customHeight="1" thickBot="1">
      <c r="A2" s="234"/>
      <c r="B2" s="234"/>
      <c r="C2" s="234"/>
      <c r="D2" s="172"/>
      <c r="E2" s="172"/>
      <c r="F2" s="172"/>
      <c r="G2" s="172"/>
      <c r="H2" s="172"/>
      <c r="I2" s="172"/>
      <c r="J2" s="172"/>
      <c r="K2" s="234"/>
      <c r="L2" s="172"/>
      <c r="M2" s="172"/>
      <c r="N2" s="172"/>
      <c r="O2" s="719" t="s">
        <v>0</v>
      </c>
      <c r="P2" s="719"/>
    </row>
    <row r="3" spans="1:16" ht="18" customHeight="1" thickTop="1">
      <c r="A3" s="730"/>
      <c r="B3" s="731"/>
      <c r="C3" s="731"/>
      <c r="D3" s="7" t="s">
        <v>122</v>
      </c>
      <c r="E3" s="8" t="s">
        <v>2</v>
      </c>
      <c r="F3" s="8" t="s">
        <v>3</v>
      </c>
      <c r="G3" s="8" t="s">
        <v>4</v>
      </c>
      <c r="H3" s="8" t="s">
        <v>5</v>
      </c>
      <c r="I3" s="8" t="s">
        <v>6</v>
      </c>
      <c r="J3" s="8" t="s">
        <v>7</v>
      </c>
      <c r="K3" s="8" t="s">
        <v>8</v>
      </c>
      <c r="L3" s="8" t="s">
        <v>9</v>
      </c>
      <c r="M3" s="8" t="s">
        <v>10</v>
      </c>
      <c r="N3" s="8" t="s">
        <v>11</v>
      </c>
      <c r="O3" s="7" t="s">
        <v>12</v>
      </c>
      <c r="P3" s="9" t="s">
        <v>13</v>
      </c>
    </row>
    <row r="4" spans="1:16" ht="18" customHeight="1">
      <c r="A4" s="732" t="s">
        <v>14</v>
      </c>
      <c r="B4" s="733"/>
      <c r="C4" s="734"/>
      <c r="D4" s="404">
        <v>708</v>
      </c>
      <c r="E4" s="404">
        <v>774</v>
      </c>
      <c r="F4" s="404">
        <v>887</v>
      </c>
      <c r="G4" s="404">
        <v>833</v>
      </c>
      <c r="H4" s="404">
        <v>767</v>
      </c>
      <c r="I4" s="404">
        <v>964</v>
      </c>
      <c r="J4" s="404">
        <v>835</v>
      </c>
      <c r="K4" s="404">
        <v>849</v>
      </c>
      <c r="L4" s="404">
        <v>750</v>
      </c>
      <c r="M4" s="404">
        <v>650</v>
      </c>
      <c r="N4" s="404">
        <v>601</v>
      </c>
      <c r="O4" s="571">
        <v>712</v>
      </c>
      <c r="P4" s="392">
        <f>SUM(D4:O4)</f>
        <v>9330</v>
      </c>
    </row>
    <row r="5" spans="1:16" ht="18" customHeight="1">
      <c r="A5" s="735" t="s">
        <v>15</v>
      </c>
      <c r="B5" s="736"/>
      <c r="C5" s="737"/>
      <c r="D5" s="404">
        <v>627</v>
      </c>
      <c r="E5" s="404">
        <v>685</v>
      </c>
      <c r="F5" s="404">
        <v>771</v>
      </c>
      <c r="G5" s="404">
        <v>725</v>
      </c>
      <c r="H5" s="404">
        <v>666</v>
      </c>
      <c r="I5" s="404">
        <v>851</v>
      </c>
      <c r="J5" s="404">
        <v>736</v>
      </c>
      <c r="K5" s="404">
        <v>742</v>
      </c>
      <c r="L5" s="404">
        <v>668</v>
      </c>
      <c r="M5" s="404">
        <v>576</v>
      </c>
      <c r="N5" s="404">
        <v>522</v>
      </c>
      <c r="O5" s="571">
        <v>629</v>
      </c>
      <c r="P5" s="392">
        <f>SUM(D5:O5)</f>
        <v>8198</v>
      </c>
    </row>
    <row r="6" spans="1:16" ht="18" customHeight="1">
      <c r="A6" s="725" t="s">
        <v>16</v>
      </c>
      <c r="B6" s="726"/>
      <c r="C6" s="727"/>
      <c r="D6" s="400">
        <f>IF(D4="","",D5/D4)</f>
        <v>0.885593220338983</v>
      </c>
      <c r="E6" s="400">
        <f aca="true" t="shared" si="0" ref="E6:O6">IF(E4="","",E5/E4)</f>
        <v>0.8850129198966409</v>
      </c>
      <c r="F6" s="400">
        <f t="shared" si="0"/>
        <v>0.8692220969560316</v>
      </c>
      <c r="G6" s="400">
        <f t="shared" si="0"/>
        <v>0.8703481392557023</v>
      </c>
      <c r="H6" s="400">
        <f t="shared" si="0"/>
        <v>0.8683181225554107</v>
      </c>
      <c r="I6" s="400">
        <f t="shared" si="0"/>
        <v>0.8827800829875518</v>
      </c>
      <c r="J6" s="400">
        <f t="shared" si="0"/>
        <v>0.881437125748503</v>
      </c>
      <c r="K6" s="400">
        <f t="shared" si="0"/>
        <v>0.8739693757361602</v>
      </c>
      <c r="L6" s="400">
        <f t="shared" si="0"/>
        <v>0.8906666666666667</v>
      </c>
      <c r="M6" s="400">
        <f t="shared" si="0"/>
        <v>0.8861538461538462</v>
      </c>
      <c r="N6" s="400">
        <f t="shared" si="0"/>
        <v>0.8685524126455907</v>
      </c>
      <c r="O6" s="401">
        <f t="shared" si="0"/>
        <v>0.8834269662921348</v>
      </c>
      <c r="P6" s="573">
        <f>IF(P5=0,0,P5/P4)</f>
        <v>0.8786709539121115</v>
      </c>
    </row>
    <row r="7" spans="1:16" ht="18" customHeight="1">
      <c r="A7" s="741"/>
      <c r="B7" s="738" t="s">
        <v>66</v>
      </c>
      <c r="C7" s="739"/>
      <c r="D7" s="393">
        <f>IF(D5="","",D5-D9)</f>
        <v>525</v>
      </c>
      <c r="E7" s="393">
        <f>IF(E5="","",E5-E9)</f>
        <v>571</v>
      </c>
      <c r="F7" s="393">
        <f aca="true" t="shared" si="1" ref="F7:N7">IF(F5="","",F5-F9)</f>
        <v>615</v>
      </c>
      <c r="G7" s="393">
        <f t="shared" si="1"/>
        <v>604</v>
      </c>
      <c r="H7" s="393">
        <f t="shared" si="1"/>
        <v>543</v>
      </c>
      <c r="I7" s="393">
        <f t="shared" si="1"/>
        <v>695</v>
      </c>
      <c r="J7" s="393">
        <f t="shared" si="1"/>
        <v>591</v>
      </c>
      <c r="K7" s="393">
        <f t="shared" si="1"/>
        <v>619</v>
      </c>
      <c r="L7" s="393">
        <f t="shared" si="1"/>
        <v>544</v>
      </c>
      <c r="M7" s="393">
        <f t="shared" si="1"/>
        <v>490</v>
      </c>
      <c r="N7" s="393">
        <f t="shared" si="1"/>
        <v>421</v>
      </c>
      <c r="O7" s="394">
        <f>IF(O5="","",O5-O9)</f>
        <v>505</v>
      </c>
      <c r="P7" s="572">
        <f>SUM(D7:O7)</f>
        <v>6723</v>
      </c>
    </row>
    <row r="8" spans="1:16" ht="18" customHeight="1">
      <c r="A8" s="741"/>
      <c r="B8" s="740" t="s">
        <v>16</v>
      </c>
      <c r="C8" s="717"/>
      <c r="D8" s="395">
        <f>IF(D5="","",D7/D5)</f>
        <v>0.8373205741626795</v>
      </c>
      <c r="E8" s="397">
        <f aca="true" t="shared" si="2" ref="E8:O8">IF(E5="","",E7/E5)</f>
        <v>0.8335766423357664</v>
      </c>
      <c r="F8" s="395">
        <f t="shared" si="2"/>
        <v>0.7976653696498055</v>
      </c>
      <c r="G8" s="395">
        <f t="shared" si="2"/>
        <v>0.833103448275862</v>
      </c>
      <c r="H8" s="395">
        <f t="shared" si="2"/>
        <v>0.8153153153153153</v>
      </c>
      <c r="I8" s="395">
        <f t="shared" si="2"/>
        <v>0.8166862514688602</v>
      </c>
      <c r="J8" s="395">
        <f t="shared" si="2"/>
        <v>0.8029891304347826</v>
      </c>
      <c r="K8" s="395">
        <f t="shared" si="2"/>
        <v>0.8342318059299192</v>
      </c>
      <c r="L8" s="395">
        <f t="shared" si="2"/>
        <v>0.8143712574850299</v>
      </c>
      <c r="M8" s="395">
        <f t="shared" si="2"/>
        <v>0.8506944444444444</v>
      </c>
      <c r="N8" s="395">
        <f t="shared" si="2"/>
        <v>0.8065134099616859</v>
      </c>
      <c r="O8" s="396">
        <f t="shared" si="2"/>
        <v>0.8028616852146264</v>
      </c>
      <c r="P8" s="573">
        <f>IF(P7=0,0,P7/P5)</f>
        <v>0.8200780678214199</v>
      </c>
    </row>
    <row r="9" spans="1:16" ht="18" customHeight="1">
      <c r="A9" s="741"/>
      <c r="B9" s="738" t="s">
        <v>67</v>
      </c>
      <c r="C9" s="739"/>
      <c r="D9" s="398">
        <f>IF(D11="","",D11+D13)</f>
        <v>102</v>
      </c>
      <c r="E9" s="398">
        <f>IF(E11="","",E11+E13)</f>
        <v>114</v>
      </c>
      <c r="F9" s="398">
        <f aca="true" t="shared" si="3" ref="F9:M9">IF(F11="","",F11+F13)</f>
        <v>156</v>
      </c>
      <c r="G9" s="398">
        <f t="shared" si="3"/>
        <v>121</v>
      </c>
      <c r="H9" s="398">
        <f t="shared" si="3"/>
        <v>123</v>
      </c>
      <c r="I9" s="398">
        <f t="shared" si="3"/>
        <v>156</v>
      </c>
      <c r="J9" s="398">
        <f t="shared" si="3"/>
        <v>145</v>
      </c>
      <c r="K9" s="398">
        <f t="shared" si="3"/>
        <v>123</v>
      </c>
      <c r="L9" s="398">
        <f t="shared" si="3"/>
        <v>124</v>
      </c>
      <c r="M9" s="398">
        <f t="shared" si="3"/>
        <v>86</v>
      </c>
      <c r="N9" s="398">
        <f>IF(N11="","",N11+N13)</f>
        <v>101</v>
      </c>
      <c r="O9" s="399">
        <f>IF(N11="","",O11+O13)</f>
        <v>124</v>
      </c>
      <c r="P9" s="574">
        <f>SUM(D9:O9)</f>
        <v>1475</v>
      </c>
    </row>
    <row r="10" spans="1:16" ht="18" customHeight="1">
      <c r="A10" s="741"/>
      <c r="B10" s="716" t="s">
        <v>16</v>
      </c>
      <c r="C10" s="717"/>
      <c r="D10" s="400">
        <f>IF(D5="","",D9/D5)</f>
        <v>0.16267942583732056</v>
      </c>
      <c r="E10" s="400">
        <f aca="true" t="shared" si="4" ref="E10:O10">IF(E5="","",E9/E5)</f>
        <v>0.16642335766423358</v>
      </c>
      <c r="F10" s="400">
        <f t="shared" si="4"/>
        <v>0.20233463035019456</v>
      </c>
      <c r="G10" s="400">
        <f t="shared" si="4"/>
        <v>0.16689655172413792</v>
      </c>
      <c r="H10" s="400">
        <f t="shared" si="4"/>
        <v>0.18468468468468469</v>
      </c>
      <c r="I10" s="400">
        <f t="shared" si="4"/>
        <v>0.18331374853113983</v>
      </c>
      <c r="J10" s="400">
        <f t="shared" si="4"/>
        <v>0.19701086956521738</v>
      </c>
      <c r="K10" s="400">
        <f t="shared" si="4"/>
        <v>0.16576819407008087</v>
      </c>
      <c r="L10" s="400">
        <f t="shared" si="4"/>
        <v>0.18562874251497005</v>
      </c>
      <c r="M10" s="400">
        <f t="shared" si="4"/>
        <v>0.14930555555555555</v>
      </c>
      <c r="N10" s="400">
        <f t="shared" si="4"/>
        <v>0.19348659003831417</v>
      </c>
      <c r="O10" s="401">
        <f t="shared" si="4"/>
        <v>0.1971383147853736</v>
      </c>
      <c r="P10" s="575">
        <f>IF(P9=0,0,P9/P5)</f>
        <v>0.17992193217858013</v>
      </c>
    </row>
    <row r="11" spans="1:16" ht="18" customHeight="1">
      <c r="A11" s="741"/>
      <c r="B11" s="728"/>
      <c r="C11" s="236" t="s">
        <v>17</v>
      </c>
      <c r="D11" s="477">
        <v>12</v>
      </c>
      <c r="E11" s="477">
        <v>15</v>
      </c>
      <c r="F11" s="477">
        <v>18</v>
      </c>
      <c r="G11" s="477">
        <v>11</v>
      </c>
      <c r="H11" s="477">
        <v>11</v>
      </c>
      <c r="I11" s="477">
        <v>17</v>
      </c>
      <c r="J11" s="477">
        <v>13</v>
      </c>
      <c r="K11" s="477">
        <v>8</v>
      </c>
      <c r="L11" s="477">
        <v>13</v>
      </c>
      <c r="M11" s="477">
        <v>4</v>
      </c>
      <c r="N11" s="477">
        <v>4</v>
      </c>
      <c r="O11" s="576">
        <v>19</v>
      </c>
      <c r="P11" s="574">
        <f>SUM(D11:O11)</f>
        <v>145</v>
      </c>
    </row>
    <row r="12" spans="1:16" ht="18" customHeight="1">
      <c r="A12" s="741"/>
      <c r="B12" s="728"/>
      <c r="C12" s="237" t="s">
        <v>16</v>
      </c>
      <c r="D12" s="400">
        <f>IF(D5="","",D11/D5)</f>
        <v>0.019138755980861243</v>
      </c>
      <c r="E12" s="400">
        <f aca="true" t="shared" si="5" ref="E12:O12">IF(E5="","",E11/E5)</f>
        <v>0.021897810218978103</v>
      </c>
      <c r="F12" s="400">
        <f t="shared" si="5"/>
        <v>0.023346303501945526</v>
      </c>
      <c r="G12" s="400">
        <f t="shared" si="5"/>
        <v>0.015172413793103448</v>
      </c>
      <c r="H12" s="400">
        <f t="shared" si="5"/>
        <v>0.016516516516516516</v>
      </c>
      <c r="I12" s="400">
        <f t="shared" si="5"/>
        <v>0.0199764982373678</v>
      </c>
      <c r="J12" s="400">
        <f t="shared" si="5"/>
        <v>0.017663043478260868</v>
      </c>
      <c r="K12" s="400">
        <f t="shared" si="5"/>
        <v>0.01078167115902965</v>
      </c>
      <c r="L12" s="400">
        <f t="shared" si="5"/>
        <v>0.019461077844311378</v>
      </c>
      <c r="M12" s="400">
        <f t="shared" si="5"/>
        <v>0.006944444444444444</v>
      </c>
      <c r="N12" s="400">
        <f t="shared" si="5"/>
        <v>0.007662835249042145</v>
      </c>
      <c r="O12" s="401">
        <f t="shared" si="5"/>
        <v>0.030206677265500796</v>
      </c>
      <c r="P12" s="575">
        <f>IF(P11=0,0,P11/P5)</f>
        <v>0.01768724079043669</v>
      </c>
    </row>
    <row r="13" spans="1:16" ht="18" customHeight="1">
      <c r="A13" s="741"/>
      <c r="B13" s="728"/>
      <c r="C13" s="238" t="s">
        <v>65</v>
      </c>
      <c r="D13" s="398">
        <v>90</v>
      </c>
      <c r="E13" s="398">
        <v>99</v>
      </c>
      <c r="F13" s="398">
        <v>138</v>
      </c>
      <c r="G13" s="398">
        <v>110</v>
      </c>
      <c r="H13" s="398">
        <v>112</v>
      </c>
      <c r="I13" s="398">
        <v>139</v>
      </c>
      <c r="J13" s="398">
        <v>132</v>
      </c>
      <c r="K13" s="398">
        <v>115</v>
      </c>
      <c r="L13" s="398">
        <v>111</v>
      </c>
      <c r="M13" s="398">
        <v>82</v>
      </c>
      <c r="N13" s="398">
        <v>97</v>
      </c>
      <c r="O13" s="399">
        <v>105</v>
      </c>
      <c r="P13" s="574">
        <f>SUM(D13:O13)</f>
        <v>1330</v>
      </c>
    </row>
    <row r="14" spans="1:16" ht="18" customHeight="1">
      <c r="A14" s="742"/>
      <c r="B14" s="729"/>
      <c r="C14" s="237" t="s">
        <v>16</v>
      </c>
      <c r="D14" s="400">
        <f>IF(D5="","",D13/D5)</f>
        <v>0.14354066985645933</v>
      </c>
      <c r="E14" s="400">
        <f aca="true" t="shared" si="6" ref="E14:O14">IF(E5="","",E13/E5)</f>
        <v>0.14452554744525548</v>
      </c>
      <c r="F14" s="400">
        <f t="shared" si="6"/>
        <v>0.17898832684824903</v>
      </c>
      <c r="G14" s="400">
        <f t="shared" si="6"/>
        <v>0.15172413793103448</v>
      </c>
      <c r="H14" s="400">
        <f t="shared" si="6"/>
        <v>0.16816816816816818</v>
      </c>
      <c r="I14" s="400">
        <f t="shared" si="6"/>
        <v>0.16333725029377202</v>
      </c>
      <c r="J14" s="400">
        <f t="shared" si="6"/>
        <v>0.1793478260869565</v>
      </c>
      <c r="K14" s="400">
        <f t="shared" si="6"/>
        <v>0.15498652291105122</v>
      </c>
      <c r="L14" s="400">
        <f t="shared" si="6"/>
        <v>0.1661676646706587</v>
      </c>
      <c r="M14" s="400">
        <f t="shared" si="6"/>
        <v>0.1423611111111111</v>
      </c>
      <c r="N14" s="400">
        <f t="shared" si="6"/>
        <v>0.18582375478927204</v>
      </c>
      <c r="O14" s="401">
        <f t="shared" si="6"/>
        <v>0.1669316375198728</v>
      </c>
      <c r="P14" s="575">
        <f>IF(P13=0,0,P13/P5)</f>
        <v>0.16223469138814345</v>
      </c>
    </row>
    <row r="15" spans="1:16" ht="18" customHeight="1">
      <c r="A15" s="10" t="s">
        <v>123</v>
      </c>
      <c r="B15" s="11"/>
      <c r="C15" s="239"/>
      <c r="D15" s="398">
        <f>IF(D5="","",D4-D5)</f>
        <v>81</v>
      </c>
      <c r="E15" s="398">
        <f>IF(E5="","",E4-E5)</f>
        <v>89</v>
      </c>
      <c r="F15" s="398">
        <f aca="true" t="shared" si="7" ref="F15:O15">IF(F5="","",F4-F5)</f>
        <v>116</v>
      </c>
      <c r="G15" s="398">
        <f t="shared" si="7"/>
        <v>108</v>
      </c>
      <c r="H15" s="398">
        <f t="shared" si="7"/>
        <v>101</v>
      </c>
      <c r="I15" s="398">
        <f t="shared" si="7"/>
        <v>113</v>
      </c>
      <c r="J15" s="398">
        <f t="shared" si="7"/>
        <v>99</v>
      </c>
      <c r="K15" s="398">
        <f t="shared" si="7"/>
        <v>107</v>
      </c>
      <c r="L15" s="398">
        <f t="shared" si="7"/>
        <v>82</v>
      </c>
      <c r="M15" s="398">
        <f>IF(M5="","",M4-M5)</f>
        <v>74</v>
      </c>
      <c r="N15" s="398">
        <f>IF(N5="","",N4-N5)</f>
        <v>79</v>
      </c>
      <c r="O15" s="399">
        <f t="shared" si="7"/>
        <v>83</v>
      </c>
      <c r="P15" s="574">
        <f>SUM(D15:O15)</f>
        <v>1132</v>
      </c>
    </row>
    <row r="16" spans="1:16" ht="18" customHeight="1" thickBot="1">
      <c r="A16" s="722" t="s">
        <v>16</v>
      </c>
      <c r="B16" s="723"/>
      <c r="C16" s="724"/>
      <c r="D16" s="402">
        <f>IF(D4="","",D15/D4)</f>
        <v>0.11440677966101695</v>
      </c>
      <c r="E16" s="402">
        <f aca="true" t="shared" si="8" ref="E16:O16">IF(E4="","",E15/E4)</f>
        <v>0.11498708010335917</v>
      </c>
      <c r="F16" s="402">
        <f t="shared" si="8"/>
        <v>0.13077790304396844</v>
      </c>
      <c r="G16" s="402">
        <f t="shared" si="8"/>
        <v>0.12965186074429771</v>
      </c>
      <c r="H16" s="402">
        <f t="shared" si="8"/>
        <v>0.1316818774445893</v>
      </c>
      <c r="I16" s="402">
        <f t="shared" si="8"/>
        <v>0.11721991701244813</v>
      </c>
      <c r="J16" s="402">
        <f t="shared" si="8"/>
        <v>0.118562874251497</v>
      </c>
      <c r="K16" s="402">
        <f t="shared" si="8"/>
        <v>0.12603062426383982</v>
      </c>
      <c r="L16" s="402">
        <f t="shared" si="8"/>
        <v>0.10933333333333334</v>
      </c>
      <c r="M16" s="402">
        <f t="shared" si="8"/>
        <v>0.11384615384615385</v>
      </c>
      <c r="N16" s="402">
        <f t="shared" si="8"/>
        <v>0.1314475873544093</v>
      </c>
      <c r="O16" s="403">
        <f t="shared" si="8"/>
        <v>0.11657303370786516</v>
      </c>
      <c r="P16" s="577">
        <f>IF(P15=0,0,P15/P4)</f>
        <v>0.12132904608788853</v>
      </c>
    </row>
    <row r="17" spans="1:16" ht="14.25" thickTop="1">
      <c r="A17" s="234"/>
      <c r="B17" s="413"/>
      <c r="C17" s="234"/>
      <c r="D17" s="172"/>
      <c r="E17" s="172"/>
      <c r="F17" s="172"/>
      <c r="G17" s="172"/>
      <c r="H17" s="172"/>
      <c r="I17" s="172"/>
      <c r="J17" s="172"/>
      <c r="K17" s="172"/>
      <c r="L17" s="172"/>
      <c r="M17" s="172"/>
      <c r="N17" s="221"/>
      <c r="O17" s="221"/>
      <c r="P17" s="416" t="s">
        <v>148</v>
      </c>
    </row>
    <row r="18" spans="1:16" ht="13.5">
      <c r="A18" s="234"/>
      <c r="B18" s="234"/>
      <c r="C18" s="234"/>
      <c r="D18" s="172"/>
      <c r="E18" s="172"/>
      <c r="F18" s="172"/>
      <c r="G18" s="172"/>
      <c r="H18" s="172"/>
      <c r="I18" s="172"/>
      <c r="J18" s="172"/>
      <c r="K18" s="172"/>
      <c r="L18" s="172"/>
      <c r="M18" s="172"/>
      <c r="N18" s="172"/>
      <c r="O18" s="172"/>
      <c r="P18" s="172"/>
    </row>
    <row r="19" spans="1:16" ht="13.5">
      <c r="A19" s="234"/>
      <c r="B19" s="234"/>
      <c r="C19" s="234"/>
      <c r="D19" s="172"/>
      <c r="E19" s="172"/>
      <c r="F19" s="172"/>
      <c r="G19" s="172"/>
      <c r="H19" s="172"/>
      <c r="I19" s="172"/>
      <c r="J19" s="172"/>
      <c r="K19" s="172"/>
      <c r="L19" s="172"/>
      <c r="M19" s="172"/>
      <c r="N19" s="172"/>
      <c r="O19" s="172"/>
      <c r="P19" s="172"/>
    </row>
    <row r="20" spans="1:16" ht="13.5">
      <c r="A20" s="234"/>
      <c r="B20" s="234"/>
      <c r="C20" s="234"/>
      <c r="D20" s="172"/>
      <c r="E20" s="172"/>
      <c r="F20" s="172"/>
      <c r="G20" s="172"/>
      <c r="H20" s="172"/>
      <c r="I20" s="172"/>
      <c r="J20" s="172"/>
      <c r="K20" s="172"/>
      <c r="L20" s="172"/>
      <c r="M20" s="172"/>
      <c r="N20" s="172"/>
      <c r="O20" s="172"/>
      <c r="P20" s="172"/>
    </row>
    <row r="21" spans="1:16" ht="13.5">
      <c r="A21" s="234"/>
      <c r="B21" s="234"/>
      <c r="C21" s="234"/>
      <c r="D21" s="172"/>
      <c r="E21" s="172"/>
      <c r="F21" s="172"/>
      <c r="G21" s="172"/>
      <c r="H21" s="172"/>
      <c r="I21" s="172"/>
      <c r="J21" s="172"/>
      <c r="K21" s="172"/>
      <c r="L21" s="172"/>
      <c r="M21" s="172"/>
      <c r="N21" s="172"/>
      <c r="O21" s="172"/>
      <c r="P21" s="172"/>
    </row>
    <row r="22" spans="1:16" ht="13.5">
      <c r="A22" s="234"/>
      <c r="B22" s="234"/>
      <c r="C22" s="234"/>
      <c r="D22" s="172"/>
      <c r="E22" s="172"/>
      <c r="F22" s="172"/>
      <c r="G22" s="172"/>
      <c r="H22" s="172"/>
      <c r="I22" s="172"/>
      <c r="J22" s="172"/>
      <c r="K22" s="172"/>
      <c r="L22" s="172"/>
      <c r="M22" s="172"/>
      <c r="N22" s="172"/>
      <c r="O22" s="172"/>
      <c r="P22" s="172"/>
    </row>
    <row r="23" spans="1:16" ht="13.5">
      <c r="A23" s="234"/>
      <c r="B23" s="234"/>
      <c r="C23" s="234"/>
      <c r="D23" s="172"/>
      <c r="E23" s="172"/>
      <c r="F23" s="172"/>
      <c r="G23" s="172"/>
      <c r="H23" s="172"/>
      <c r="I23" s="172"/>
      <c r="J23" s="172"/>
      <c r="K23" s="172"/>
      <c r="L23" s="172"/>
      <c r="M23" s="172"/>
      <c r="N23" s="172"/>
      <c r="O23" s="172"/>
      <c r="P23" s="172"/>
    </row>
  </sheetData>
  <sheetProtection/>
  <mergeCells count="14">
    <mergeCell ref="B7:C7"/>
    <mergeCell ref="B9:C9"/>
    <mergeCell ref="B8:C8"/>
    <mergeCell ref="A7:A14"/>
    <mergeCell ref="B10:C10"/>
    <mergeCell ref="G1:H1"/>
    <mergeCell ref="O2:P2"/>
    <mergeCell ref="A1:F1"/>
    <mergeCell ref="A16:C16"/>
    <mergeCell ref="A6:C6"/>
    <mergeCell ref="B11:B14"/>
    <mergeCell ref="A3:C3"/>
    <mergeCell ref="A4:C4"/>
    <mergeCell ref="A5:C5"/>
  </mergeCells>
  <printOptions/>
  <pageMargins left="0.75" right="0.75" top="0.33" bottom="0.49" header="0.2" footer="0.2"/>
  <pageSetup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A1:Z32"/>
  <sheetViews>
    <sheetView view="pageBreakPreview" zoomScale="115" zoomScaleSheetLayoutView="115" zoomScalePageLayoutView="0" workbookViewId="0" topLeftCell="A1">
      <pane xSplit="1" ySplit="3" topLeftCell="B19" activePane="bottomRight" state="frozen"/>
      <selection pane="topLeft" activeCell="G4" sqref="G4"/>
      <selection pane="topRight" activeCell="G4" sqref="G4"/>
      <selection pane="bottomLeft" activeCell="G4" sqref="G4"/>
      <selection pane="bottomRight" activeCell="J37" sqref="J37"/>
    </sheetView>
  </sheetViews>
  <sheetFormatPr defaultColWidth="9.00390625" defaultRowHeight="13.5"/>
  <sheetData>
    <row r="1" spans="1:26" ht="17.25">
      <c r="A1" s="24"/>
      <c r="B1" s="24"/>
      <c r="C1" s="24"/>
      <c r="E1" s="25" t="s">
        <v>38</v>
      </c>
      <c r="F1" s="24"/>
      <c r="H1" s="25"/>
      <c r="I1" s="25"/>
      <c r="J1" s="24"/>
      <c r="K1" s="24"/>
      <c r="L1" s="24"/>
      <c r="M1" s="24"/>
      <c r="N1" s="24"/>
      <c r="O1" s="24"/>
      <c r="P1" s="24"/>
      <c r="Q1" s="24"/>
      <c r="R1" s="24"/>
      <c r="S1" s="24"/>
      <c r="T1" s="24"/>
      <c r="U1" s="24"/>
      <c r="V1" s="24"/>
      <c r="W1" s="24"/>
      <c r="X1" s="24"/>
      <c r="Y1" s="24"/>
      <c r="Z1" s="24"/>
    </row>
    <row r="2" spans="1:26" ht="14.25" thickBot="1">
      <c r="A2" s="26"/>
      <c r="B2" s="26"/>
      <c r="C2" s="26"/>
      <c r="D2" s="26"/>
      <c r="E2" s="26"/>
      <c r="F2" s="26"/>
      <c r="G2" s="26"/>
      <c r="H2" s="26"/>
      <c r="I2" s="26"/>
      <c r="J2" s="26"/>
      <c r="K2" s="26" t="s">
        <v>193</v>
      </c>
      <c r="L2" s="26"/>
      <c r="N2" s="26"/>
      <c r="O2" s="26"/>
      <c r="P2" s="26"/>
      <c r="Q2" s="26"/>
      <c r="R2" s="26"/>
      <c r="S2" s="26"/>
      <c r="T2" s="26"/>
      <c r="U2" s="24"/>
      <c r="V2" s="24"/>
      <c r="W2" s="24"/>
      <c r="X2" s="24"/>
      <c r="Y2" s="24"/>
      <c r="Z2" s="24"/>
    </row>
    <row r="3" spans="1:26" ht="30.75" customHeight="1" thickBot="1" thickTop="1">
      <c r="A3" s="27"/>
      <c r="B3" s="447" t="s">
        <v>151</v>
      </c>
      <c r="C3" s="448" t="s">
        <v>152</v>
      </c>
      <c r="D3" s="448" t="s">
        <v>153</v>
      </c>
      <c r="E3" s="448" t="s">
        <v>154</v>
      </c>
      <c r="F3" s="448" t="s">
        <v>155</v>
      </c>
      <c r="G3" s="448" t="s">
        <v>156</v>
      </c>
      <c r="H3" s="448" t="s">
        <v>157</v>
      </c>
      <c r="I3" s="448" t="s">
        <v>158</v>
      </c>
      <c r="J3" s="448" t="s">
        <v>159</v>
      </c>
      <c r="K3" s="449" t="s">
        <v>160</v>
      </c>
      <c r="O3" s="24"/>
      <c r="P3" s="24"/>
      <c r="Q3" s="24"/>
      <c r="R3" s="24"/>
      <c r="S3" s="24"/>
      <c r="T3" s="24"/>
      <c r="U3" s="24"/>
      <c r="V3" s="24"/>
      <c r="W3" s="24"/>
      <c r="X3" s="24"/>
      <c r="Y3" s="24"/>
      <c r="Z3" s="24"/>
    </row>
    <row r="4" spans="1:26" ht="13.5" customHeight="1" thickTop="1">
      <c r="A4" s="28" t="s">
        <v>39</v>
      </c>
      <c r="B4" s="29">
        <v>13985</v>
      </c>
      <c r="C4" s="30">
        <v>14185</v>
      </c>
      <c r="D4" s="30">
        <v>17025</v>
      </c>
      <c r="E4" s="30">
        <v>15532</v>
      </c>
      <c r="F4" s="30">
        <v>15797</v>
      </c>
      <c r="G4" s="30">
        <v>16018</v>
      </c>
      <c r="H4" s="30">
        <v>16249</v>
      </c>
      <c r="I4" s="30">
        <v>15741</v>
      </c>
      <c r="J4" s="30">
        <v>18295</v>
      </c>
      <c r="K4" s="427">
        <v>18812</v>
      </c>
      <c r="O4" s="24"/>
      <c r="P4" s="24"/>
      <c r="Q4" s="24"/>
      <c r="R4" s="24"/>
      <c r="S4" s="24"/>
      <c r="T4" s="24"/>
      <c r="U4" s="24"/>
      <c r="V4" s="24"/>
      <c r="W4" s="24"/>
      <c r="X4" s="24"/>
      <c r="Y4" s="24"/>
      <c r="Z4" s="24"/>
    </row>
    <row r="5" spans="1:26" ht="13.5">
      <c r="A5" s="31" t="s">
        <v>40</v>
      </c>
      <c r="B5" s="32">
        <v>9977</v>
      </c>
      <c r="C5" s="33">
        <v>9054</v>
      </c>
      <c r="D5" s="33">
        <v>11434</v>
      </c>
      <c r="E5" s="33">
        <v>13321</v>
      </c>
      <c r="F5" s="33">
        <v>16118</v>
      </c>
      <c r="G5" s="33">
        <v>17012</v>
      </c>
      <c r="H5" s="33">
        <v>16244</v>
      </c>
      <c r="I5" s="33">
        <v>17175</v>
      </c>
      <c r="J5" s="33">
        <v>13898</v>
      </c>
      <c r="K5" s="34">
        <v>11206</v>
      </c>
      <c r="O5" s="24"/>
      <c r="P5" s="24"/>
      <c r="Q5" s="24"/>
      <c r="R5" s="24"/>
      <c r="S5" s="24"/>
      <c r="T5" s="24"/>
      <c r="U5" s="24"/>
      <c r="V5" s="24"/>
      <c r="W5" s="24"/>
      <c r="X5" s="24"/>
      <c r="Y5" s="24"/>
      <c r="Z5" s="24"/>
    </row>
    <row r="6" spans="1:26" ht="13.5">
      <c r="A6" s="31" t="s">
        <v>41</v>
      </c>
      <c r="B6" s="32">
        <v>337</v>
      </c>
      <c r="C6" s="33">
        <v>347</v>
      </c>
      <c r="D6" s="33">
        <v>355</v>
      </c>
      <c r="E6" s="33">
        <v>717</v>
      </c>
      <c r="F6" s="33">
        <v>703</v>
      </c>
      <c r="G6" s="33">
        <v>921</v>
      </c>
      <c r="H6" s="33">
        <v>1007</v>
      </c>
      <c r="I6" s="33">
        <v>625</v>
      </c>
      <c r="J6" s="33">
        <v>362</v>
      </c>
      <c r="K6" s="34">
        <v>730</v>
      </c>
      <c r="O6" s="24"/>
      <c r="P6" s="24"/>
      <c r="Q6" s="24"/>
      <c r="R6" s="24"/>
      <c r="S6" s="24"/>
      <c r="T6" s="24"/>
      <c r="U6" s="24"/>
      <c r="V6" s="24"/>
      <c r="W6" s="24"/>
      <c r="X6" s="24"/>
      <c r="Y6" s="24"/>
      <c r="Z6" s="24"/>
    </row>
    <row r="7" spans="1:26" ht="14.25" thickBot="1">
      <c r="A7" s="35" t="s">
        <v>42</v>
      </c>
      <c r="B7" s="36">
        <v>2245</v>
      </c>
      <c r="C7" s="37">
        <v>3434</v>
      </c>
      <c r="D7" s="37">
        <v>3908</v>
      </c>
      <c r="E7" s="37">
        <v>5063</v>
      </c>
      <c r="F7" s="37">
        <v>6531</v>
      </c>
      <c r="G7" s="37">
        <v>8849</v>
      </c>
      <c r="H7" s="37">
        <v>6699</v>
      </c>
      <c r="I7" s="37">
        <v>4526</v>
      </c>
      <c r="J7" s="37">
        <v>4981</v>
      </c>
      <c r="K7" s="38">
        <v>5932</v>
      </c>
      <c r="O7" s="24"/>
      <c r="P7" s="24"/>
      <c r="Q7" s="24"/>
      <c r="R7" s="24"/>
      <c r="S7" s="24"/>
      <c r="T7" s="24"/>
      <c r="U7" s="24"/>
      <c r="V7" s="24"/>
      <c r="W7" s="24"/>
      <c r="X7" s="24"/>
      <c r="Y7" s="24"/>
      <c r="Z7" s="24"/>
    </row>
    <row r="8" spans="1:26" ht="15" thickBot="1" thickTop="1">
      <c r="A8" s="39" t="s">
        <v>43</v>
      </c>
      <c r="B8" s="40">
        <v>26544</v>
      </c>
      <c r="C8" s="41">
        <v>27020</v>
      </c>
      <c r="D8" s="41">
        <v>32722</v>
      </c>
      <c r="E8" s="41">
        <v>34633</v>
      </c>
      <c r="F8" s="41">
        <v>39149</v>
      </c>
      <c r="G8" s="41">
        <v>42800</v>
      </c>
      <c r="H8" s="41">
        <v>40199</v>
      </c>
      <c r="I8" s="41">
        <v>38067</v>
      </c>
      <c r="J8" s="41">
        <v>37536</v>
      </c>
      <c r="K8" s="42">
        <v>36680</v>
      </c>
      <c r="O8" s="24"/>
      <c r="P8" s="24"/>
      <c r="Q8" s="24"/>
      <c r="R8" s="24"/>
      <c r="S8" s="24"/>
      <c r="T8" s="24"/>
      <c r="U8" s="24"/>
      <c r="V8" s="24"/>
      <c r="W8" s="24"/>
      <c r="X8" s="24"/>
      <c r="Y8" s="24"/>
      <c r="Z8" s="24"/>
    </row>
    <row r="9" spans="1:26" ht="15" thickBot="1" thickTop="1">
      <c r="A9" s="43"/>
      <c r="B9" s="26"/>
      <c r="C9" s="26"/>
      <c r="D9" s="26"/>
      <c r="E9" s="26"/>
      <c r="F9" s="26"/>
      <c r="G9" s="26"/>
      <c r="H9" s="26"/>
      <c r="I9" s="26"/>
      <c r="J9" s="26"/>
      <c r="K9" s="26"/>
      <c r="L9" s="26"/>
      <c r="M9" s="26"/>
      <c r="N9" s="26"/>
      <c r="O9" s="26"/>
      <c r="P9" s="26"/>
      <c r="Q9" s="26"/>
      <c r="R9" s="26"/>
      <c r="S9" s="26"/>
      <c r="T9" s="26"/>
      <c r="U9" s="24"/>
      <c r="V9" s="24"/>
      <c r="W9" s="24"/>
      <c r="X9" s="24"/>
      <c r="Y9" s="24"/>
      <c r="Z9" s="24"/>
    </row>
    <row r="10" spans="1:26" ht="30.75" customHeight="1" thickBot="1" thickTop="1">
      <c r="A10" s="428"/>
      <c r="B10" s="447" t="s">
        <v>161</v>
      </c>
      <c r="C10" s="448" t="s">
        <v>162</v>
      </c>
      <c r="D10" s="448" t="s">
        <v>163</v>
      </c>
      <c r="E10" s="450" t="s">
        <v>164</v>
      </c>
      <c r="F10" s="448" t="s">
        <v>165</v>
      </c>
      <c r="G10" s="448" t="s">
        <v>166</v>
      </c>
      <c r="H10" s="448" t="s">
        <v>167</v>
      </c>
      <c r="I10" s="448" t="s">
        <v>168</v>
      </c>
      <c r="J10" s="448" t="s">
        <v>169</v>
      </c>
      <c r="K10" s="449" t="s">
        <v>170</v>
      </c>
      <c r="V10" s="26"/>
      <c r="W10" s="26"/>
      <c r="X10" s="26"/>
      <c r="Y10" s="26"/>
      <c r="Z10" s="26"/>
    </row>
    <row r="11" spans="1:26" ht="14.25" thickTop="1">
      <c r="A11" s="429" t="s">
        <v>39</v>
      </c>
      <c r="B11" s="29">
        <v>17001</v>
      </c>
      <c r="C11" s="30">
        <v>20367</v>
      </c>
      <c r="D11" s="30">
        <v>14660</v>
      </c>
      <c r="E11" s="433">
        <v>14282</v>
      </c>
      <c r="F11" s="30">
        <v>15296</v>
      </c>
      <c r="G11" s="30">
        <v>14245</v>
      </c>
      <c r="H11" s="46">
        <v>12686</v>
      </c>
      <c r="I11" s="30">
        <v>12231</v>
      </c>
      <c r="J11" s="30">
        <v>12461</v>
      </c>
      <c r="K11" s="430">
        <v>12187</v>
      </c>
      <c r="V11" s="26"/>
      <c r="W11" s="26"/>
      <c r="X11" s="26"/>
      <c r="Y11" s="26"/>
      <c r="Z11" s="26"/>
    </row>
    <row r="12" spans="1:26" ht="13.5">
      <c r="A12" s="31" t="s">
        <v>40</v>
      </c>
      <c r="B12" s="32">
        <v>10697</v>
      </c>
      <c r="C12" s="33">
        <v>10975</v>
      </c>
      <c r="D12" s="33">
        <v>10691</v>
      </c>
      <c r="E12" s="49">
        <v>9699</v>
      </c>
      <c r="F12" s="33">
        <v>8846</v>
      </c>
      <c r="G12" s="33">
        <v>7662</v>
      </c>
      <c r="H12" s="33">
        <v>9204</v>
      </c>
      <c r="I12" s="33">
        <v>8744</v>
      </c>
      <c r="J12" s="49">
        <v>8360</v>
      </c>
      <c r="K12" s="34">
        <v>8411</v>
      </c>
      <c r="V12" s="26"/>
      <c r="W12" s="26"/>
      <c r="X12" s="26"/>
      <c r="Y12" s="26"/>
      <c r="Z12" s="26"/>
    </row>
    <row r="13" spans="1:26" ht="13.5">
      <c r="A13" s="31" t="s">
        <v>41</v>
      </c>
      <c r="B13" s="32">
        <v>525</v>
      </c>
      <c r="C13" s="33">
        <v>417</v>
      </c>
      <c r="D13" s="33">
        <v>463</v>
      </c>
      <c r="E13" s="49">
        <v>217</v>
      </c>
      <c r="F13" s="33">
        <v>243</v>
      </c>
      <c r="G13" s="33">
        <v>129</v>
      </c>
      <c r="H13" s="33">
        <v>119</v>
      </c>
      <c r="I13" s="33">
        <v>191</v>
      </c>
      <c r="J13" s="33">
        <v>280</v>
      </c>
      <c r="K13" s="431">
        <v>219</v>
      </c>
      <c r="V13" s="26"/>
      <c r="W13" s="26"/>
      <c r="X13" s="26"/>
      <c r="Y13" s="26"/>
      <c r="Z13" s="26"/>
    </row>
    <row r="14" spans="1:26" ht="14.25" thickBot="1">
      <c r="A14" s="35" t="s">
        <v>42</v>
      </c>
      <c r="B14" s="36">
        <v>4107</v>
      </c>
      <c r="C14" s="37">
        <v>3350</v>
      </c>
      <c r="D14" s="37">
        <v>2659</v>
      </c>
      <c r="E14" s="434">
        <v>2317</v>
      </c>
      <c r="F14" s="37">
        <v>2010</v>
      </c>
      <c r="G14" s="37">
        <v>1808</v>
      </c>
      <c r="H14" s="37">
        <v>1739</v>
      </c>
      <c r="I14" s="37">
        <v>1715</v>
      </c>
      <c r="J14" s="37">
        <v>2333</v>
      </c>
      <c r="K14" s="432">
        <v>2643</v>
      </c>
      <c r="V14" s="26"/>
      <c r="W14" s="26"/>
      <c r="X14" s="26"/>
      <c r="Y14" s="26"/>
      <c r="Z14" s="26"/>
    </row>
    <row r="15" spans="1:26" ht="15" thickBot="1" thickTop="1">
      <c r="A15" s="39" t="s">
        <v>43</v>
      </c>
      <c r="B15" s="40">
        <v>32330</v>
      </c>
      <c r="C15" s="41">
        <v>35109</v>
      </c>
      <c r="D15" s="41">
        <v>28473</v>
      </c>
      <c r="E15" s="435">
        <v>26515</v>
      </c>
      <c r="F15" s="41">
        <v>26395</v>
      </c>
      <c r="G15" s="41">
        <v>23844</v>
      </c>
      <c r="H15" s="54">
        <v>23748</v>
      </c>
      <c r="I15" s="41">
        <v>22881</v>
      </c>
      <c r="J15" s="41">
        <v>23434</v>
      </c>
      <c r="K15" s="42">
        <v>23460</v>
      </c>
      <c r="V15" s="26"/>
      <c r="W15" s="26"/>
      <c r="X15" s="26"/>
      <c r="Y15" s="26"/>
      <c r="Z15" s="26"/>
    </row>
    <row r="16" spans="1:26" ht="15" thickBot="1" thickTop="1">
      <c r="A16" s="26"/>
      <c r="B16" s="26"/>
      <c r="C16" s="26"/>
      <c r="D16" s="26"/>
      <c r="E16" s="26"/>
      <c r="F16" s="26"/>
      <c r="G16" s="26"/>
      <c r="H16" s="26"/>
      <c r="I16" s="26"/>
      <c r="J16" s="26"/>
      <c r="K16" s="26"/>
      <c r="L16" s="26"/>
      <c r="M16" s="26"/>
      <c r="N16" s="26"/>
      <c r="O16" s="26"/>
      <c r="P16" s="26"/>
      <c r="Q16" s="26"/>
      <c r="R16" s="26"/>
      <c r="S16" s="26"/>
      <c r="T16" s="26"/>
      <c r="U16" s="24"/>
      <c r="V16" s="24"/>
      <c r="W16" s="24"/>
      <c r="X16" s="24"/>
      <c r="Y16" s="24"/>
      <c r="Z16" s="24"/>
    </row>
    <row r="17" spans="1:26" ht="30.75" customHeight="1" thickBot="1" thickTop="1">
      <c r="A17" s="44"/>
      <c r="B17" s="448" t="s">
        <v>171</v>
      </c>
      <c r="C17" s="448" t="s">
        <v>172</v>
      </c>
      <c r="D17" s="448" t="s">
        <v>173</v>
      </c>
      <c r="E17" s="448" t="s">
        <v>174</v>
      </c>
      <c r="F17" s="448" t="s">
        <v>175</v>
      </c>
      <c r="G17" s="448" t="s">
        <v>176</v>
      </c>
      <c r="H17" s="448" t="s">
        <v>177</v>
      </c>
      <c r="I17" s="451" t="s">
        <v>178</v>
      </c>
      <c r="J17" s="448" t="s">
        <v>179</v>
      </c>
      <c r="K17" s="462" t="s">
        <v>180</v>
      </c>
      <c r="L17" s="26"/>
      <c r="O17" s="26"/>
      <c r="P17" s="26"/>
      <c r="Q17" s="26"/>
      <c r="R17" s="26"/>
      <c r="S17" s="26"/>
      <c r="T17" s="26"/>
      <c r="U17" s="24"/>
      <c r="V17" s="24"/>
      <c r="W17" s="24"/>
      <c r="X17" s="24"/>
      <c r="Y17" s="24"/>
      <c r="Z17" s="24"/>
    </row>
    <row r="18" spans="1:26" ht="14.25" thickTop="1">
      <c r="A18" s="45" t="s">
        <v>39</v>
      </c>
      <c r="B18" s="146">
        <v>12649</v>
      </c>
      <c r="C18" s="47">
        <v>12710</v>
      </c>
      <c r="D18" s="47">
        <v>11114</v>
      </c>
      <c r="E18" s="146">
        <v>11189</v>
      </c>
      <c r="F18" s="47">
        <v>9272</v>
      </c>
      <c r="G18" s="47">
        <v>10647</v>
      </c>
      <c r="H18" s="46">
        <v>11242</v>
      </c>
      <c r="I18" s="146">
        <v>11445</v>
      </c>
      <c r="J18" s="30">
        <v>12200</v>
      </c>
      <c r="K18" s="463">
        <v>9400</v>
      </c>
      <c r="L18" s="26"/>
      <c r="O18" s="26"/>
      <c r="P18" s="26"/>
      <c r="Q18" s="26"/>
      <c r="R18" s="26"/>
      <c r="S18" s="26"/>
      <c r="T18" s="26"/>
      <c r="U18" s="24"/>
      <c r="V18" s="24"/>
      <c r="W18" s="24"/>
      <c r="X18" s="24"/>
      <c r="Y18" s="24"/>
      <c r="Z18" s="24"/>
    </row>
    <row r="19" spans="1:26" ht="13.5">
      <c r="A19" s="48" t="s">
        <v>40</v>
      </c>
      <c r="B19" s="147">
        <v>9472</v>
      </c>
      <c r="C19" s="33">
        <v>9464</v>
      </c>
      <c r="D19" s="33">
        <v>8553</v>
      </c>
      <c r="E19" s="147">
        <v>9410</v>
      </c>
      <c r="F19" s="33">
        <v>7167</v>
      </c>
      <c r="G19" s="33">
        <v>6965</v>
      </c>
      <c r="H19" s="33">
        <v>6385</v>
      </c>
      <c r="I19" s="147">
        <v>8593</v>
      </c>
      <c r="J19" s="33">
        <v>8932</v>
      </c>
      <c r="K19" s="464">
        <v>8348</v>
      </c>
      <c r="L19" s="26"/>
      <c r="O19" s="26"/>
      <c r="P19" s="26"/>
      <c r="Q19" s="26"/>
      <c r="R19" s="26"/>
      <c r="S19" s="26"/>
      <c r="T19" s="26"/>
      <c r="U19" s="24"/>
      <c r="V19" s="24"/>
      <c r="W19" s="24"/>
      <c r="X19" s="24"/>
      <c r="Y19" s="24"/>
      <c r="Z19" s="24"/>
    </row>
    <row r="20" spans="1:26" ht="13.5">
      <c r="A20" s="48" t="s">
        <v>41</v>
      </c>
      <c r="B20" s="148">
        <v>143</v>
      </c>
      <c r="C20" s="50">
        <v>94</v>
      </c>
      <c r="D20" s="50">
        <v>100</v>
      </c>
      <c r="E20" s="148">
        <v>110</v>
      </c>
      <c r="F20" s="50">
        <v>132</v>
      </c>
      <c r="G20" s="50">
        <v>280</v>
      </c>
      <c r="H20" s="50">
        <v>112</v>
      </c>
      <c r="I20" s="148">
        <v>47</v>
      </c>
      <c r="J20" s="33">
        <v>155</v>
      </c>
      <c r="K20" s="464">
        <v>36</v>
      </c>
      <c r="L20" s="26"/>
      <c r="O20" s="26"/>
      <c r="P20" s="26"/>
      <c r="Q20" s="26"/>
      <c r="R20" s="26"/>
      <c r="S20" s="26"/>
      <c r="T20" s="26"/>
      <c r="U20" s="24"/>
      <c r="V20" s="24"/>
      <c r="W20" s="24"/>
      <c r="X20" s="24"/>
      <c r="Y20" s="24"/>
      <c r="Z20" s="24"/>
    </row>
    <row r="21" spans="1:26" ht="14.25" thickBot="1">
      <c r="A21" s="51" t="s">
        <v>42</v>
      </c>
      <c r="B21" s="149">
        <v>6449</v>
      </c>
      <c r="C21" s="52">
        <v>5930</v>
      </c>
      <c r="D21" s="52">
        <v>5513</v>
      </c>
      <c r="E21" s="149">
        <v>2743</v>
      </c>
      <c r="F21" s="52">
        <v>1595</v>
      </c>
      <c r="G21" s="52">
        <v>2066</v>
      </c>
      <c r="H21" s="52">
        <v>2193</v>
      </c>
      <c r="I21" s="149">
        <v>2145</v>
      </c>
      <c r="J21" s="37">
        <v>3080</v>
      </c>
      <c r="K21" s="465">
        <v>4162</v>
      </c>
      <c r="L21" s="26"/>
      <c r="O21" s="26"/>
      <c r="P21" s="26"/>
      <c r="Q21" s="26"/>
      <c r="R21" s="26"/>
      <c r="S21" s="26"/>
      <c r="T21" s="26"/>
      <c r="U21" s="24"/>
      <c r="V21" s="24"/>
      <c r="W21" s="24"/>
      <c r="X21" s="24"/>
      <c r="Y21" s="24"/>
      <c r="Z21" s="24"/>
    </row>
    <row r="22" spans="1:26" ht="15" thickBot="1" thickTop="1">
      <c r="A22" s="53" t="s">
        <v>43</v>
      </c>
      <c r="B22" s="150">
        <v>28713</v>
      </c>
      <c r="C22" s="41">
        <v>28198</v>
      </c>
      <c r="D22" s="41">
        <f>SUM(D18:D21)</f>
        <v>25280</v>
      </c>
      <c r="E22" s="150">
        <v>23452</v>
      </c>
      <c r="F22" s="41">
        <f>SUM(F18:F21)</f>
        <v>18166</v>
      </c>
      <c r="G22" s="41">
        <f>SUM(G18:G21)</f>
        <v>19958</v>
      </c>
      <c r="H22" s="41">
        <f>SUM(H18:H21)</f>
        <v>19932</v>
      </c>
      <c r="I22" s="150">
        <f>SUM(I18:I21)</f>
        <v>22230</v>
      </c>
      <c r="J22" s="41">
        <v>24367</v>
      </c>
      <c r="K22" s="466">
        <v>21946</v>
      </c>
      <c r="L22" s="26"/>
      <c r="O22" s="26"/>
      <c r="P22" s="26"/>
      <c r="Q22" s="26"/>
      <c r="R22" s="26"/>
      <c r="S22" s="26"/>
      <c r="T22" s="26"/>
      <c r="U22" s="24"/>
      <c r="V22" s="24"/>
      <c r="W22" s="24"/>
      <c r="X22" s="24"/>
      <c r="Y22" s="24"/>
      <c r="Z22" s="24"/>
    </row>
    <row r="23" spans="1:26" ht="15" thickBot="1" thickTop="1">
      <c r="A23" s="405"/>
      <c r="B23" s="24"/>
      <c r="C23" s="24"/>
      <c r="D23" s="24"/>
      <c r="E23" s="24"/>
      <c r="F23" s="24"/>
      <c r="G23" s="24"/>
      <c r="H23" s="24"/>
      <c r="I23" s="24"/>
      <c r="J23" s="24"/>
      <c r="M23" s="24"/>
      <c r="O23" s="24"/>
      <c r="P23" s="24"/>
      <c r="Q23" s="24"/>
      <c r="R23" s="24"/>
      <c r="S23" s="24"/>
      <c r="T23" s="24"/>
      <c r="U23" s="24"/>
      <c r="V23" s="24"/>
      <c r="W23" s="24"/>
      <c r="X23" s="24"/>
      <c r="Y23" s="24"/>
      <c r="Z23" s="24"/>
    </row>
    <row r="24" spans="1:26" ht="24" thickBot="1" thickTop="1">
      <c r="A24" s="44"/>
      <c r="B24" s="447" t="s">
        <v>187</v>
      </c>
      <c r="C24" s="451" t="s">
        <v>188</v>
      </c>
      <c r="D24" s="448" t="s">
        <v>192</v>
      </c>
      <c r="E24" s="448" t="s">
        <v>194</v>
      </c>
      <c r="F24" s="647" t="s">
        <v>195</v>
      </c>
      <c r="G24" s="675" t="s">
        <v>208</v>
      </c>
      <c r="H24" s="669" t="s">
        <v>210</v>
      </c>
      <c r="I24" s="653"/>
      <c r="J24" s="24"/>
      <c r="K24" s="24"/>
      <c r="L24" s="24"/>
      <c r="M24" s="24"/>
      <c r="N24" s="24"/>
      <c r="O24" s="24"/>
      <c r="P24" s="24"/>
      <c r="Q24" s="24"/>
      <c r="R24" s="24"/>
      <c r="S24" s="24"/>
      <c r="T24" s="24"/>
      <c r="U24" s="24"/>
      <c r="V24" s="24"/>
      <c r="W24" s="24"/>
      <c r="X24" s="24"/>
      <c r="Y24" s="24"/>
      <c r="Z24" s="24"/>
    </row>
    <row r="25" spans="1:26" ht="14.25" thickTop="1">
      <c r="A25" s="45" t="s">
        <v>39</v>
      </c>
      <c r="B25" s="459">
        <v>9557</v>
      </c>
      <c r="C25" s="146">
        <v>9606</v>
      </c>
      <c r="D25" s="47">
        <v>9257</v>
      </c>
      <c r="E25" s="47">
        <v>9709</v>
      </c>
      <c r="F25" s="648">
        <v>9149</v>
      </c>
      <c r="G25" s="33">
        <v>8636</v>
      </c>
      <c r="H25" s="670">
        <v>9338</v>
      </c>
      <c r="I25" s="654"/>
      <c r="J25" s="24"/>
      <c r="K25" s="24"/>
      <c r="L25" s="24"/>
      <c r="M25" s="24"/>
      <c r="N25" s="24"/>
      <c r="O25" s="24"/>
      <c r="P25" s="24"/>
      <c r="Q25" s="24"/>
      <c r="R25" s="24"/>
      <c r="S25" s="24"/>
      <c r="T25" s="24"/>
      <c r="U25" s="24"/>
      <c r="V25" s="24"/>
      <c r="W25" s="24"/>
      <c r="X25" s="24"/>
      <c r="Y25" s="24"/>
      <c r="Z25" s="24"/>
    </row>
    <row r="26" spans="1:26" ht="13.5">
      <c r="A26" s="48" t="s">
        <v>40</v>
      </c>
      <c r="B26" s="32">
        <v>9136</v>
      </c>
      <c r="C26" s="147">
        <v>9517</v>
      </c>
      <c r="D26" s="33">
        <v>7802</v>
      </c>
      <c r="E26" s="33">
        <v>6510</v>
      </c>
      <c r="F26" s="649">
        <v>5093</v>
      </c>
      <c r="G26" s="33">
        <v>4149</v>
      </c>
      <c r="H26" s="671">
        <v>5000</v>
      </c>
      <c r="I26" s="654"/>
      <c r="J26" s="24"/>
      <c r="K26" s="24"/>
      <c r="L26" s="24"/>
      <c r="M26" s="24"/>
      <c r="N26" s="55"/>
      <c r="O26" s="55"/>
      <c r="P26" s="24"/>
      <c r="Q26" s="24"/>
      <c r="R26" s="24"/>
      <c r="S26" s="24"/>
      <c r="T26" s="24"/>
      <c r="U26" s="24"/>
      <c r="V26" s="24"/>
      <c r="W26" s="24"/>
      <c r="X26" s="24"/>
      <c r="Y26" s="24"/>
      <c r="Z26" s="24"/>
    </row>
    <row r="27" spans="1:9" ht="13.5">
      <c r="A27" s="48" t="s">
        <v>41</v>
      </c>
      <c r="B27" s="460">
        <v>525</v>
      </c>
      <c r="C27" s="148">
        <v>214</v>
      </c>
      <c r="D27" s="50">
        <v>121</v>
      </c>
      <c r="E27" s="50">
        <v>77</v>
      </c>
      <c r="F27" s="650">
        <v>54</v>
      </c>
      <c r="G27" s="33">
        <v>110</v>
      </c>
      <c r="H27" s="672">
        <v>91</v>
      </c>
      <c r="I27" s="654"/>
    </row>
    <row r="28" spans="1:9" ht="14.25" thickBot="1">
      <c r="A28" s="51" t="s">
        <v>42</v>
      </c>
      <c r="B28" s="461">
        <v>3310</v>
      </c>
      <c r="C28" s="149">
        <v>3468</v>
      </c>
      <c r="D28" s="52">
        <v>3714</v>
      </c>
      <c r="E28" s="52">
        <v>3562</v>
      </c>
      <c r="F28" s="651">
        <v>3469</v>
      </c>
      <c r="G28" s="676">
        <v>3485</v>
      </c>
      <c r="H28" s="673">
        <v>4958</v>
      </c>
      <c r="I28" s="654"/>
    </row>
    <row r="29" spans="1:9" ht="15" thickBot="1" thickTop="1">
      <c r="A29" s="53" t="s">
        <v>43</v>
      </c>
      <c r="B29" s="40">
        <v>22528</v>
      </c>
      <c r="C29" s="150">
        <v>22805</v>
      </c>
      <c r="D29" s="41">
        <v>20894</v>
      </c>
      <c r="E29" s="41">
        <f>SUM(E25:E28)</f>
        <v>19858</v>
      </c>
      <c r="F29" s="652">
        <f>SUM(F25:F28)</f>
        <v>17765</v>
      </c>
      <c r="G29" s="54">
        <f>SUM(G25:G28)</f>
        <v>16380</v>
      </c>
      <c r="H29" s="674">
        <f>SUM(H25:H28)</f>
        <v>19387</v>
      </c>
      <c r="I29" s="654"/>
    </row>
    <row r="30" spans="1:7" ht="14.25" thickTop="1">
      <c r="A30" s="24"/>
      <c r="B30" s="24"/>
      <c r="G30" s="414" t="s">
        <v>148</v>
      </c>
    </row>
    <row r="31" spans="1:2" ht="13.5">
      <c r="A31" s="24"/>
      <c r="B31" s="24"/>
    </row>
    <row r="32" spans="1:2" ht="13.5">
      <c r="A32" s="24"/>
      <c r="B32" s="24"/>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4"/>
  <dimension ref="A1:P99"/>
  <sheetViews>
    <sheetView tabSelected="1" view="pageBreakPreview" zoomScale="90" zoomScaleNormal="90" zoomScaleSheetLayoutView="90" workbookViewId="0" topLeftCell="A7">
      <pane xSplit="1" topLeftCell="B1" activePane="topRight" state="frozen"/>
      <selection pane="topLeft" activeCell="A1" sqref="A1"/>
      <selection pane="topRight" activeCell="C24" sqref="C24"/>
    </sheetView>
  </sheetViews>
  <sheetFormatPr defaultColWidth="9.00390625" defaultRowHeight="13.5"/>
  <cols>
    <col min="1" max="1" width="4.375" style="163" bestFit="1" customWidth="1"/>
    <col min="2" max="2" width="9.875" style="163" bestFit="1" customWidth="1"/>
    <col min="3" max="15" width="12.25390625" style="163" customWidth="1"/>
    <col min="16" max="16384" width="9.00390625" style="163" customWidth="1"/>
  </cols>
  <sheetData>
    <row r="1" spans="1:16" ht="17.25">
      <c r="A1" s="419"/>
      <c r="B1" s="254"/>
      <c r="C1" s="254"/>
      <c r="D1" s="254"/>
      <c r="E1" s="254"/>
      <c r="F1" s="254"/>
      <c r="G1" s="13" t="s">
        <v>19</v>
      </c>
      <c r="H1" s="13"/>
      <c r="I1" s="13"/>
      <c r="J1" s="254"/>
      <c r="K1" s="344" t="s">
        <v>202</v>
      </c>
      <c r="L1" s="254"/>
      <c r="M1" s="254"/>
      <c r="N1" s="254"/>
      <c r="O1" s="254"/>
      <c r="P1" s="254"/>
    </row>
    <row r="2" spans="1:15" ht="13.5">
      <c r="A2" s="254"/>
      <c r="B2" s="254"/>
      <c r="C2" s="254"/>
      <c r="D2" s="254"/>
      <c r="E2" s="254"/>
      <c r="F2" s="254"/>
      <c r="G2" s="254"/>
      <c r="H2" s="254"/>
      <c r="I2" s="254"/>
      <c r="J2" s="254"/>
      <c r="K2" s="254"/>
      <c r="L2" s="254"/>
      <c r="M2" s="254"/>
      <c r="N2" s="254"/>
      <c r="O2" s="254"/>
    </row>
    <row r="3" spans="1:15" ht="15" thickBot="1">
      <c r="A3" s="12"/>
      <c r="B3" s="254"/>
      <c r="C3" s="254"/>
      <c r="D3" s="254"/>
      <c r="E3" s="254"/>
      <c r="F3" s="254"/>
      <c r="G3" s="254"/>
      <c r="H3" s="254"/>
      <c r="I3" s="254"/>
      <c r="J3" s="254"/>
      <c r="K3" s="254"/>
      <c r="L3" s="254"/>
      <c r="M3" s="254"/>
      <c r="N3" s="254"/>
      <c r="O3" s="254"/>
    </row>
    <row r="4" spans="1:16" ht="18.75" thickBot="1" thickTop="1">
      <c r="A4" s="14"/>
      <c r="B4" s="340"/>
      <c r="C4" s="15" t="s">
        <v>1</v>
      </c>
      <c r="D4" s="16" t="s">
        <v>2</v>
      </c>
      <c r="E4" s="16" t="s">
        <v>3</v>
      </c>
      <c r="F4" s="16" t="s">
        <v>4</v>
      </c>
      <c r="G4" s="16" t="s">
        <v>5</v>
      </c>
      <c r="H4" s="16" t="s">
        <v>6</v>
      </c>
      <c r="I4" s="16" t="s">
        <v>7</v>
      </c>
      <c r="J4" s="16" t="s">
        <v>8</v>
      </c>
      <c r="K4" s="16" t="s">
        <v>9</v>
      </c>
      <c r="L4" s="16" t="s">
        <v>10</v>
      </c>
      <c r="M4" s="16" t="s">
        <v>11</v>
      </c>
      <c r="N4" s="17" t="s">
        <v>12</v>
      </c>
      <c r="O4" s="436" t="s">
        <v>13</v>
      </c>
      <c r="P4" s="254"/>
    </row>
    <row r="5" spans="1:16" ht="15" thickTop="1">
      <c r="A5" s="18"/>
      <c r="B5" s="527" t="s">
        <v>20</v>
      </c>
      <c r="C5" s="528">
        <v>708</v>
      </c>
      <c r="D5" s="515">
        <v>774</v>
      </c>
      <c r="E5" s="515">
        <v>887</v>
      </c>
      <c r="F5" s="515">
        <v>839</v>
      </c>
      <c r="G5" s="515">
        <v>767</v>
      </c>
      <c r="H5" s="515">
        <v>966</v>
      </c>
      <c r="I5" s="515">
        <v>835</v>
      </c>
      <c r="J5" s="515">
        <v>849</v>
      </c>
      <c r="K5" s="515">
        <v>750</v>
      </c>
      <c r="L5" s="515">
        <v>650</v>
      </c>
      <c r="M5" s="515">
        <v>601</v>
      </c>
      <c r="N5" s="552">
        <v>712</v>
      </c>
      <c r="O5" s="257">
        <v>9338</v>
      </c>
      <c r="P5" s="254"/>
    </row>
    <row r="6" spans="1:16" s="232" customFormat="1" ht="14.25">
      <c r="A6" s="141" t="s">
        <v>21</v>
      </c>
      <c r="B6" s="529" t="s">
        <v>16</v>
      </c>
      <c r="C6" s="530">
        <f>IF(C5="","",C5/C32)</f>
        <v>0.3818770226537217</v>
      </c>
      <c r="D6" s="516">
        <f>IF(D5="","",D5/D32)</f>
        <v>0.575037147102526</v>
      </c>
      <c r="E6" s="516">
        <f>IF(E5="","",E5/E32)</f>
        <v>0.5356280193236715</v>
      </c>
      <c r="F6" s="516">
        <f aca="true" t="shared" si="0" ref="F6:O6">IF(F5="","",F5/F32)</f>
        <v>0.5247029393370857</v>
      </c>
      <c r="G6" s="516">
        <f t="shared" si="0"/>
        <v>0.5116744496330887</v>
      </c>
      <c r="H6" s="516">
        <f t="shared" si="0"/>
        <v>0.5485519591141397</v>
      </c>
      <c r="I6" s="516">
        <f t="shared" si="0"/>
        <v>0.539405684754522</v>
      </c>
      <c r="J6" s="516">
        <f>IF(J5="","",J5/J32)</f>
        <v>0.4639344262295082</v>
      </c>
      <c r="K6" s="516">
        <f t="shared" si="0"/>
        <v>0.600480384307446</v>
      </c>
      <c r="L6" s="516">
        <f t="shared" si="0"/>
        <v>0.3291139240506329</v>
      </c>
      <c r="M6" s="517">
        <f>IF(M5="","",M5/M32)</f>
        <v>0.5136752136752136</v>
      </c>
      <c r="N6" s="553">
        <f>IF(N5="","",N5/N32)</f>
        <v>0.37473684210526315</v>
      </c>
      <c r="O6" s="259">
        <f t="shared" si="0"/>
        <v>0.4816629700314644</v>
      </c>
      <c r="P6" s="260"/>
    </row>
    <row r="7" spans="1:16" ht="14.25">
      <c r="A7" s="20"/>
      <c r="B7" s="531" t="s">
        <v>22</v>
      </c>
      <c r="C7" s="528">
        <v>627</v>
      </c>
      <c r="D7" s="515">
        <v>685</v>
      </c>
      <c r="E7" s="515">
        <v>771</v>
      </c>
      <c r="F7" s="515">
        <v>727</v>
      </c>
      <c r="G7" s="515">
        <v>666</v>
      </c>
      <c r="H7" s="515">
        <v>853</v>
      </c>
      <c r="I7" s="515">
        <v>736</v>
      </c>
      <c r="J7" s="515">
        <v>742</v>
      </c>
      <c r="K7" s="515">
        <v>668</v>
      </c>
      <c r="L7" s="515">
        <v>576</v>
      </c>
      <c r="M7" s="515">
        <v>522</v>
      </c>
      <c r="N7" s="552">
        <v>629</v>
      </c>
      <c r="O7" s="262">
        <v>8202</v>
      </c>
      <c r="P7" s="254"/>
    </row>
    <row r="8" spans="1:16" s="232" customFormat="1" ht="14.25">
      <c r="A8" s="141"/>
      <c r="B8" s="532" t="s">
        <v>16</v>
      </c>
      <c r="C8" s="530">
        <f aca="true" t="shared" si="1" ref="C8:O8">IF(C7="","",C7/C5)</f>
        <v>0.885593220338983</v>
      </c>
      <c r="D8" s="516">
        <f t="shared" si="1"/>
        <v>0.8850129198966409</v>
      </c>
      <c r="E8" s="516">
        <f t="shared" si="1"/>
        <v>0.8692220969560316</v>
      </c>
      <c r="F8" s="516">
        <f t="shared" si="1"/>
        <v>0.866507747318236</v>
      </c>
      <c r="G8" s="516">
        <f t="shared" si="1"/>
        <v>0.8683181225554107</v>
      </c>
      <c r="H8" s="516">
        <f t="shared" si="1"/>
        <v>0.8830227743271222</v>
      </c>
      <c r="I8" s="516">
        <f t="shared" si="1"/>
        <v>0.881437125748503</v>
      </c>
      <c r="J8" s="516">
        <f t="shared" si="1"/>
        <v>0.8739693757361602</v>
      </c>
      <c r="K8" s="516">
        <f t="shared" si="1"/>
        <v>0.8906666666666667</v>
      </c>
      <c r="L8" s="516">
        <f t="shared" si="1"/>
        <v>0.8861538461538462</v>
      </c>
      <c r="M8" s="517">
        <f t="shared" si="1"/>
        <v>0.8685524126455907</v>
      </c>
      <c r="N8" s="553">
        <f t="shared" si="1"/>
        <v>0.8834269662921348</v>
      </c>
      <c r="O8" s="264">
        <f t="shared" si="1"/>
        <v>0.8783465410152067</v>
      </c>
      <c r="P8" s="260"/>
    </row>
    <row r="9" spans="1:16" ht="14.25">
      <c r="A9" s="20" t="s">
        <v>23</v>
      </c>
      <c r="B9" s="533" t="s">
        <v>18</v>
      </c>
      <c r="C9" s="528">
        <f aca="true" t="shared" si="2" ref="C9:J9">IF(C5="","",C5-C7)</f>
        <v>81</v>
      </c>
      <c r="D9" s="515">
        <f t="shared" si="2"/>
        <v>89</v>
      </c>
      <c r="E9" s="515">
        <f t="shared" si="2"/>
        <v>116</v>
      </c>
      <c r="F9" s="515">
        <f t="shared" si="2"/>
        <v>112</v>
      </c>
      <c r="G9" s="515">
        <f t="shared" si="2"/>
        <v>101</v>
      </c>
      <c r="H9" s="515">
        <f t="shared" si="2"/>
        <v>113</v>
      </c>
      <c r="I9" s="515">
        <f t="shared" si="2"/>
        <v>99</v>
      </c>
      <c r="J9" s="515">
        <f t="shared" si="2"/>
        <v>107</v>
      </c>
      <c r="K9" s="515">
        <f>IF(K5="","",K5-K7)</f>
        <v>82</v>
      </c>
      <c r="L9" s="515">
        <f>IF(L5="","",L5-L7)</f>
        <v>74</v>
      </c>
      <c r="M9" s="515">
        <f>IF(M5="","",M5-M7)</f>
        <v>79</v>
      </c>
      <c r="N9" s="554">
        <f>IF(N5="","",N5-N7)</f>
        <v>83</v>
      </c>
      <c r="O9" s="266">
        <v>1136</v>
      </c>
      <c r="P9" s="254"/>
    </row>
    <row r="10" spans="1:16" s="232" customFormat="1" ht="15" thickBot="1">
      <c r="A10" s="142"/>
      <c r="B10" s="534" t="s">
        <v>16</v>
      </c>
      <c r="C10" s="535">
        <f aca="true" t="shared" si="3" ref="C10:O10">IF(C9="","",C9/C5)</f>
        <v>0.11440677966101695</v>
      </c>
      <c r="D10" s="522">
        <f t="shared" si="3"/>
        <v>0.11498708010335917</v>
      </c>
      <c r="E10" s="522">
        <f t="shared" si="3"/>
        <v>0.13077790304396844</v>
      </c>
      <c r="F10" s="522">
        <f t="shared" si="3"/>
        <v>0.133492252681764</v>
      </c>
      <c r="G10" s="522">
        <f t="shared" si="3"/>
        <v>0.1316818774445893</v>
      </c>
      <c r="H10" s="522">
        <f t="shared" si="3"/>
        <v>0.11697722567287784</v>
      </c>
      <c r="I10" s="522">
        <f t="shared" si="3"/>
        <v>0.118562874251497</v>
      </c>
      <c r="J10" s="522">
        <f t="shared" si="3"/>
        <v>0.12603062426383982</v>
      </c>
      <c r="K10" s="522">
        <f t="shared" si="3"/>
        <v>0.10933333333333334</v>
      </c>
      <c r="L10" s="522">
        <f t="shared" si="3"/>
        <v>0.11384615384615385</v>
      </c>
      <c r="M10" s="523">
        <f t="shared" si="3"/>
        <v>0.1314475873544093</v>
      </c>
      <c r="N10" s="555">
        <f t="shared" si="3"/>
        <v>0.11657303370786516</v>
      </c>
      <c r="O10" s="267">
        <f t="shared" si="3"/>
        <v>0.12165345898479332</v>
      </c>
      <c r="P10" s="260"/>
    </row>
    <row r="11" spans="1:16" ht="15" thickTop="1">
      <c r="A11" s="20"/>
      <c r="B11" s="531" t="s">
        <v>20</v>
      </c>
      <c r="C11" s="342">
        <v>339</v>
      </c>
      <c r="D11" s="491">
        <v>283</v>
      </c>
      <c r="E11" s="491">
        <v>455</v>
      </c>
      <c r="F11" s="491">
        <v>472</v>
      </c>
      <c r="G11" s="491">
        <v>449</v>
      </c>
      <c r="H11" s="491">
        <v>564</v>
      </c>
      <c r="I11" s="491">
        <v>394</v>
      </c>
      <c r="J11" s="491">
        <v>487</v>
      </c>
      <c r="K11" s="491">
        <v>238</v>
      </c>
      <c r="L11" s="491">
        <v>399</v>
      </c>
      <c r="M11" s="491">
        <v>285</v>
      </c>
      <c r="N11" s="556">
        <v>635</v>
      </c>
      <c r="O11" s="270">
        <f>SUM(C11:N11)</f>
        <v>5000</v>
      </c>
      <c r="P11" s="254"/>
    </row>
    <row r="12" spans="1:16" s="232" customFormat="1" ht="14.25">
      <c r="A12" s="141" t="s">
        <v>24</v>
      </c>
      <c r="B12" s="532" t="s">
        <v>16</v>
      </c>
      <c r="C12" s="530">
        <f aca="true" t="shared" si="4" ref="C12:O12">IF(C11="","",C11/C32)</f>
        <v>0.18284789644012944</v>
      </c>
      <c r="D12" s="516">
        <f t="shared" si="4"/>
        <v>0.21025260029717682</v>
      </c>
      <c r="E12" s="516">
        <f t="shared" si="4"/>
        <v>0.2747584541062802</v>
      </c>
      <c r="F12" s="516">
        <f t="shared" si="4"/>
        <v>0.2951844903064415</v>
      </c>
      <c r="G12" s="516">
        <f t="shared" si="4"/>
        <v>0.29953302201467646</v>
      </c>
      <c r="H12" s="516">
        <f t="shared" si="4"/>
        <v>0.3202725724020443</v>
      </c>
      <c r="I12" s="516">
        <f t="shared" si="4"/>
        <v>0.25452196382428943</v>
      </c>
      <c r="J12" s="516">
        <f t="shared" si="4"/>
        <v>0.26612021857923496</v>
      </c>
      <c r="K12" s="516">
        <f t="shared" si="4"/>
        <v>0.19055244195356286</v>
      </c>
      <c r="L12" s="516">
        <f t="shared" si="4"/>
        <v>0.2020253164556962</v>
      </c>
      <c r="M12" s="517">
        <f t="shared" si="4"/>
        <v>0.24358974358974358</v>
      </c>
      <c r="N12" s="553">
        <f t="shared" si="4"/>
        <v>0.33421052631578946</v>
      </c>
      <c r="O12" s="264">
        <f t="shared" si="4"/>
        <v>0.25790478155465</v>
      </c>
      <c r="P12" s="260"/>
    </row>
    <row r="13" spans="1:16" ht="14.25">
      <c r="A13" s="20"/>
      <c r="B13" s="533" t="s">
        <v>22</v>
      </c>
      <c r="C13" s="528">
        <v>197</v>
      </c>
      <c r="D13" s="515">
        <v>172</v>
      </c>
      <c r="E13" s="515">
        <v>190</v>
      </c>
      <c r="F13" s="515">
        <v>245</v>
      </c>
      <c r="G13" s="515">
        <v>173</v>
      </c>
      <c r="H13" s="515">
        <v>286</v>
      </c>
      <c r="I13" s="515">
        <v>266</v>
      </c>
      <c r="J13" s="515">
        <v>244</v>
      </c>
      <c r="K13" s="515">
        <v>181</v>
      </c>
      <c r="L13" s="515">
        <v>93</v>
      </c>
      <c r="M13" s="515">
        <v>147</v>
      </c>
      <c r="N13" s="552">
        <v>177</v>
      </c>
      <c r="O13" s="266">
        <f>IF(O11="","",SUM(C13:N13))</f>
        <v>2371</v>
      </c>
      <c r="P13" s="254"/>
    </row>
    <row r="14" spans="1:16" s="232" customFormat="1" ht="14.25">
      <c r="A14" s="141"/>
      <c r="B14" s="529" t="s">
        <v>16</v>
      </c>
      <c r="C14" s="530">
        <f aca="true" t="shared" si="5" ref="C14:O14">IF(C13="","",C13/C11)</f>
        <v>0.5811209439528023</v>
      </c>
      <c r="D14" s="516">
        <f t="shared" si="5"/>
        <v>0.607773851590106</v>
      </c>
      <c r="E14" s="516">
        <f t="shared" si="5"/>
        <v>0.4175824175824176</v>
      </c>
      <c r="F14" s="516">
        <f t="shared" si="5"/>
        <v>0.5190677966101694</v>
      </c>
      <c r="G14" s="516">
        <f t="shared" si="5"/>
        <v>0.38530066815144765</v>
      </c>
      <c r="H14" s="516">
        <f t="shared" si="5"/>
        <v>0.5070921985815603</v>
      </c>
      <c r="I14" s="516">
        <f t="shared" si="5"/>
        <v>0.6751269035532995</v>
      </c>
      <c r="J14" s="516">
        <f t="shared" si="5"/>
        <v>0.5010266940451745</v>
      </c>
      <c r="K14" s="516">
        <f t="shared" si="5"/>
        <v>0.7605042016806722</v>
      </c>
      <c r="L14" s="516">
        <f t="shared" si="5"/>
        <v>0.23308270676691728</v>
      </c>
      <c r="M14" s="517">
        <f t="shared" si="5"/>
        <v>0.5157894736842106</v>
      </c>
      <c r="N14" s="553">
        <f t="shared" si="5"/>
        <v>0.27874015748031494</v>
      </c>
      <c r="O14" s="271">
        <f t="shared" si="5"/>
        <v>0.4742</v>
      </c>
      <c r="P14" s="260"/>
    </row>
    <row r="15" spans="1:16" ht="14.25">
      <c r="A15" s="20" t="s">
        <v>23</v>
      </c>
      <c r="B15" s="536" t="s">
        <v>18</v>
      </c>
      <c r="C15" s="528">
        <f>IF(C11="","",C11-C13)</f>
        <v>142</v>
      </c>
      <c r="D15" s="515">
        <f>IF(D11="","",D11-D13)</f>
        <v>111</v>
      </c>
      <c r="E15" s="515">
        <f>IF(E11="","",E11-E13)</f>
        <v>265</v>
      </c>
      <c r="F15" s="515">
        <f aca="true" t="shared" si="6" ref="F15:N15">IF(F11="","",F11-F13)</f>
        <v>227</v>
      </c>
      <c r="G15" s="515">
        <f t="shared" si="6"/>
        <v>276</v>
      </c>
      <c r="H15" s="515">
        <f t="shared" si="6"/>
        <v>278</v>
      </c>
      <c r="I15" s="515">
        <f t="shared" si="6"/>
        <v>128</v>
      </c>
      <c r="J15" s="515">
        <f t="shared" si="6"/>
        <v>243</v>
      </c>
      <c r="K15" s="515">
        <f t="shared" si="6"/>
        <v>57</v>
      </c>
      <c r="L15" s="515">
        <f t="shared" si="6"/>
        <v>306</v>
      </c>
      <c r="M15" s="518">
        <f t="shared" si="6"/>
        <v>138</v>
      </c>
      <c r="N15" s="554">
        <f t="shared" si="6"/>
        <v>458</v>
      </c>
      <c r="O15" s="262">
        <f>IF(O11="","",SUM(C15:N15))</f>
        <v>2629</v>
      </c>
      <c r="P15" s="254"/>
    </row>
    <row r="16" spans="1:16" s="232" customFormat="1" ht="15" thickBot="1">
      <c r="A16" s="141"/>
      <c r="B16" s="537" t="s">
        <v>16</v>
      </c>
      <c r="C16" s="535">
        <f aca="true" t="shared" si="7" ref="C16:O16">IF(C15="","",C15/C11)</f>
        <v>0.41887905604719766</v>
      </c>
      <c r="D16" s="522">
        <f t="shared" si="7"/>
        <v>0.392226148409894</v>
      </c>
      <c r="E16" s="522">
        <f t="shared" si="7"/>
        <v>0.5824175824175825</v>
      </c>
      <c r="F16" s="522">
        <f t="shared" si="7"/>
        <v>0.4809322033898305</v>
      </c>
      <c r="G16" s="522">
        <f t="shared" si="7"/>
        <v>0.6146993318485523</v>
      </c>
      <c r="H16" s="522">
        <f t="shared" si="7"/>
        <v>0.4929078014184397</v>
      </c>
      <c r="I16" s="522">
        <f t="shared" si="7"/>
        <v>0.3248730964467005</v>
      </c>
      <c r="J16" s="522">
        <f t="shared" si="7"/>
        <v>0.4989733059548255</v>
      </c>
      <c r="K16" s="522">
        <f t="shared" si="7"/>
        <v>0.23949579831932774</v>
      </c>
      <c r="L16" s="522">
        <f t="shared" si="7"/>
        <v>0.7669172932330827</v>
      </c>
      <c r="M16" s="523">
        <f t="shared" si="7"/>
        <v>0.4842105263157895</v>
      </c>
      <c r="N16" s="555">
        <f t="shared" si="7"/>
        <v>0.721259842519685</v>
      </c>
      <c r="O16" s="273">
        <f t="shared" si="7"/>
        <v>0.5258</v>
      </c>
      <c r="P16" s="260"/>
    </row>
    <row r="17" spans="1:16" ht="15" thickTop="1">
      <c r="A17" s="21"/>
      <c r="B17" s="538" t="s">
        <v>20</v>
      </c>
      <c r="C17" s="342">
        <v>11</v>
      </c>
      <c r="D17" s="491">
        <v>4</v>
      </c>
      <c r="E17" s="491">
        <v>2</v>
      </c>
      <c r="F17" s="491">
        <v>5</v>
      </c>
      <c r="G17" s="491">
        <v>1</v>
      </c>
      <c r="H17" s="491">
        <v>5</v>
      </c>
      <c r="I17" s="491">
        <v>4</v>
      </c>
      <c r="J17" s="491">
        <v>8</v>
      </c>
      <c r="K17" s="491">
        <v>8</v>
      </c>
      <c r="L17" s="491">
        <v>20</v>
      </c>
      <c r="M17" s="491">
        <v>20</v>
      </c>
      <c r="N17" s="556">
        <v>3</v>
      </c>
      <c r="O17" s="266">
        <f>SUM(C17:N17)</f>
        <v>91</v>
      </c>
      <c r="P17" s="254"/>
    </row>
    <row r="18" spans="1:16" s="232" customFormat="1" ht="14.25">
      <c r="A18" s="143" t="s">
        <v>25</v>
      </c>
      <c r="B18" s="539" t="s">
        <v>16</v>
      </c>
      <c r="C18" s="530">
        <f aca="true" t="shared" si="8" ref="C18:O18">IF(C17="","",C17/C32)</f>
        <v>0.005933117583603021</v>
      </c>
      <c r="D18" s="516">
        <f t="shared" si="8"/>
        <v>0.0029717682020802376</v>
      </c>
      <c r="E18" s="516">
        <f t="shared" si="8"/>
        <v>0.0012077294685990338</v>
      </c>
      <c r="F18" s="516">
        <f t="shared" si="8"/>
        <v>0.0031269543464665416</v>
      </c>
      <c r="G18" s="516">
        <f t="shared" si="8"/>
        <v>0.00066711140760507</v>
      </c>
      <c r="H18" s="516">
        <f t="shared" si="8"/>
        <v>0.0028392958546280523</v>
      </c>
      <c r="I18" s="516">
        <f t="shared" si="8"/>
        <v>0.002583979328165375</v>
      </c>
      <c r="J18" s="516">
        <f t="shared" si="8"/>
        <v>0.004371584699453552</v>
      </c>
      <c r="K18" s="516">
        <f t="shared" si="8"/>
        <v>0.006405124099279423</v>
      </c>
      <c r="L18" s="516">
        <f t="shared" si="8"/>
        <v>0.010126582278481013</v>
      </c>
      <c r="M18" s="517">
        <f t="shared" si="8"/>
        <v>0.017094017094017096</v>
      </c>
      <c r="N18" s="553">
        <f t="shared" si="8"/>
        <v>0.0015789473684210526</v>
      </c>
      <c r="O18" s="437">
        <f t="shared" si="8"/>
        <v>0.0046938670242946305</v>
      </c>
      <c r="P18" s="260"/>
    </row>
    <row r="19" spans="1:16" ht="14.25">
      <c r="A19" s="22"/>
      <c r="B19" s="540" t="s">
        <v>22</v>
      </c>
      <c r="C19" s="528">
        <v>11</v>
      </c>
      <c r="D19" s="515">
        <v>4</v>
      </c>
      <c r="E19" s="515">
        <v>1</v>
      </c>
      <c r="F19" s="515">
        <v>4</v>
      </c>
      <c r="G19" s="515">
        <v>1</v>
      </c>
      <c r="H19" s="515">
        <v>5</v>
      </c>
      <c r="I19" s="515">
        <v>4</v>
      </c>
      <c r="J19" s="515">
        <v>6</v>
      </c>
      <c r="K19" s="515">
        <v>7</v>
      </c>
      <c r="L19" s="515">
        <v>2</v>
      </c>
      <c r="M19" s="515">
        <v>20</v>
      </c>
      <c r="N19" s="552">
        <v>1</v>
      </c>
      <c r="O19" s="262">
        <f>IF(O15="","",SUM(C19:N19))</f>
        <v>66</v>
      </c>
      <c r="P19" s="254"/>
    </row>
    <row r="20" spans="1:16" s="232" customFormat="1" ht="14.25">
      <c r="A20" s="143"/>
      <c r="B20" s="275" t="s">
        <v>16</v>
      </c>
      <c r="C20" s="530">
        <f aca="true" t="shared" si="9" ref="C20:K20">IF(C19="","",C19/C17)</f>
        <v>1</v>
      </c>
      <c r="D20" s="516">
        <f t="shared" si="9"/>
        <v>1</v>
      </c>
      <c r="E20" s="516">
        <f t="shared" si="9"/>
        <v>0.5</v>
      </c>
      <c r="F20" s="516">
        <f t="shared" si="9"/>
        <v>0.8</v>
      </c>
      <c r="G20" s="516">
        <f t="shared" si="9"/>
        <v>1</v>
      </c>
      <c r="H20" s="516">
        <f t="shared" si="9"/>
        <v>1</v>
      </c>
      <c r="I20" s="516">
        <f t="shared" si="9"/>
        <v>1</v>
      </c>
      <c r="J20" s="516">
        <f t="shared" si="9"/>
        <v>0.75</v>
      </c>
      <c r="K20" s="516">
        <f t="shared" si="9"/>
        <v>0.875</v>
      </c>
      <c r="L20" s="516">
        <f>IF(L17=0,"",IF(L19="","",L19/L17))</f>
        <v>0.1</v>
      </c>
      <c r="M20" s="519">
        <f>IF(M19="","",M19/M17)</f>
        <v>1</v>
      </c>
      <c r="N20" s="553">
        <f>IF(N19="","",N19/N17)</f>
        <v>0.3333333333333333</v>
      </c>
      <c r="O20" s="264">
        <f>IF(O19="","",O19/O17)</f>
        <v>0.7252747252747253</v>
      </c>
      <c r="P20" s="260"/>
    </row>
    <row r="21" spans="1:16" ht="14.25">
      <c r="A21" s="22" t="s">
        <v>26</v>
      </c>
      <c r="B21" s="541" t="s">
        <v>18</v>
      </c>
      <c r="C21" s="542">
        <f>IF(C17="","",C17-C19)</f>
        <v>0</v>
      </c>
      <c r="D21" s="520">
        <f>IF(D17="","",D17-D19)</f>
        <v>0</v>
      </c>
      <c r="E21" s="520">
        <f>IF(E17="","",E17-E19)</f>
        <v>1</v>
      </c>
      <c r="F21" s="520">
        <f>IF(F17="","",F17-F19)</f>
        <v>1</v>
      </c>
      <c r="G21" s="520">
        <f aca="true" t="shared" si="10" ref="G21:N21">IF(G17="","",G17-G19)</f>
        <v>0</v>
      </c>
      <c r="H21" s="520">
        <f t="shared" si="10"/>
        <v>0</v>
      </c>
      <c r="I21" s="520">
        <f t="shared" si="10"/>
        <v>0</v>
      </c>
      <c r="J21" s="520">
        <f t="shared" si="10"/>
        <v>2</v>
      </c>
      <c r="K21" s="520">
        <f t="shared" si="10"/>
        <v>1</v>
      </c>
      <c r="L21" s="520">
        <f t="shared" si="10"/>
        <v>18</v>
      </c>
      <c r="M21" s="520">
        <f t="shared" si="10"/>
        <v>0</v>
      </c>
      <c r="N21" s="557">
        <f t="shared" si="10"/>
        <v>2</v>
      </c>
      <c r="O21" s="343">
        <f>IF(O17="","",SUM(C21:N21))</f>
        <v>25</v>
      </c>
      <c r="P21" s="254"/>
    </row>
    <row r="22" spans="1:16" s="232" customFormat="1" ht="15" thickBot="1">
      <c r="A22" s="144"/>
      <c r="B22" s="543" t="s">
        <v>16</v>
      </c>
      <c r="C22" s="535">
        <f>IF(C17="","",C21/C17)</f>
        <v>0</v>
      </c>
      <c r="D22" s="522">
        <f>IF(D17="","",D21/D17)</f>
        <v>0</v>
      </c>
      <c r="E22" s="522">
        <f>IF(E17="","",E21/E17)</f>
        <v>0.5</v>
      </c>
      <c r="F22" s="522">
        <f aca="true" t="shared" si="11" ref="F22:L22">IF(F17="","",F21/F17)</f>
        <v>0.2</v>
      </c>
      <c r="G22" s="522">
        <f t="shared" si="11"/>
        <v>0</v>
      </c>
      <c r="H22" s="522">
        <f t="shared" si="11"/>
        <v>0</v>
      </c>
      <c r="I22" s="522">
        <f>IF(I17="","",I21/I17)</f>
        <v>0</v>
      </c>
      <c r="J22" s="522">
        <f>IF(J17="","",J21/J17)</f>
        <v>0.25</v>
      </c>
      <c r="K22" s="522">
        <f t="shared" si="11"/>
        <v>0.125</v>
      </c>
      <c r="L22" s="522">
        <f t="shared" si="11"/>
        <v>0.9</v>
      </c>
      <c r="M22" s="523">
        <f>IF(M17="","",M21/M17)</f>
        <v>0</v>
      </c>
      <c r="N22" s="555">
        <f>IF(N17="","",N21/N17)</f>
        <v>0.6666666666666666</v>
      </c>
      <c r="O22" s="437">
        <f>IF(O21="","",O21/O17)</f>
        <v>0.27472527472527475</v>
      </c>
      <c r="P22" s="260"/>
    </row>
    <row r="23" spans="1:16" ht="15" thickTop="1">
      <c r="A23" s="22"/>
      <c r="B23" s="544" t="s">
        <v>20</v>
      </c>
      <c r="C23" s="342">
        <v>796</v>
      </c>
      <c r="D23" s="491">
        <v>285</v>
      </c>
      <c r="E23" s="491">
        <v>312</v>
      </c>
      <c r="F23" s="491">
        <v>283</v>
      </c>
      <c r="G23" s="491">
        <v>282</v>
      </c>
      <c r="H23" s="491">
        <v>226</v>
      </c>
      <c r="I23" s="491">
        <v>315</v>
      </c>
      <c r="J23" s="491">
        <v>486</v>
      </c>
      <c r="K23" s="491">
        <v>253</v>
      </c>
      <c r="L23" s="491">
        <v>906</v>
      </c>
      <c r="M23" s="491">
        <v>264</v>
      </c>
      <c r="N23" s="556">
        <v>550</v>
      </c>
      <c r="O23" s="438">
        <f>SUM(C23:N23)</f>
        <v>4958</v>
      </c>
      <c r="P23" s="254"/>
    </row>
    <row r="24" spans="1:16" ht="14.25">
      <c r="A24" s="22"/>
      <c r="B24" s="545" t="s">
        <v>27</v>
      </c>
      <c r="C24" s="528">
        <v>442</v>
      </c>
      <c r="D24" s="515">
        <v>0</v>
      </c>
      <c r="E24" s="515">
        <v>0</v>
      </c>
      <c r="F24" s="515">
        <v>0</v>
      </c>
      <c r="G24" s="515">
        <v>0</v>
      </c>
      <c r="H24" s="515">
        <v>0</v>
      </c>
      <c r="I24" s="515">
        <v>0</v>
      </c>
      <c r="J24" s="515">
        <v>175</v>
      </c>
      <c r="K24" s="515">
        <v>0</v>
      </c>
      <c r="L24" s="515">
        <v>569</v>
      </c>
      <c r="M24" s="515">
        <v>0</v>
      </c>
      <c r="N24" s="552">
        <v>219</v>
      </c>
      <c r="O24" s="266">
        <f>SUM(C24:N24)</f>
        <v>1405</v>
      </c>
      <c r="P24" s="254"/>
    </row>
    <row r="25" spans="1:16" s="232" customFormat="1" ht="14.25">
      <c r="A25" s="141" t="s">
        <v>28</v>
      </c>
      <c r="B25" s="532" t="s">
        <v>16</v>
      </c>
      <c r="C25" s="530">
        <f>IF(C23="","",C23/C32)</f>
        <v>0.42934196332254587</v>
      </c>
      <c r="D25" s="516">
        <f>IF(D23="","",D23/D32)</f>
        <v>0.21173848439821694</v>
      </c>
      <c r="E25" s="516">
        <f>IF(E23="","",E23/E32)</f>
        <v>0.18840579710144928</v>
      </c>
      <c r="F25" s="516">
        <f>IF(F23="","",F23/F32)</f>
        <v>0.17698561601000626</v>
      </c>
      <c r="G25" s="516">
        <f>IF(G23="","",G23/G32)</f>
        <v>0.18812541694462975</v>
      </c>
      <c r="H25" s="516">
        <f aca="true" t="shared" si="12" ref="H25:N25">IF(H23="","",H23/H32)</f>
        <v>0.12833617262918795</v>
      </c>
      <c r="I25" s="516">
        <f t="shared" si="12"/>
        <v>0.20348837209302326</v>
      </c>
      <c r="J25" s="516">
        <f t="shared" si="12"/>
        <v>0.26557377049180325</v>
      </c>
      <c r="K25" s="516">
        <f t="shared" si="12"/>
        <v>0.20256204963971178</v>
      </c>
      <c r="L25" s="516">
        <f t="shared" si="12"/>
        <v>0.4587341772151899</v>
      </c>
      <c r="M25" s="517">
        <f t="shared" si="12"/>
        <v>0.22564102564102564</v>
      </c>
      <c r="N25" s="553">
        <f t="shared" si="12"/>
        <v>0.2894736842105263</v>
      </c>
      <c r="O25" s="264">
        <f>IF(O23="","",O23/O32)</f>
        <v>0.255738381389591</v>
      </c>
      <c r="P25" s="260"/>
    </row>
    <row r="26" spans="1:16" ht="14.25">
      <c r="A26" s="22"/>
      <c r="B26" s="540" t="s">
        <v>22</v>
      </c>
      <c r="C26" s="528">
        <v>330</v>
      </c>
      <c r="D26" s="515">
        <v>278</v>
      </c>
      <c r="E26" s="515">
        <v>302</v>
      </c>
      <c r="F26" s="515">
        <v>274</v>
      </c>
      <c r="G26" s="515">
        <v>268</v>
      </c>
      <c r="H26" s="515">
        <v>206</v>
      </c>
      <c r="I26" s="515">
        <v>295</v>
      </c>
      <c r="J26" s="515">
        <v>297</v>
      </c>
      <c r="K26" s="515">
        <v>237</v>
      </c>
      <c r="L26" s="515">
        <v>318</v>
      </c>
      <c r="M26" s="515">
        <v>233</v>
      </c>
      <c r="N26" s="552">
        <v>319</v>
      </c>
      <c r="O26" s="343">
        <f>IF(O23="","",SUM(C26:N26))</f>
        <v>3357</v>
      </c>
      <c r="P26" s="254"/>
    </row>
    <row r="27" spans="1:16" ht="14.25">
      <c r="A27" s="22"/>
      <c r="B27" s="546" t="s">
        <v>27</v>
      </c>
      <c r="C27" s="528">
        <v>0</v>
      </c>
      <c r="D27" s="515">
        <v>0</v>
      </c>
      <c r="E27" s="515">
        <v>0</v>
      </c>
      <c r="F27" s="515">
        <v>0</v>
      </c>
      <c r="G27" s="515">
        <v>0</v>
      </c>
      <c r="H27" s="515">
        <v>0</v>
      </c>
      <c r="I27" s="515">
        <v>0</v>
      </c>
      <c r="J27" s="515">
        <v>0</v>
      </c>
      <c r="K27" s="515">
        <v>0</v>
      </c>
      <c r="L27" s="515">
        <v>0</v>
      </c>
      <c r="M27" s="515">
        <v>0</v>
      </c>
      <c r="N27" s="552">
        <v>0</v>
      </c>
      <c r="O27" s="439">
        <f>IF(O26="","",SUM(C27:N27))</f>
        <v>0</v>
      </c>
      <c r="P27" s="254"/>
    </row>
    <row r="28" spans="1:16" s="232" customFormat="1" ht="14.25">
      <c r="A28" s="141"/>
      <c r="B28" s="529" t="s">
        <v>16</v>
      </c>
      <c r="C28" s="530">
        <f>IF(C26="","",C26/C23)</f>
        <v>0.41457286432160806</v>
      </c>
      <c r="D28" s="516">
        <f>IF(D26="","",D26/D23)</f>
        <v>0.9754385964912281</v>
      </c>
      <c r="E28" s="516">
        <f>IF(E26="","",E26/E23)</f>
        <v>0.967948717948718</v>
      </c>
      <c r="F28" s="516">
        <f aca="true" t="shared" si="13" ref="F28:N28">IF(F26="","",F26/F23)</f>
        <v>0.9681978798586572</v>
      </c>
      <c r="G28" s="516">
        <f t="shared" si="13"/>
        <v>0.950354609929078</v>
      </c>
      <c r="H28" s="516">
        <f t="shared" si="13"/>
        <v>0.911504424778761</v>
      </c>
      <c r="I28" s="516">
        <f t="shared" si="13"/>
        <v>0.9365079365079365</v>
      </c>
      <c r="J28" s="516">
        <f t="shared" si="13"/>
        <v>0.6111111111111112</v>
      </c>
      <c r="K28" s="516">
        <f t="shared" si="13"/>
        <v>0.9367588932806324</v>
      </c>
      <c r="L28" s="516">
        <f t="shared" si="13"/>
        <v>0.3509933774834437</v>
      </c>
      <c r="M28" s="517">
        <f t="shared" si="13"/>
        <v>0.8825757575757576</v>
      </c>
      <c r="N28" s="553">
        <f t="shared" si="13"/>
        <v>0.58</v>
      </c>
      <c r="O28" s="271">
        <f>IF(O23="","",O26/O23)</f>
        <v>0.6770875352964906</v>
      </c>
      <c r="P28" s="260"/>
    </row>
    <row r="29" spans="1:16" ht="14.25">
      <c r="A29" s="22" t="s">
        <v>29</v>
      </c>
      <c r="B29" s="540" t="s">
        <v>18</v>
      </c>
      <c r="C29" s="528">
        <f aca="true" t="shared" si="14" ref="C29:N30">IF(C23="","",C23-C26)</f>
        <v>466</v>
      </c>
      <c r="D29" s="515">
        <f t="shared" si="14"/>
        <v>7</v>
      </c>
      <c r="E29" s="515">
        <f t="shared" si="14"/>
        <v>10</v>
      </c>
      <c r="F29" s="515">
        <f t="shared" si="14"/>
        <v>9</v>
      </c>
      <c r="G29" s="515">
        <v>14</v>
      </c>
      <c r="H29" s="515">
        <f t="shared" si="14"/>
        <v>20</v>
      </c>
      <c r="I29" s="515">
        <f t="shared" si="14"/>
        <v>20</v>
      </c>
      <c r="J29" s="515">
        <f>IF(J23="","",J23-J26)</f>
        <v>189</v>
      </c>
      <c r="K29" s="515">
        <f t="shared" si="14"/>
        <v>16</v>
      </c>
      <c r="L29" s="515">
        <f t="shared" si="14"/>
        <v>588</v>
      </c>
      <c r="M29" s="518">
        <f t="shared" si="14"/>
        <v>31</v>
      </c>
      <c r="N29" s="554">
        <f t="shared" si="14"/>
        <v>231</v>
      </c>
      <c r="O29" s="440">
        <f>IF(O23="","",SUM(C29:N29))</f>
        <v>1601</v>
      </c>
      <c r="P29" s="254"/>
    </row>
    <row r="30" spans="1:16" ht="14.25">
      <c r="A30" s="22"/>
      <c r="B30" s="547" t="s">
        <v>27</v>
      </c>
      <c r="C30" s="528">
        <v>442</v>
      </c>
      <c r="D30" s="655">
        <v>0</v>
      </c>
      <c r="E30" s="515">
        <f t="shared" si="14"/>
        <v>0</v>
      </c>
      <c r="F30" s="515">
        <v>0</v>
      </c>
      <c r="G30" s="515">
        <v>0</v>
      </c>
      <c r="H30" s="515">
        <f t="shared" si="14"/>
        <v>0</v>
      </c>
      <c r="I30" s="515">
        <f t="shared" si="14"/>
        <v>0</v>
      </c>
      <c r="J30" s="515">
        <f t="shared" si="14"/>
        <v>175</v>
      </c>
      <c r="K30" s="515">
        <f t="shared" si="14"/>
        <v>0</v>
      </c>
      <c r="L30" s="515">
        <f t="shared" si="14"/>
        <v>569</v>
      </c>
      <c r="M30" s="515">
        <v>0</v>
      </c>
      <c r="N30" s="554">
        <f t="shared" si="14"/>
        <v>219</v>
      </c>
      <c r="O30" s="266">
        <f>IF(O29="","",SUM(C30:N30))</f>
        <v>1405</v>
      </c>
      <c r="P30" s="254"/>
    </row>
    <row r="31" spans="1:16" s="232" customFormat="1" ht="15" thickBot="1">
      <c r="A31" s="142"/>
      <c r="B31" s="548" t="s">
        <v>30</v>
      </c>
      <c r="C31" s="535">
        <f>IF(C29="","",C29/C23)</f>
        <v>0.585427135678392</v>
      </c>
      <c r="D31" s="522">
        <f>IF(D29="","",D29/D23)</f>
        <v>0.02456140350877193</v>
      </c>
      <c r="E31" s="522">
        <f>IF(E29="","",E29/E23)</f>
        <v>0.03205128205128205</v>
      </c>
      <c r="F31" s="522">
        <f aca="true" t="shared" si="15" ref="F31:K31">IF(F29="","",F29/F23)</f>
        <v>0.03180212014134275</v>
      </c>
      <c r="G31" s="522">
        <f t="shared" si="15"/>
        <v>0.04964539007092199</v>
      </c>
      <c r="H31" s="522">
        <f t="shared" si="15"/>
        <v>0.08849557522123894</v>
      </c>
      <c r="I31" s="522">
        <f t="shared" si="15"/>
        <v>0.06349206349206349</v>
      </c>
      <c r="J31" s="522">
        <f>IF(J29="","",J29/J23)</f>
        <v>0.3888888888888889</v>
      </c>
      <c r="K31" s="522">
        <f t="shared" si="15"/>
        <v>0.06324110671936758</v>
      </c>
      <c r="L31" s="522">
        <f>IF(L29="","",L29/L23)</f>
        <v>0.6490066225165563</v>
      </c>
      <c r="M31" s="523">
        <f>IF(M29="","",M29/M23)</f>
        <v>0.11742424242424243</v>
      </c>
      <c r="N31" s="555">
        <f>IF(N29="","",N29/N23)</f>
        <v>0.42</v>
      </c>
      <c r="O31" s="441">
        <f>IF(O29="","",O29/O23)</f>
        <v>0.3229124647035095</v>
      </c>
      <c r="P31" s="260"/>
    </row>
    <row r="32" spans="1:16" ht="15" thickTop="1">
      <c r="A32" s="20"/>
      <c r="B32" s="549" t="s">
        <v>20</v>
      </c>
      <c r="C32" s="342">
        <f>IF(C23="","",C5+C11+C17+C23)</f>
        <v>1854</v>
      </c>
      <c r="D32" s="491">
        <f>IF(D23="","",D5+D11+D17+D23)</f>
        <v>1346</v>
      </c>
      <c r="E32" s="491">
        <f>IF(E23="","",E5+E11+E17+E23)</f>
        <v>1656</v>
      </c>
      <c r="F32" s="491">
        <f aca="true" t="shared" si="16" ref="F32:L32">IF(F23="","",F5+F11+F17+F23)</f>
        <v>1599</v>
      </c>
      <c r="G32" s="491">
        <f t="shared" si="16"/>
        <v>1499</v>
      </c>
      <c r="H32" s="491">
        <f t="shared" si="16"/>
        <v>1761</v>
      </c>
      <c r="I32" s="491">
        <f t="shared" si="16"/>
        <v>1548</v>
      </c>
      <c r="J32" s="491">
        <f t="shared" si="16"/>
        <v>1830</v>
      </c>
      <c r="K32" s="491">
        <f>IF(K23="","",K5+K11+K17+K23)</f>
        <v>1249</v>
      </c>
      <c r="L32" s="491">
        <f t="shared" si="16"/>
        <v>1975</v>
      </c>
      <c r="M32" s="524">
        <f>IF(M23="","",M5+M11+M17+M23)</f>
        <v>1170</v>
      </c>
      <c r="N32" s="558">
        <f>IF(N23="","",N5+N11+N17+N23)</f>
        <v>1900</v>
      </c>
      <c r="O32" s="442">
        <f>SUM(C32:N32)</f>
        <v>19387</v>
      </c>
      <c r="P32" s="254"/>
    </row>
    <row r="33" spans="1:16" ht="14.25">
      <c r="A33" s="20" t="s">
        <v>31</v>
      </c>
      <c r="B33" s="533" t="s">
        <v>22</v>
      </c>
      <c r="C33" s="528">
        <f>IF(C26="","",C7+C13+C19+C26)</f>
        <v>1165</v>
      </c>
      <c r="D33" s="515">
        <f>IF(D26="","",D7+D13+D19+D26)</f>
        <v>1139</v>
      </c>
      <c r="E33" s="515">
        <f>IF(E26="","",E7+E13+E19+E26)</f>
        <v>1264</v>
      </c>
      <c r="F33" s="515">
        <f aca="true" t="shared" si="17" ref="F33:M33">IF(F26="","",F7+F13+F19+F26)</f>
        <v>1250</v>
      </c>
      <c r="G33" s="515">
        <f t="shared" si="17"/>
        <v>1108</v>
      </c>
      <c r="H33" s="515">
        <f t="shared" si="17"/>
        <v>1350</v>
      </c>
      <c r="I33" s="515">
        <f t="shared" si="17"/>
        <v>1301</v>
      </c>
      <c r="J33" s="515">
        <f t="shared" si="17"/>
        <v>1289</v>
      </c>
      <c r="K33" s="515">
        <f t="shared" si="17"/>
        <v>1093</v>
      </c>
      <c r="L33" s="515">
        <f t="shared" si="17"/>
        <v>989</v>
      </c>
      <c r="M33" s="518">
        <f t="shared" si="17"/>
        <v>922</v>
      </c>
      <c r="N33" s="554">
        <f>IF(N26="","",N7+N13+N19+N26)</f>
        <v>1126</v>
      </c>
      <c r="O33" s="443">
        <f>SUM(C33:N33)</f>
        <v>13996</v>
      </c>
      <c r="P33" s="172"/>
    </row>
    <row r="34" spans="1:16" s="232" customFormat="1" ht="14.25">
      <c r="A34" s="141"/>
      <c r="B34" s="529" t="s">
        <v>16</v>
      </c>
      <c r="C34" s="530">
        <f aca="true" t="shared" si="18" ref="C34:O34">IF(C33="","",C33/C32)</f>
        <v>0.6283710895361381</v>
      </c>
      <c r="D34" s="516">
        <f t="shared" si="18"/>
        <v>0.8462109955423477</v>
      </c>
      <c r="E34" s="516">
        <f t="shared" si="18"/>
        <v>0.7632850241545893</v>
      </c>
      <c r="F34" s="516">
        <f t="shared" si="18"/>
        <v>0.7817385866166354</v>
      </c>
      <c r="G34" s="516">
        <f t="shared" si="18"/>
        <v>0.7391594396264176</v>
      </c>
      <c r="H34" s="516">
        <f t="shared" si="18"/>
        <v>0.7666098807495741</v>
      </c>
      <c r="I34" s="516">
        <f t="shared" si="18"/>
        <v>0.8404392764857881</v>
      </c>
      <c r="J34" s="516">
        <f t="shared" si="18"/>
        <v>0.7043715846994536</v>
      </c>
      <c r="K34" s="516">
        <f t="shared" si="18"/>
        <v>0.8751000800640513</v>
      </c>
      <c r="L34" s="516">
        <f t="shared" si="18"/>
        <v>0.5007594936708861</v>
      </c>
      <c r="M34" s="517">
        <f t="shared" si="18"/>
        <v>0.788034188034188</v>
      </c>
      <c r="N34" s="553">
        <f>IF(N33="","",N33/N32)</f>
        <v>0.5926315789473684</v>
      </c>
      <c r="O34" s="271">
        <f t="shared" si="18"/>
        <v>0.7219270645277763</v>
      </c>
      <c r="P34" s="282"/>
    </row>
    <row r="35" spans="1:16" ht="14.25">
      <c r="A35" s="22" t="s">
        <v>13</v>
      </c>
      <c r="B35" s="540" t="s">
        <v>18</v>
      </c>
      <c r="C35" s="528">
        <f>IF(C29="","",C29+C21+C15+C9)</f>
        <v>689</v>
      </c>
      <c r="D35" s="515">
        <f>IF(D29="","",D29+D21+D15+D9)</f>
        <v>207</v>
      </c>
      <c r="E35" s="515">
        <f>IF(E29="","",E29+E21+E15+E9)</f>
        <v>392</v>
      </c>
      <c r="F35" s="515">
        <f aca="true" t="shared" si="19" ref="F35:M35">IF(F29="","",F29+F21+F15+F9)</f>
        <v>349</v>
      </c>
      <c r="G35" s="515">
        <f t="shared" si="19"/>
        <v>391</v>
      </c>
      <c r="H35" s="515">
        <f t="shared" si="19"/>
        <v>411</v>
      </c>
      <c r="I35" s="515">
        <f t="shared" si="19"/>
        <v>247</v>
      </c>
      <c r="J35" s="515">
        <f t="shared" si="19"/>
        <v>541</v>
      </c>
      <c r="K35" s="515">
        <f t="shared" si="19"/>
        <v>156</v>
      </c>
      <c r="L35" s="515">
        <f t="shared" si="19"/>
        <v>986</v>
      </c>
      <c r="M35" s="518">
        <f t="shared" si="19"/>
        <v>248</v>
      </c>
      <c r="N35" s="554">
        <f>IF(N29="","",N29+N21+N15+N9)</f>
        <v>774</v>
      </c>
      <c r="O35" s="444">
        <f>SUM(C35:N35)</f>
        <v>5391</v>
      </c>
      <c r="P35" s="254"/>
    </row>
    <row r="36" spans="1:16" s="232" customFormat="1" ht="15" thickBot="1">
      <c r="A36" s="145"/>
      <c r="B36" s="550" t="s">
        <v>16</v>
      </c>
      <c r="C36" s="551">
        <f aca="true" t="shared" si="20" ref="C36:O36">IF(C35="","",C35/C32)</f>
        <v>0.37162891046386193</v>
      </c>
      <c r="D36" s="525">
        <f t="shared" si="20"/>
        <v>0.1537890044576523</v>
      </c>
      <c r="E36" s="525">
        <f t="shared" si="20"/>
        <v>0.23671497584541062</v>
      </c>
      <c r="F36" s="525">
        <f t="shared" si="20"/>
        <v>0.2182614133833646</v>
      </c>
      <c r="G36" s="525">
        <f t="shared" si="20"/>
        <v>0.2608405603735824</v>
      </c>
      <c r="H36" s="525">
        <f t="shared" si="20"/>
        <v>0.23339011925042588</v>
      </c>
      <c r="I36" s="525">
        <f t="shared" si="20"/>
        <v>0.15956072351421188</v>
      </c>
      <c r="J36" s="525">
        <f t="shared" si="20"/>
        <v>0.29562841530054645</v>
      </c>
      <c r="K36" s="525">
        <f t="shared" si="20"/>
        <v>0.12489991993594876</v>
      </c>
      <c r="L36" s="525">
        <f t="shared" si="20"/>
        <v>0.49924050632911393</v>
      </c>
      <c r="M36" s="526">
        <f t="shared" si="20"/>
        <v>0.21196581196581196</v>
      </c>
      <c r="N36" s="559">
        <f>IF(N35="","",N35/N32)</f>
        <v>0.4073684210526316</v>
      </c>
      <c r="O36" s="445">
        <f t="shared" si="20"/>
        <v>0.27807293547222367</v>
      </c>
      <c r="P36" s="282"/>
    </row>
    <row r="37" spans="1:15" ht="15" thickTop="1">
      <c r="A37" s="12"/>
      <c r="B37" s="254"/>
      <c r="C37" s="254"/>
      <c r="D37" s="254"/>
      <c r="E37" s="254"/>
      <c r="F37" s="254"/>
      <c r="G37" s="254"/>
      <c r="H37" s="254"/>
      <c r="I37" s="254"/>
      <c r="J37" s="254"/>
      <c r="K37" s="254"/>
      <c r="L37" s="254"/>
      <c r="M37" s="254" t="s">
        <v>32</v>
      </c>
      <c r="N37" s="254"/>
      <c r="O37" s="254"/>
    </row>
    <row r="38" spans="1:15" ht="14.25">
      <c r="A38" s="12"/>
      <c r="B38" s="254"/>
      <c r="C38" s="254"/>
      <c r="D38" s="254"/>
      <c r="E38" s="254"/>
      <c r="F38" s="254"/>
      <c r="G38" s="254"/>
      <c r="H38" s="339"/>
      <c r="I38" s="254"/>
      <c r="J38" s="254"/>
      <c r="K38" s="254"/>
      <c r="L38" s="254"/>
      <c r="M38" s="254"/>
      <c r="N38" s="254"/>
      <c r="O38" s="415" t="s">
        <v>148</v>
      </c>
    </row>
    <row r="39" spans="1:15" ht="13.5">
      <c r="A39" s="254"/>
      <c r="B39" s="254"/>
      <c r="C39" s="254"/>
      <c r="D39" s="254"/>
      <c r="E39" s="254"/>
      <c r="F39" s="254"/>
      <c r="G39" s="254"/>
      <c r="H39" s="254"/>
      <c r="I39" s="254"/>
      <c r="J39" s="254"/>
      <c r="K39" s="254"/>
      <c r="L39" s="254"/>
      <c r="M39" s="254"/>
      <c r="N39" s="254"/>
      <c r="O39" s="254"/>
    </row>
    <row r="40" spans="1:16" ht="17.25">
      <c r="A40" s="12"/>
      <c r="B40" s="254"/>
      <c r="C40" s="254"/>
      <c r="D40" s="254"/>
      <c r="E40" s="677" t="s">
        <v>33</v>
      </c>
      <c r="F40" s="677"/>
      <c r="G40" s="677"/>
      <c r="H40" s="677"/>
      <c r="I40" s="677"/>
      <c r="J40" s="677"/>
      <c r="K40" s="677"/>
      <c r="L40" s="344" t="s">
        <v>203</v>
      </c>
      <c r="M40" s="254"/>
      <c r="N40" s="254"/>
      <c r="O40" s="254"/>
      <c r="P40" s="254"/>
    </row>
    <row r="41" spans="1:16" ht="13.5">
      <c r="A41" s="254"/>
      <c r="B41" s="254"/>
      <c r="C41" s="254"/>
      <c r="D41" s="254"/>
      <c r="E41" s="254"/>
      <c r="F41" s="254"/>
      <c r="G41" s="254"/>
      <c r="H41" s="254"/>
      <c r="I41" s="254"/>
      <c r="J41" s="254"/>
      <c r="K41" s="254"/>
      <c r="L41" s="254"/>
      <c r="M41" s="254"/>
      <c r="N41" s="254"/>
      <c r="O41" s="254"/>
      <c r="P41" s="254"/>
    </row>
    <row r="42" spans="1:16" ht="15" thickBot="1">
      <c r="A42" s="12"/>
      <c r="B42" s="254"/>
      <c r="C42" s="254"/>
      <c r="D42" s="254"/>
      <c r="E42" s="254"/>
      <c r="F42" s="254"/>
      <c r="G42" s="254"/>
      <c r="H42" s="254"/>
      <c r="I42" s="254"/>
      <c r="J42" s="254"/>
      <c r="K42" s="254"/>
      <c r="L42" s="254"/>
      <c r="M42" s="254"/>
      <c r="N42" s="254"/>
      <c r="O42" s="254"/>
      <c r="P42" s="484" t="s">
        <v>0</v>
      </c>
    </row>
    <row r="43" spans="1:16" ht="18.75" thickBot="1" thickTop="1">
      <c r="A43" s="23"/>
      <c r="B43" s="16"/>
      <c r="C43" s="151"/>
      <c r="D43" s="152" t="s">
        <v>1</v>
      </c>
      <c r="E43" s="153" t="s">
        <v>2</v>
      </c>
      <c r="F43" s="153" t="s">
        <v>3</v>
      </c>
      <c r="G43" s="153" t="s">
        <v>4</v>
      </c>
      <c r="H43" s="153" t="s">
        <v>5</v>
      </c>
      <c r="I43" s="153" t="s">
        <v>6</v>
      </c>
      <c r="J43" s="153" t="s">
        <v>7</v>
      </c>
      <c r="K43" s="153" t="s">
        <v>8</v>
      </c>
      <c r="L43" s="153" t="s">
        <v>9</v>
      </c>
      <c r="M43" s="153" t="s">
        <v>10</v>
      </c>
      <c r="N43" s="153" t="s">
        <v>11</v>
      </c>
      <c r="O43" s="151" t="s">
        <v>12</v>
      </c>
      <c r="P43" s="633" t="s">
        <v>13</v>
      </c>
    </row>
    <row r="44" spans="1:16" ht="15" thickTop="1">
      <c r="A44" s="18"/>
      <c r="B44" s="590"/>
      <c r="C44" s="602" t="s">
        <v>34</v>
      </c>
      <c r="D44" s="616">
        <f>IF(C5="","",C5)</f>
        <v>708</v>
      </c>
      <c r="E44" s="583">
        <f>IF(D5="","",D5)</f>
        <v>774</v>
      </c>
      <c r="F44" s="635">
        <f aca="true" t="shared" si="21" ref="F44:O44">IF(E5="","",E5)</f>
        <v>887</v>
      </c>
      <c r="G44" s="635">
        <f t="shared" si="21"/>
        <v>839</v>
      </c>
      <c r="H44" s="635">
        <f t="shared" si="21"/>
        <v>767</v>
      </c>
      <c r="I44" s="635">
        <f t="shared" si="21"/>
        <v>966</v>
      </c>
      <c r="J44" s="635">
        <f t="shared" si="21"/>
        <v>835</v>
      </c>
      <c r="K44" s="635">
        <f t="shared" si="21"/>
        <v>849</v>
      </c>
      <c r="L44" s="635">
        <f t="shared" si="21"/>
        <v>750</v>
      </c>
      <c r="M44" s="635">
        <f t="shared" si="21"/>
        <v>650</v>
      </c>
      <c r="N44" s="635">
        <f t="shared" si="21"/>
        <v>601</v>
      </c>
      <c r="O44" s="636">
        <f t="shared" si="21"/>
        <v>712</v>
      </c>
      <c r="P44" s="262">
        <f>SUM(D44:O44)</f>
        <v>9338</v>
      </c>
    </row>
    <row r="45" spans="1:16" ht="14.25">
      <c r="A45" s="20"/>
      <c r="B45" s="591" t="s">
        <v>20</v>
      </c>
      <c r="C45" s="606" t="s">
        <v>35</v>
      </c>
      <c r="D45" s="637">
        <f>IF(D44="","",'3 利用関係別(R2年度) '!C5)</f>
        <v>693</v>
      </c>
      <c r="E45" s="638">
        <f>IF(E44="","",'3 利用関係別(R2年度) '!D5)</f>
        <v>626</v>
      </c>
      <c r="F45" s="638">
        <f>IF(F44="","",'3 利用関係別(R2年度) '!E5)</f>
        <v>800</v>
      </c>
      <c r="G45" s="638">
        <f>IF(G44="","",'3 利用関係別(R2年度) '!F5)</f>
        <v>719</v>
      </c>
      <c r="H45" s="638">
        <f>IF(H44="","",'3 利用関係別(R2年度) '!G5)</f>
        <v>619</v>
      </c>
      <c r="I45" s="638">
        <f>IF(I44="","",'3 利用関係別(R2年度) '!H5)</f>
        <v>711</v>
      </c>
      <c r="J45" s="638">
        <f>IF(J44="","",'3 利用関係別(R2年度) '!I5)</f>
        <v>743</v>
      </c>
      <c r="K45" s="638">
        <f>IF(K44="","",'3 利用関係別(R2年度) '!J5)</f>
        <v>750</v>
      </c>
      <c r="L45" s="638">
        <f>IF(L44="","",'3 利用関係別(R2年度) '!K5)</f>
        <v>791</v>
      </c>
      <c r="M45" s="638">
        <f>IF(M44="","",'3 利用関係別(R2年度) '!L5)</f>
        <v>670</v>
      </c>
      <c r="N45" s="638">
        <f>IF(N44="","",'3 利用関係別(R2年度) '!M5)</f>
        <v>716</v>
      </c>
      <c r="O45" s="638">
        <f>IF(O44="","",'3 利用関係別(R2年度) '!N5)</f>
        <v>798</v>
      </c>
      <c r="P45" s="560">
        <f>SUM(D45:O45)</f>
        <v>8636</v>
      </c>
    </row>
    <row r="46" spans="1:16" s="232" customFormat="1" ht="14.25">
      <c r="A46" s="141" t="s">
        <v>21</v>
      </c>
      <c r="B46" s="592"/>
      <c r="C46" s="603" t="s">
        <v>36</v>
      </c>
      <c r="D46" s="258">
        <f>IF(D44="","",D44/D45)</f>
        <v>1.0216450216450217</v>
      </c>
      <c r="E46" s="258">
        <f>IF(E44="","",E44/E45)</f>
        <v>1.2364217252396166</v>
      </c>
      <c r="F46" s="258">
        <f aca="true" t="shared" si="22" ref="F46:O46">IF(F44="","",F44/F45)</f>
        <v>1.10875</v>
      </c>
      <c r="G46" s="258">
        <f t="shared" si="22"/>
        <v>1.1668984700973575</v>
      </c>
      <c r="H46" s="258">
        <f t="shared" si="22"/>
        <v>1.2390953150242325</v>
      </c>
      <c r="I46" s="258">
        <f t="shared" si="22"/>
        <v>1.358649789029536</v>
      </c>
      <c r="J46" s="258">
        <f t="shared" si="22"/>
        <v>1.1238223418573352</v>
      </c>
      <c r="K46" s="258">
        <f t="shared" si="22"/>
        <v>1.132</v>
      </c>
      <c r="L46" s="258">
        <f t="shared" si="22"/>
        <v>0.9481668773704172</v>
      </c>
      <c r="M46" s="258">
        <f t="shared" si="22"/>
        <v>0.9701492537313433</v>
      </c>
      <c r="N46" s="258">
        <f t="shared" si="22"/>
        <v>0.8393854748603352</v>
      </c>
      <c r="O46" s="629">
        <f t="shared" si="22"/>
        <v>0.8922305764411027</v>
      </c>
      <c r="P46" s="561">
        <f>P44/P45</f>
        <v>1.0812876331635015</v>
      </c>
    </row>
    <row r="47" spans="1:16" ht="14.25">
      <c r="A47" s="20"/>
      <c r="B47" s="593"/>
      <c r="C47" s="604" t="s">
        <v>34</v>
      </c>
      <c r="D47" s="617">
        <f>IF(C7="","",C7)</f>
        <v>627</v>
      </c>
      <c r="E47" s="584">
        <f aca="true" t="shared" si="23" ref="E47:O47">IF(D7="","",D7)</f>
        <v>685</v>
      </c>
      <c r="F47" s="584">
        <f t="shared" si="23"/>
        <v>771</v>
      </c>
      <c r="G47" s="584">
        <f t="shared" si="23"/>
        <v>727</v>
      </c>
      <c r="H47" s="584">
        <f t="shared" si="23"/>
        <v>666</v>
      </c>
      <c r="I47" s="584">
        <f t="shared" si="23"/>
        <v>853</v>
      </c>
      <c r="J47" s="656">
        <f t="shared" si="23"/>
        <v>736</v>
      </c>
      <c r="K47" s="584">
        <f t="shared" si="23"/>
        <v>742</v>
      </c>
      <c r="L47" s="656">
        <f t="shared" si="23"/>
        <v>668</v>
      </c>
      <c r="M47" s="584">
        <f>IF(L7="","",L7)</f>
        <v>576</v>
      </c>
      <c r="N47" s="584">
        <f t="shared" si="23"/>
        <v>522</v>
      </c>
      <c r="O47" s="639">
        <f t="shared" si="23"/>
        <v>629</v>
      </c>
      <c r="P47" s="262">
        <f>SUM(D47:O47)</f>
        <v>8202</v>
      </c>
    </row>
    <row r="48" spans="1:16" ht="14.25">
      <c r="A48" s="20"/>
      <c r="B48" s="591" t="s">
        <v>22</v>
      </c>
      <c r="C48" s="606" t="s">
        <v>35</v>
      </c>
      <c r="D48" s="637">
        <f>IF(D47="","",'3 利用関係別(R2年度) '!C7)</f>
        <v>629</v>
      </c>
      <c r="E48" s="638">
        <f>IF(E47="","",'3 利用関係別(R2年度) '!D7)</f>
        <v>548</v>
      </c>
      <c r="F48" s="638">
        <f>IF(F47="","",'3 利用関係別(R2年度) '!E7)</f>
        <v>703</v>
      </c>
      <c r="G48" s="638">
        <f>IF(G47="","",'3 利用関係別(R2年度) '!F7)</f>
        <v>654</v>
      </c>
      <c r="H48" s="638">
        <f>IF(H47="","",'3 利用関係別(R2年度) '!G7)</f>
        <v>537</v>
      </c>
      <c r="I48" s="638">
        <f>IF(I47="","",'3 利用関係別(R2年度) '!H7)</f>
        <v>646</v>
      </c>
      <c r="J48" s="657">
        <f>IF(J47="","",'3 利用関係別(R2年度) '!I7)</f>
        <v>654</v>
      </c>
      <c r="K48" s="638">
        <f>IF(K47="","",'3 利用関係別(R2年度) '!J7)</f>
        <v>666</v>
      </c>
      <c r="L48" s="657">
        <f>IF(L47="","",'3 利用関係別(R2年度) '!K7)</f>
        <v>715</v>
      </c>
      <c r="M48" s="638">
        <f>IF(M47="","",'3 利用関係別(R2年度) '!L7)</f>
        <v>597</v>
      </c>
      <c r="N48" s="638">
        <f>IF(N47="","",'3 利用関係別(R2年度) '!M7)</f>
        <v>635</v>
      </c>
      <c r="O48" s="638">
        <f>IF(O47="","",'3 利用関係別(R2年度) '!N7)</f>
        <v>724</v>
      </c>
      <c r="P48" s="266">
        <f>SUM(D48:O48)</f>
        <v>7708</v>
      </c>
    </row>
    <row r="49" spans="1:16" ht="14.25">
      <c r="A49" s="19"/>
      <c r="B49" s="594"/>
      <c r="C49" s="605" t="s">
        <v>36</v>
      </c>
      <c r="D49" s="258">
        <f>IF(D47="","",D47/D48)</f>
        <v>0.9968203497615262</v>
      </c>
      <c r="E49" s="258">
        <f>IF(E47="","",E47/E48)</f>
        <v>1.25</v>
      </c>
      <c r="F49" s="258">
        <f>IF(F47="","",F47/F48)</f>
        <v>1.096728307254623</v>
      </c>
      <c r="G49" s="258">
        <f aca="true" t="shared" si="24" ref="G49:O49">IF(G47="","",G47/G48)</f>
        <v>1.1116207951070336</v>
      </c>
      <c r="H49" s="258">
        <f t="shared" si="24"/>
        <v>1.2402234636871508</v>
      </c>
      <c r="I49" s="258">
        <f t="shared" si="24"/>
        <v>1.3204334365325077</v>
      </c>
      <c r="J49" s="258">
        <f t="shared" si="24"/>
        <v>1.1253822629969419</v>
      </c>
      <c r="K49" s="258">
        <f t="shared" si="24"/>
        <v>1.1141141141141142</v>
      </c>
      <c r="L49" s="258">
        <f t="shared" si="24"/>
        <v>0.9342657342657342</v>
      </c>
      <c r="M49" s="258">
        <f t="shared" si="24"/>
        <v>0.964824120603015</v>
      </c>
      <c r="N49" s="258">
        <f t="shared" si="24"/>
        <v>0.8220472440944881</v>
      </c>
      <c r="O49" s="629">
        <f t="shared" si="24"/>
        <v>0.8687845303867403</v>
      </c>
      <c r="P49" s="562">
        <f>P47/P48</f>
        <v>1.0640892579138557</v>
      </c>
    </row>
    <row r="50" spans="1:16" ht="14.25">
      <c r="A50" s="20" t="s">
        <v>23</v>
      </c>
      <c r="B50" s="593"/>
      <c r="C50" s="604" t="s">
        <v>34</v>
      </c>
      <c r="D50" s="315">
        <f>IF(D44="","",D44-D47)</f>
        <v>81</v>
      </c>
      <c r="E50" s="261">
        <f>IF(E44="","",E44-E47)</f>
        <v>89</v>
      </c>
      <c r="F50" s="261">
        <f aca="true" t="shared" si="25" ref="F50:O51">IF(F44="","",F44-F47)</f>
        <v>116</v>
      </c>
      <c r="G50" s="261">
        <f t="shared" si="25"/>
        <v>112</v>
      </c>
      <c r="H50" s="261">
        <f t="shared" si="25"/>
        <v>101</v>
      </c>
      <c r="I50" s="261">
        <f t="shared" si="25"/>
        <v>113</v>
      </c>
      <c r="J50" s="261">
        <f t="shared" si="25"/>
        <v>99</v>
      </c>
      <c r="K50" s="261">
        <f t="shared" si="25"/>
        <v>107</v>
      </c>
      <c r="L50" s="261">
        <f t="shared" si="25"/>
        <v>82</v>
      </c>
      <c r="M50" s="261">
        <f t="shared" si="25"/>
        <v>74</v>
      </c>
      <c r="N50" s="261">
        <f t="shared" si="25"/>
        <v>79</v>
      </c>
      <c r="O50" s="625">
        <f t="shared" si="25"/>
        <v>83</v>
      </c>
      <c r="P50" s="343">
        <f>SUM(D50:O50)</f>
        <v>1136</v>
      </c>
    </row>
    <row r="51" spans="1:16" ht="14.25">
      <c r="A51" s="20"/>
      <c r="B51" s="591" t="s">
        <v>18</v>
      </c>
      <c r="C51" s="606" t="s">
        <v>35</v>
      </c>
      <c r="D51" s="316">
        <f>IF(D45="","",D45-D48)</f>
        <v>64</v>
      </c>
      <c r="E51" s="288">
        <f>IF(E45="","",E45-E48)</f>
        <v>78</v>
      </c>
      <c r="F51" s="288">
        <f t="shared" si="25"/>
        <v>97</v>
      </c>
      <c r="G51" s="288">
        <f t="shared" si="25"/>
        <v>65</v>
      </c>
      <c r="H51" s="288">
        <f t="shared" si="25"/>
        <v>82</v>
      </c>
      <c r="I51" s="288">
        <f t="shared" si="25"/>
        <v>65</v>
      </c>
      <c r="J51" s="288">
        <f t="shared" si="25"/>
        <v>89</v>
      </c>
      <c r="K51" s="288">
        <f t="shared" si="25"/>
        <v>84</v>
      </c>
      <c r="L51" s="288">
        <f t="shared" si="25"/>
        <v>76</v>
      </c>
      <c r="M51" s="288">
        <f t="shared" si="25"/>
        <v>73</v>
      </c>
      <c r="N51" s="288">
        <f t="shared" si="25"/>
        <v>81</v>
      </c>
      <c r="O51" s="626">
        <f t="shared" si="25"/>
        <v>74</v>
      </c>
      <c r="P51" s="563">
        <f>SUM(D51:O51)</f>
        <v>928</v>
      </c>
    </row>
    <row r="52" spans="1:16" s="232" customFormat="1" ht="15" thickBot="1">
      <c r="A52" s="142"/>
      <c r="B52" s="595"/>
      <c r="C52" s="607" t="s">
        <v>36</v>
      </c>
      <c r="D52" s="317">
        <f>IF(D50="","",D50/D51)</f>
        <v>1.265625</v>
      </c>
      <c r="E52" s="272">
        <f>IF(E50="","",E50/E51)</f>
        <v>1.141025641025641</v>
      </c>
      <c r="F52" s="272">
        <f aca="true" t="shared" si="26" ref="F52:O52">IF(F50="","",F50/F51)</f>
        <v>1.1958762886597938</v>
      </c>
      <c r="G52" s="272">
        <f t="shared" si="26"/>
        <v>1.7230769230769232</v>
      </c>
      <c r="H52" s="272">
        <f t="shared" si="26"/>
        <v>1.2317073170731707</v>
      </c>
      <c r="I52" s="272">
        <f t="shared" si="26"/>
        <v>1.7384615384615385</v>
      </c>
      <c r="J52" s="272">
        <f t="shared" si="26"/>
        <v>1.1123595505617978</v>
      </c>
      <c r="K52" s="272">
        <f t="shared" si="26"/>
        <v>1.2738095238095237</v>
      </c>
      <c r="L52" s="272">
        <f t="shared" si="26"/>
        <v>1.0789473684210527</v>
      </c>
      <c r="M52" s="272">
        <f t="shared" si="26"/>
        <v>1.0136986301369864</v>
      </c>
      <c r="N52" s="272">
        <f t="shared" si="26"/>
        <v>0.9753086419753086</v>
      </c>
      <c r="O52" s="627">
        <f t="shared" si="26"/>
        <v>1.1216216216216217</v>
      </c>
      <c r="P52" s="441">
        <f>P50/P51</f>
        <v>1.2241379310344827</v>
      </c>
    </row>
    <row r="53" spans="1:16" ht="15" thickTop="1">
      <c r="A53" s="20"/>
      <c r="B53" s="591"/>
      <c r="C53" s="602" t="s">
        <v>34</v>
      </c>
      <c r="D53" s="583">
        <f aca="true" t="shared" si="27" ref="D53:O53">IF(C11="","",C11)</f>
        <v>339</v>
      </c>
      <c r="E53" s="585">
        <f t="shared" si="27"/>
        <v>283</v>
      </c>
      <c r="F53" s="585">
        <f t="shared" si="27"/>
        <v>455</v>
      </c>
      <c r="G53" s="585">
        <f t="shared" si="27"/>
        <v>472</v>
      </c>
      <c r="H53" s="313">
        <f t="shared" si="27"/>
        <v>449</v>
      </c>
      <c r="I53" s="313">
        <f t="shared" si="27"/>
        <v>564</v>
      </c>
      <c r="J53" s="658">
        <f t="shared" si="27"/>
        <v>394</v>
      </c>
      <c r="K53" s="658">
        <f t="shared" si="27"/>
        <v>487</v>
      </c>
      <c r="L53" s="658">
        <f t="shared" si="27"/>
        <v>238</v>
      </c>
      <c r="M53" s="313">
        <f t="shared" si="27"/>
        <v>399</v>
      </c>
      <c r="N53" s="313">
        <f t="shared" si="27"/>
        <v>285</v>
      </c>
      <c r="O53" s="628">
        <f t="shared" si="27"/>
        <v>635</v>
      </c>
      <c r="P53" s="257">
        <f>SUM(D53:O53)</f>
        <v>5000</v>
      </c>
    </row>
    <row r="54" spans="1:16" ht="14.25">
      <c r="A54" s="20"/>
      <c r="B54" s="591" t="s">
        <v>20</v>
      </c>
      <c r="C54" s="606" t="s">
        <v>35</v>
      </c>
      <c r="D54" s="637">
        <f>IF(D53="","",'3 利用関係別(R2年度) '!C11)</f>
        <v>406</v>
      </c>
      <c r="E54" s="638">
        <f>IF(E53="","",'3 利用関係別(R2年度) '!D11)</f>
        <v>301</v>
      </c>
      <c r="F54" s="638">
        <f>IF(F53="","",'3 利用関係別(R2年度) '!E11)</f>
        <v>357</v>
      </c>
      <c r="G54" s="638">
        <f>IF(G53="","",'3 利用関係別(R2年度) '!F11)</f>
        <v>378</v>
      </c>
      <c r="H54" s="638">
        <f>IF(H53="","",'3 利用関係別(R2年度) '!G11)</f>
        <v>242</v>
      </c>
      <c r="I54" s="638">
        <f>IF(I53="","",'3 利用関係別(R2年度) '!H11)</f>
        <v>455</v>
      </c>
      <c r="J54" s="657">
        <f>IF(J53="","",'3 利用関係別(R2年度) '!I11)</f>
        <v>399</v>
      </c>
      <c r="K54" s="657">
        <f>IF(K53="","",'3 利用関係別(R2年度) '!J11)</f>
        <v>343</v>
      </c>
      <c r="L54" s="657">
        <f>IF(L53="","",'3 利用関係別(R2年度) '!K11)</f>
        <v>261</v>
      </c>
      <c r="M54" s="638">
        <f>IF(M53="","",'3 利用関係別(R2年度) '!L11)</f>
        <v>350</v>
      </c>
      <c r="N54" s="638">
        <f>IF(N53="","",'3 利用関係別(R2年度) '!M11)</f>
        <v>297</v>
      </c>
      <c r="O54" s="638">
        <f>IF(O53="","",'3 利用関係別(R2年度) '!N11)</f>
        <v>360</v>
      </c>
      <c r="P54" s="443">
        <f>SUM(D54:O54)</f>
        <v>4149</v>
      </c>
    </row>
    <row r="55" spans="1:16" s="232" customFormat="1" ht="14.25">
      <c r="A55" s="141" t="s">
        <v>24</v>
      </c>
      <c r="B55" s="592"/>
      <c r="C55" s="603" t="s">
        <v>36</v>
      </c>
      <c r="D55" s="314">
        <f>IF(D53="","",D53/D54)</f>
        <v>0.8349753694581281</v>
      </c>
      <c r="E55" s="276">
        <f aca="true" t="shared" si="28" ref="E55:O55">IF(E53="","",E53/E54)</f>
        <v>0.9401993355481728</v>
      </c>
      <c r="F55" s="276">
        <f t="shared" si="28"/>
        <v>1.2745098039215685</v>
      </c>
      <c r="G55" s="276">
        <f t="shared" si="28"/>
        <v>1.2486772486772486</v>
      </c>
      <c r="H55" s="276">
        <f t="shared" si="28"/>
        <v>1.8553719008264462</v>
      </c>
      <c r="I55" s="276">
        <f t="shared" si="28"/>
        <v>1.2395604395604396</v>
      </c>
      <c r="J55" s="276">
        <f t="shared" si="28"/>
        <v>0.9874686716791979</v>
      </c>
      <c r="K55" s="276">
        <f t="shared" si="28"/>
        <v>1.4198250728862973</v>
      </c>
      <c r="L55" s="276">
        <f t="shared" si="28"/>
        <v>0.9118773946360154</v>
      </c>
      <c r="M55" s="276">
        <f t="shared" si="28"/>
        <v>1.14</v>
      </c>
      <c r="N55" s="276">
        <f t="shared" si="28"/>
        <v>0.9595959595959596</v>
      </c>
      <c r="O55" s="629">
        <f t="shared" si="28"/>
        <v>1.7638888888888888</v>
      </c>
      <c r="P55" s="271">
        <f>P53/P54</f>
        <v>1.2051096649795132</v>
      </c>
    </row>
    <row r="56" spans="1:16" ht="14.25">
      <c r="A56" s="20"/>
      <c r="B56" s="593"/>
      <c r="C56" s="604" t="s">
        <v>34</v>
      </c>
      <c r="D56" s="618">
        <f aca="true" t="shared" si="29" ref="D56:O56">IF(C13="","",C13)</f>
        <v>197</v>
      </c>
      <c r="E56" s="584">
        <f t="shared" si="29"/>
        <v>172</v>
      </c>
      <c r="F56" s="584">
        <f t="shared" si="29"/>
        <v>190</v>
      </c>
      <c r="G56" s="584">
        <f t="shared" si="29"/>
        <v>245</v>
      </c>
      <c r="H56" s="584">
        <f>IF(G13="","",G13)</f>
        <v>173</v>
      </c>
      <c r="I56" s="584">
        <f t="shared" si="29"/>
        <v>286</v>
      </c>
      <c r="J56" s="656">
        <f t="shared" si="29"/>
        <v>266</v>
      </c>
      <c r="K56" s="656">
        <f t="shared" si="29"/>
        <v>244</v>
      </c>
      <c r="L56" s="656">
        <f t="shared" si="29"/>
        <v>181</v>
      </c>
      <c r="M56" s="584">
        <f t="shared" si="29"/>
        <v>93</v>
      </c>
      <c r="N56" s="584">
        <f t="shared" si="29"/>
        <v>147</v>
      </c>
      <c r="O56" s="639">
        <f t="shared" si="29"/>
        <v>177</v>
      </c>
      <c r="P56" s="262">
        <f>SUM(D56:O56)</f>
        <v>2371</v>
      </c>
    </row>
    <row r="57" spans="1:16" ht="14.25">
      <c r="A57" s="20"/>
      <c r="B57" s="591" t="s">
        <v>22</v>
      </c>
      <c r="C57" s="606" t="s">
        <v>35</v>
      </c>
      <c r="D57" s="637">
        <f>IF(D56="","",'3 利用関係別(R2年度) '!C13)</f>
        <v>234</v>
      </c>
      <c r="E57" s="638">
        <f>IF(E56="","",'3 利用関係別(R2年度) '!D13)</f>
        <v>203</v>
      </c>
      <c r="F57" s="638">
        <f>IF(F56="","",'3 利用関係別(R2年度) '!E13)</f>
        <v>182</v>
      </c>
      <c r="G57" s="638">
        <f>IF(G56="","",'3 利用関係別(R2年度) '!F13)</f>
        <v>182</v>
      </c>
      <c r="H57" s="638">
        <f>IF(H56="","",'3 利用関係別(R2年度) '!G13)</f>
        <v>127</v>
      </c>
      <c r="I57" s="638">
        <f>IF(I56="","",'3 利用関係別(R2年度) '!H13)</f>
        <v>230</v>
      </c>
      <c r="J57" s="657">
        <f>IF(J56="","",'3 利用関係別(R2年度) '!I13)</f>
        <v>176</v>
      </c>
      <c r="K57" s="657">
        <f>IF(K56="","",'3 利用関係別(R2年度) '!J13)</f>
        <v>181</v>
      </c>
      <c r="L57" s="657">
        <f>IF(L56="","",'3 利用関係別(R2年度) '!K13)</f>
        <v>139</v>
      </c>
      <c r="M57" s="638">
        <f>IF(M56="","",'3 利用関係別(R2年度) '!L13)</f>
        <v>265</v>
      </c>
      <c r="N57" s="638">
        <f>IF(N56="","",'3 利用関係別(R2年度) '!M13)</f>
        <v>155</v>
      </c>
      <c r="O57" s="638">
        <f>IF(O56="","",'3 利用関係別(R2年度) '!N13)</f>
        <v>225</v>
      </c>
      <c r="P57" s="444">
        <f>SUM(D57:O57)</f>
        <v>2299</v>
      </c>
    </row>
    <row r="58" spans="1:16" s="232" customFormat="1" ht="14.25">
      <c r="A58" s="141"/>
      <c r="B58" s="592"/>
      <c r="C58" s="603" t="s">
        <v>36</v>
      </c>
      <c r="D58" s="314">
        <f>IF(D56="","",D56/D57)</f>
        <v>0.8418803418803419</v>
      </c>
      <c r="E58" s="276">
        <f aca="true" t="shared" si="30" ref="E58:O58">IF(E56="","",E56/E57)</f>
        <v>0.8472906403940886</v>
      </c>
      <c r="F58" s="276">
        <f t="shared" si="30"/>
        <v>1.043956043956044</v>
      </c>
      <c r="G58" s="276">
        <f t="shared" si="30"/>
        <v>1.3461538461538463</v>
      </c>
      <c r="H58" s="276">
        <f t="shared" si="30"/>
        <v>1.3622047244094488</v>
      </c>
      <c r="I58" s="276">
        <f t="shared" si="30"/>
        <v>1.2434782608695651</v>
      </c>
      <c r="J58" s="276">
        <f t="shared" si="30"/>
        <v>1.5113636363636365</v>
      </c>
      <c r="K58" s="276">
        <f t="shared" si="30"/>
        <v>1.3480662983425415</v>
      </c>
      <c r="L58" s="276">
        <f t="shared" si="30"/>
        <v>1.3021582733812949</v>
      </c>
      <c r="M58" s="276">
        <f t="shared" si="30"/>
        <v>0.35094339622641507</v>
      </c>
      <c r="N58" s="276">
        <f t="shared" si="30"/>
        <v>0.9483870967741935</v>
      </c>
      <c r="O58" s="629">
        <f t="shared" si="30"/>
        <v>0.7866666666666666</v>
      </c>
      <c r="P58" s="562">
        <f>P56/P57</f>
        <v>1.0313179643323185</v>
      </c>
    </row>
    <row r="59" spans="1:16" ht="14.25">
      <c r="A59" s="20" t="s">
        <v>23</v>
      </c>
      <c r="B59" s="593"/>
      <c r="C59" s="604" t="s">
        <v>34</v>
      </c>
      <c r="D59" s="315">
        <f>IF(D53="","",D53-D56)</f>
        <v>142</v>
      </c>
      <c r="E59" s="261">
        <f aca="true" t="shared" si="31" ref="E59:O59">IF(E53="","",E53-E56)</f>
        <v>111</v>
      </c>
      <c r="F59" s="261">
        <f t="shared" si="31"/>
        <v>265</v>
      </c>
      <c r="G59" s="261">
        <f t="shared" si="31"/>
        <v>227</v>
      </c>
      <c r="H59" s="261">
        <f t="shared" si="31"/>
        <v>276</v>
      </c>
      <c r="I59" s="261">
        <f t="shared" si="31"/>
        <v>278</v>
      </c>
      <c r="J59" s="261">
        <f t="shared" si="31"/>
        <v>128</v>
      </c>
      <c r="K59" s="261">
        <f t="shared" si="31"/>
        <v>243</v>
      </c>
      <c r="L59" s="261">
        <f t="shared" si="31"/>
        <v>57</v>
      </c>
      <c r="M59" s="261">
        <f t="shared" si="31"/>
        <v>306</v>
      </c>
      <c r="N59" s="261">
        <f t="shared" si="31"/>
        <v>138</v>
      </c>
      <c r="O59" s="625">
        <f t="shared" si="31"/>
        <v>458</v>
      </c>
      <c r="P59" s="564">
        <f>SUM(D59:O59)</f>
        <v>2629</v>
      </c>
    </row>
    <row r="60" spans="1:16" ht="14.25">
      <c r="A60" s="20"/>
      <c r="B60" s="591" t="s">
        <v>18</v>
      </c>
      <c r="C60" s="606" t="s">
        <v>35</v>
      </c>
      <c r="D60" s="316">
        <f>IF(D59="","",D54-D57)</f>
        <v>172</v>
      </c>
      <c r="E60" s="288">
        <f aca="true" t="shared" si="32" ref="E60:O60">IF(E59="","",E54-E57)</f>
        <v>98</v>
      </c>
      <c r="F60" s="288">
        <f t="shared" si="32"/>
        <v>175</v>
      </c>
      <c r="G60" s="288">
        <f t="shared" si="32"/>
        <v>196</v>
      </c>
      <c r="H60" s="288">
        <f t="shared" si="32"/>
        <v>115</v>
      </c>
      <c r="I60" s="288">
        <f t="shared" si="32"/>
        <v>225</v>
      </c>
      <c r="J60" s="288">
        <f t="shared" si="32"/>
        <v>223</v>
      </c>
      <c r="K60" s="288">
        <f t="shared" si="32"/>
        <v>162</v>
      </c>
      <c r="L60" s="288">
        <f t="shared" si="32"/>
        <v>122</v>
      </c>
      <c r="M60" s="288">
        <f t="shared" si="32"/>
        <v>85</v>
      </c>
      <c r="N60" s="288">
        <f t="shared" si="32"/>
        <v>142</v>
      </c>
      <c r="O60" s="626">
        <f t="shared" si="32"/>
        <v>135</v>
      </c>
      <c r="P60" s="565">
        <f>SUM(D60:O60)</f>
        <v>1850</v>
      </c>
    </row>
    <row r="61" spans="1:16" s="232" customFormat="1" ht="15" thickBot="1">
      <c r="A61" s="142"/>
      <c r="B61" s="595"/>
      <c r="C61" s="607" t="s">
        <v>36</v>
      </c>
      <c r="D61" s="317">
        <f>IF(D59="","",D59/D60)</f>
        <v>0.8255813953488372</v>
      </c>
      <c r="E61" s="280">
        <f aca="true" t="shared" si="33" ref="E61:O61">IF(E59="","",E59/E60)</f>
        <v>1.1326530612244898</v>
      </c>
      <c r="F61" s="280">
        <f t="shared" si="33"/>
        <v>1.5142857142857142</v>
      </c>
      <c r="G61" s="280">
        <f t="shared" si="33"/>
        <v>1.1581632653061225</v>
      </c>
      <c r="H61" s="280">
        <f t="shared" si="33"/>
        <v>2.4</v>
      </c>
      <c r="I61" s="280">
        <f t="shared" si="33"/>
        <v>1.2355555555555555</v>
      </c>
      <c r="J61" s="280">
        <f t="shared" si="33"/>
        <v>0.5739910313901345</v>
      </c>
      <c r="K61" s="280">
        <f t="shared" si="33"/>
        <v>1.5</v>
      </c>
      <c r="L61" s="280">
        <f t="shared" si="33"/>
        <v>0.4672131147540984</v>
      </c>
      <c r="M61" s="280">
        <f t="shared" si="33"/>
        <v>3.6</v>
      </c>
      <c r="N61" s="280">
        <f t="shared" si="33"/>
        <v>0.971830985915493</v>
      </c>
      <c r="O61" s="630">
        <f t="shared" si="33"/>
        <v>3.3925925925925924</v>
      </c>
      <c r="P61" s="441">
        <f>P59/P60</f>
        <v>1.421081081081081</v>
      </c>
    </row>
    <row r="62" spans="1:16" ht="15" thickTop="1">
      <c r="A62" s="22"/>
      <c r="B62" s="596"/>
      <c r="C62" s="608" t="s">
        <v>34</v>
      </c>
      <c r="D62" s="619">
        <f aca="true" t="shared" si="34" ref="D62:O62">IF(C17="","",C17)</f>
        <v>11</v>
      </c>
      <c r="E62" s="586">
        <f t="shared" si="34"/>
        <v>4</v>
      </c>
      <c r="F62" s="586">
        <f t="shared" si="34"/>
        <v>2</v>
      </c>
      <c r="G62" s="586">
        <f t="shared" si="34"/>
        <v>5</v>
      </c>
      <c r="H62" s="586">
        <f t="shared" si="34"/>
        <v>1</v>
      </c>
      <c r="I62" s="586">
        <f t="shared" si="34"/>
        <v>5</v>
      </c>
      <c r="J62" s="659">
        <f t="shared" si="34"/>
        <v>4</v>
      </c>
      <c r="K62" s="659">
        <f t="shared" si="34"/>
        <v>8</v>
      </c>
      <c r="L62" s="586">
        <f t="shared" si="34"/>
        <v>8</v>
      </c>
      <c r="M62" s="586">
        <f t="shared" si="34"/>
        <v>20</v>
      </c>
      <c r="N62" s="586">
        <f t="shared" si="34"/>
        <v>20</v>
      </c>
      <c r="O62" s="640">
        <f t="shared" si="34"/>
        <v>3</v>
      </c>
      <c r="P62" s="257">
        <f>SUM(D62:O62)</f>
        <v>91</v>
      </c>
    </row>
    <row r="63" spans="1:16" ht="14.25">
      <c r="A63" s="22"/>
      <c r="B63" s="596" t="s">
        <v>20</v>
      </c>
      <c r="C63" s="611" t="s">
        <v>35</v>
      </c>
      <c r="D63" s="642">
        <f>IF(D62="","",'3 利用関係別(R2年度) '!C17)</f>
        <v>4</v>
      </c>
      <c r="E63" s="643">
        <f>IF(E62="","",'3 利用関係別(R2年度) '!D17)</f>
        <v>3</v>
      </c>
      <c r="F63" s="643">
        <f>IF(F62="","",'3 利用関係別(R2年度) '!E17)</f>
        <v>2</v>
      </c>
      <c r="G63" s="643">
        <f>IF(G62="","",'3 利用関係別(R2年度) '!F17)</f>
        <v>0</v>
      </c>
      <c r="H63" s="643">
        <f>IF(H62="","",'3 利用関係別(R2年度) '!G17)</f>
        <v>1</v>
      </c>
      <c r="I63" s="643">
        <f>IF(I62="","",'3 利用関係別(R2年度) '!H17)</f>
        <v>5</v>
      </c>
      <c r="J63" s="660">
        <f>IF(J62="","",'3 利用関係別(R2年度) '!I17)</f>
        <v>64</v>
      </c>
      <c r="K63" s="660">
        <f>IF(K62="","",'3 利用関係別(R2年度) '!J17)</f>
        <v>6</v>
      </c>
      <c r="L63" s="643">
        <f>IF(L62="","",'3 利用関係別(R2年度) '!K17)</f>
        <v>5</v>
      </c>
      <c r="M63" s="643">
        <f>IF(M62="","",'3 利用関係別(R2年度) '!L17)</f>
        <v>1</v>
      </c>
      <c r="N63" s="643">
        <f>IF(N62="","",'3 利用関係別(R2年度) '!M17)</f>
        <v>12</v>
      </c>
      <c r="O63" s="643">
        <f>IF(O62="","",'3 利用関係別(R2年度) '!N17)</f>
        <v>7</v>
      </c>
      <c r="P63" s="643">
        <f>IF(P62="","",'3 利用関係別(R2年度) '!O17)</f>
        <v>110</v>
      </c>
    </row>
    <row r="64" spans="1:16" s="232" customFormat="1" ht="14.25">
      <c r="A64" s="143" t="s">
        <v>25</v>
      </c>
      <c r="B64" s="597"/>
      <c r="C64" s="610" t="s">
        <v>36</v>
      </c>
      <c r="D64" s="314">
        <f>IF(D62="","",D62/D63)</f>
        <v>2.75</v>
      </c>
      <c r="E64" s="276">
        <f>IF(E62="","",E62/E63)</f>
        <v>1.3333333333333333</v>
      </c>
      <c r="F64" s="276">
        <f>IF(F62="","",F62/F63)</f>
        <v>1</v>
      </c>
      <c r="G64" s="276">
        <v>0</v>
      </c>
      <c r="H64" s="321">
        <f>IF(H63=0,"",IF(H62="","",H62/H63))</f>
        <v>1</v>
      </c>
      <c r="I64" s="276">
        <f aca="true" t="shared" si="35" ref="I64:O64">IF(I62="","",I62/I63)</f>
        <v>1</v>
      </c>
      <c r="J64" s="276">
        <f t="shared" si="35"/>
        <v>0.0625</v>
      </c>
      <c r="K64" s="276">
        <f t="shared" si="35"/>
        <v>1.3333333333333333</v>
      </c>
      <c r="L64" s="276">
        <f t="shared" si="35"/>
        <v>1.6</v>
      </c>
      <c r="M64" s="276">
        <f t="shared" si="35"/>
        <v>20</v>
      </c>
      <c r="N64" s="276">
        <f t="shared" si="35"/>
        <v>1.6666666666666667</v>
      </c>
      <c r="O64" s="629">
        <f t="shared" si="35"/>
        <v>0.42857142857142855</v>
      </c>
      <c r="P64" s="566">
        <f>P62/P63</f>
        <v>0.8272727272727273</v>
      </c>
    </row>
    <row r="65" spans="1:16" ht="14.25">
      <c r="A65" s="22"/>
      <c r="B65" s="598"/>
      <c r="C65" s="609" t="s">
        <v>34</v>
      </c>
      <c r="D65" s="620">
        <f aca="true" t="shared" si="36" ref="D65:O65">IF(C19="","",C19)</f>
        <v>11</v>
      </c>
      <c r="E65" s="587">
        <f t="shared" si="36"/>
        <v>4</v>
      </c>
      <c r="F65" s="587">
        <f t="shared" si="36"/>
        <v>1</v>
      </c>
      <c r="G65" s="587">
        <f t="shared" si="36"/>
        <v>4</v>
      </c>
      <c r="H65" s="587">
        <f t="shared" si="36"/>
        <v>1</v>
      </c>
      <c r="I65" s="587">
        <f t="shared" si="36"/>
        <v>5</v>
      </c>
      <c r="J65" s="661">
        <f t="shared" si="36"/>
        <v>4</v>
      </c>
      <c r="K65" s="661">
        <f t="shared" si="36"/>
        <v>6</v>
      </c>
      <c r="L65" s="587">
        <f t="shared" si="36"/>
        <v>7</v>
      </c>
      <c r="M65" s="587">
        <f t="shared" si="36"/>
        <v>2</v>
      </c>
      <c r="N65" s="587">
        <f t="shared" si="36"/>
        <v>20</v>
      </c>
      <c r="O65" s="641">
        <f t="shared" si="36"/>
        <v>1</v>
      </c>
      <c r="P65" s="567">
        <f>SUM(D65:O65)</f>
        <v>66</v>
      </c>
    </row>
    <row r="66" spans="1:16" ht="14.25">
      <c r="A66" s="22"/>
      <c r="B66" s="596" t="s">
        <v>22</v>
      </c>
      <c r="C66" s="611" t="s">
        <v>35</v>
      </c>
      <c r="D66" s="642">
        <f>IF(D65="","",'3 利用関係別(R2年度) '!C19)</f>
        <v>4</v>
      </c>
      <c r="E66" s="643">
        <f>IF(E65="","",'3 利用関係別(R2年度) '!D19)</f>
        <v>3</v>
      </c>
      <c r="F66" s="643">
        <f>IF(F65="","",'3 利用関係別(R2年度) '!E19)</f>
        <v>1</v>
      </c>
      <c r="G66" s="643">
        <f>IF(G65="","",'3 利用関係別(R2年度) '!F19)</f>
        <v>0</v>
      </c>
      <c r="H66" s="643">
        <f>IF(H65="","",'3 利用関係別(R2年度) '!G19)</f>
        <v>1</v>
      </c>
      <c r="I66" s="643">
        <f>IF(I65="","",'3 利用関係別(R2年度) '!H19)</f>
        <v>5</v>
      </c>
      <c r="J66" s="660">
        <f>IF(J65="","",'3 利用関係別(R2年度) '!I19)</f>
        <v>64</v>
      </c>
      <c r="K66" s="660">
        <f>IF(K65="","",'3 利用関係別(R2年度) '!J19)</f>
        <v>4</v>
      </c>
      <c r="L66" s="643">
        <f>IF(L65="","",'3 利用関係別(R2年度) '!K19)</f>
        <v>3</v>
      </c>
      <c r="M66" s="643">
        <f>IF(M65="","",'3 利用関係別(R2年度) '!L19)</f>
        <v>0</v>
      </c>
      <c r="N66" s="643">
        <f>IF(N65="","",'3 利用関係別(R2年度) '!M19)</f>
        <v>12</v>
      </c>
      <c r="O66" s="643"/>
      <c r="P66" s="563">
        <f>SUM(D66:O66)</f>
        <v>97</v>
      </c>
    </row>
    <row r="67" spans="1:16" s="232" customFormat="1" ht="14.25">
      <c r="A67" s="143"/>
      <c r="B67" s="597"/>
      <c r="C67" s="610" t="s">
        <v>36</v>
      </c>
      <c r="D67" s="621">
        <f>IF(D65="","",D65/D66)</f>
        <v>2.75</v>
      </c>
      <c r="E67" s="301">
        <f>IF(E65="","",E65/E66)</f>
        <v>1.3333333333333333</v>
      </c>
      <c r="F67" s="301">
        <f>IF(F65="","",F65/F66)</f>
        <v>1</v>
      </c>
      <c r="G67" s="276">
        <v>0</v>
      </c>
      <c r="H67" s="321">
        <f>IF(H66=0,"",IF(H65="","",H65/H66))</f>
        <v>1</v>
      </c>
      <c r="I67" s="301">
        <f aca="true" t="shared" si="37" ref="I67:O67">IF(I65="","",I65/I66)</f>
        <v>1</v>
      </c>
      <c r="J67" s="662">
        <f t="shared" si="37"/>
        <v>0.0625</v>
      </c>
      <c r="K67" s="662">
        <f t="shared" si="37"/>
        <v>1.5</v>
      </c>
      <c r="L67" s="301">
        <f t="shared" si="37"/>
        <v>2.3333333333333335</v>
      </c>
      <c r="M67" s="301">
        <v>0</v>
      </c>
      <c r="N67" s="301">
        <f t="shared" si="37"/>
        <v>1.6666666666666667</v>
      </c>
      <c r="O67" s="319" t="e">
        <f t="shared" si="37"/>
        <v>#DIV/0!</v>
      </c>
      <c r="P67" s="568">
        <f>P65/P66</f>
        <v>0.6804123711340206</v>
      </c>
    </row>
    <row r="68" spans="1:16" ht="14.25">
      <c r="A68" s="22" t="s">
        <v>26</v>
      </c>
      <c r="B68" s="598"/>
      <c r="C68" s="609" t="s">
        <v>34</v>
      </c>
      <c r="D68" s="320">
        <f>IF(D62="","",D62-D65)</f>
        <v>0</v>
      </c>
      <c r="E68" s="320">
        <f>IF(E62="","",E62-E65)</f>
        <v>0</v>
      </c>
      <c r="F68" s="320">
        <f aca="true" t="shared" si="38" ref="F68:O68">IF(F62="","",F62-F65)</f>
        <v>1</v>
      </c>
      <c r="G68" s="320">
        <f t="shared" si="38"/>
        <v>1</v>
      </c>
      <c r="H68" s="320">
        <f t="shared" si="38"/>
        <v>0</v>
      </c>
      <c r="I68" s="320">
        <f t="shared" si="38"/>
        <v>0</v>
      </c>
      <c r="J68" s="320">
        <f t="shared" si="38"/>
        <v>0</v>
      </c>
      <c r="K68" s="320">
        <f t="shared" si="38"/>
        <v>2</v>
      </c>
      <c r="L68" s="320">
        <f t="shared" si="38"/>
        <v>1</v>
      </c>
      <c r="M68" s="320">
        <f>IF(M62="","",M62-M65)</f>
        <v>18</v>
      </c>
      <c r="N68" s="320">
        <f t="shared" si="38"/>
        <v>0</v>
      </c>
      <c r="O68" s="631">
        <f t="shared" si="38"/>
        <v>2</v>
      </c>
      <c r="P68" s="343">
        <f>SUM(D68:O68)</f>
        <v>25</v>
      </c>
    </row>
    <row r="69" spans="1:16" ht="14.25">
      <c r="A69" s="22"/>
      <c r="B69" s="596" t="s">
        <v>18</v>
      </c>
      <c r="C69" s="611" t="s">
        <v>35</v>
      </c>
      <c r="D69" s="302">
        <f>IF(D68="","",D63-D66)</f>
        <v>0</v>
      </c>
      <c r="E69" s="302">
        <f>IF(E68="","",E63-E66)</f>
        <v>0</v>
      </c>
      <c r="F69" s="302">
        <f aca="true" t="shared" si="39" ref="F69:O69">IF(F68="","",F63-F66)</f>
        <v>1</v>
      </c>
      <c r="G69" s="302">
        <f t="shared" si="39"/>
        <v>0</v>
      </c>
      <c r="H69" s="302">
        <f t="shared" si="39"/>
        <v>0</v>
      </c>
      <c r="I69" s="302">
        <f t="shared" si="39"/>
        <v>0</v>
      </c>
      <c r="J69" s="302">
        <f t="shared" si="39"/>
        <v>0</v>
      </c>
      <c r="K69" s="302">
        <f t="shared" si="39"/>
        <v>2</v>
      </c>
      <c r="L69" s="302">
        <f t="shared" si="39"/>
        <v>2</v>
      </c>
      <c r="M69" s="302">
        <f t="shared" si="39"/>
        <v>1</v>
      </c>
      <c r="N69" s="302">
        <f>IF(N68="","",N63-N66)</f>
        <v>0</v>
      </c>
      <c r="O69" s="626">
        <f t="shared" si="39"/>
        <v>7</v>
      </c>
      <c r="P69" s="563">
        <f>SUM(D69:O69)</f>
        <v>13</v>
      </c>
    </row>
    <row r="70" spans="1:16" s="232" customFormat="1" ht="15" thickBot="1">
      <c r="A70" s="143"/>
      <c r="B70" s="599"/>
      <c r="C70" s="612" t="s">
        <v>36</v>
      </c>
      <c r="D70" s="321">
        <v>0</v>
      </c>
      <c r="E70" s="321">
        <v>0</v>
      </c>
      <c r="F70" s="321">
        <f aca="true" t="shared" si="40" ref="F70:L70">IF(F69=0,"",IF(F68="","",F68/F69))</f>
        <v>1</v>
      </c>
      <c r="G70" s="321">
        <v>0</v>
      </c>
      <c r="H70" s="321">
        <v>0</v>
      </c>
      <c r="I70" s="321">
        <v>0</v>
      </c>
      <c r="J70" s="321">
        <v>0</v>
      </c>
      <c r="K70" s="321">
        <f t="shared" si="40"/>
        <v>1</v>
      </c>
      <c r="L70" s="321">
        <f t="shared" si="40"/>
        <v>0.5</v>
      </c>
      <c r="M70" s="321">
        <f>IF(M69=0,"",IF(M68="","",M68/M69))</f>
        <v>18</v>
      </c>
      <c r="N70" s="321">
        <v>0</v>
      </c>
      <c r="O70" s="478">
        <f>IF(O68=0,"",IF(O68="","",O68/O69))</f>
        <v>0.2857142857142857</v>
      </c>
      <c r="P70" s="479">
        <v>0</v>
      </c>
    </row>
    <row r="71" spans="1:16" ht="15" thickTop="1">
      <c r="A71" s="21"/>
      <c r="B71" s="600"/>
      <c r="C71" s="613" t="s">
        <v>34</v>
      </c>
      <c r="D71" s="622">
        <f aca="true" t="shared" si="41" ref="D71:O71">IF(C23="","",C23)</f>
        <v>796</v>
      </c>
      <c r="E71" s="588">
        <f t="shared" si="41"/>
        <v>285</v>
      </c>
      <c r="F71" s="588">
        <f t="shared" si="41"/>
        <v>312</v>
      </c>
      <c r="G71" s="588">
        <f t="shared" si="41"/>
        <v>283</v>
      </c>
      <c r="H71" s="588">
        <f t="shared" si="41"/>
        <v>282</v>
      </c>
      <c r="I71" s="588">
        <f t="shared" si="41"/>
        <v>226</v>
      </c>
      <c r="J71" s="663">
        <f t="shared" si="41"/>
        <v>315</v>
      </c>
      <c r="K71" s="663">
        <f t="shared" si="41"/>
        <v>486</v>
      </c>
      <c r="L71" s="663">
        <f t="shared" si="41"/>
        <v>253</v>
      </c>
      <c r="M71" s="588">
        <f t="shared" si="41"/>
        <v>906</v>
      </c>
      <c r="N71" s="588">
        <f t="shared" si="41"/>
        <v>264</v>
      </c>
      <c r="O71" s="644">
        <f t="shared" si="41"/>
        <v>550</v>
      </c>
      <c r="P71" s="569">
        <f>SUM(D71:O71)</f>
        <v>4958</v>
      </c>
    </row>
    <row r="72" spans="1:16" ht="14.25">
      <c r="A72" s="22"/>
      <c r="B72" s="596" t="s">
        <v>20</v>
      </c>
      <c r="C72" s="611" t="s">
        <v>35</v>
      </c>
      <c r="D72" s="645">
        <f>IF(D71="","",'3 利用関係別(R2年度) '!C23)</f>
        <v>309</v>
      </c>
      <c r="E72" s="646">
        <f>IF(E71="","",'3 利用関係別(R2年度) '!D23)</f>
        <v>188</v>
      </c>
      <c r="F72" s="646">
        <f>IF(F71="","",'3 利用関係別(R2年度) '!E23)</f>
        <v>408</v>
      </c>
      <c r="G72" s="646">
        <f>IF(G71="","",'3 利用関係別(R2年度) '!F23)</f>
        <v>204</v>
      </c>
      <c r="H72" s="646">
        <f>IF(H71="","",'3 利用関係別(R2年度) '!G23)</f>
        <v>437</v>
      </c>
      <c r="I72" s="646">
        <f>IF(I71="","",'3 利用関係別(R2年度) '!H23)</f>
        <v>220</v>
      </c>
      <c r="J72" s="664">
        <f>IF(J71="","",'3 利用関係別(R2年度) '!I23)</f>
        <v>201</v>
      </c>
      <c r="K72" s="664">
        <f>IF(K71="","",'3 利用関係別(R2年度) '!J23)</f>
        <v>474</v>
      </c>
      <c r="L72" s="664">
        <f>IF(L71="","",'3 利用関係別(R2年度) '!K23)</f>
        <v>263</v>
      </c>
      <c r="M72" s="646">
        <f>IF(M71="","",'3 利用関係別(R2年度) '!L23)</f>
        <v>240</v>
      </c>
      <c r="N72" s="646">
        <f>IF(N71="","",'3 利用関係別(R2年度) '!M23)</f>
        <v>232</v>
      </c>
      <c r="O72" s="646">
        <f>IF(O71="","",'3 利用関係別(R2年度) '!N23)</f>
        <v>309</v>
      </c>
      <c r="P72" s="570">
        <f>SUM(D72:O72)</f>
        <v>3485</v>
      </c>
    </row>
    <row r="73" spans="1:16" s="232" customFormat="1" ht="14.25">
      <c r="A73" s="141"/>
      <c r="B73" s="601"/>
      <c r="C73" s="603" t="s">
        <v>36</v>
      </c>
      <c r="D73" s="314">
        <f>IF(D71="","",D71/D72)</f>
        <v>2.576051779935275</v>
      </c>
      <c r="E73" s="314">
        <f>IF(E71="","",E71/E72)</f>
        <v>1.5159574468085106</v>
      </c>
      <c r="F73" s="276">
        <f aca="true" t="shared" si="42" ref="F73:O73">IF(F71="","",F71/F72)</f>
        <v>0.7647058823529411</v>
      </c>
      <c r="G73" s="276">
        <f t="shared" si="42"/>
        <v>1.3872549019607843</v>
      </c>
      <c r="H73" s="276">
        <f t="shared" si="42"/>
        <v>0.6453089244851259</v>
      </c>
      <c r="I73" s="276">
        <f t="shared" si="42"/>
        <v>1.0272727272727273</v>
      </c>
      <c r="J73" s="276">
        <f t="shared" si="42"/>
        <v>1.5671641791044777</v>
      </c>
      <c r="K73" s="276">
        <f t="shared" si="42"/>
        <v>1.0253164556962024</v>
      </c>
      <c r="L73" s="276">
        <f t="shared" si="42"/>
        <v>0.9619771863117871</v>
      </c>
      <c r="M73" s="276">
        <f t="shared" si="42"/>
        <v>3.775</v>
      </c>
      <c r="N73" s="276">
        <f t="shared" si="42"/>
        <v>1.1379310344827587</v>
      </c>
      <c r="O73" s="629">
        <f t="shared" si="42"/>
        <v>1.779935275080906</v>
      </c>
      <c r="P73" s="562">
        <f>P71/P72</f>
        <v>1.4226685796269727</v>
      </c>
    </row>
    <row r="74" spans="1:16" ht="14.25">
      <c r="A74" s="22"/>
      <c r="B74" s="596"/>
      <c r="C74" s="614" t="s">
        <v>34</v>
      </c>
      <c r="D74" s="589">
        <f aca="true" t="shared" si="43" ref="D74:O74">IF(C24="","",C24)</f>
        <v>442</v>
      </c>
      <c r="E74" s="328">
        <f t="shared" si="43"/>
        <v>0</v>
      </c>
      <c r="F74" s="328">
        <f t="shared" si="43"/>
        <v>0</v>
      </c>
      <c r="G74" s="328">
        <f t="shared" si="43"/>
        <v>0</v>
      </c>
      <c r="H74" s="328">
        <f t="shared" si="43"/>
        <v>0</v>
      </c>
      <c r="I74" s="328">
        <f t="shared" si="43"/>
        <v>0</v>
      </c>
      <c r="J74" s="665">
        <f t="shared" si="43"/>
        <v>0</v>
      </c>
      <c r="K74" s="665">
        <f t="shared" si="43"/>
        <v>175</v>
      </c>
      <c r="L74" s="665">
        <f t="shared" si="43"/>
        <v>0</v>
      </c>
      <c r="M74" s="328">
        <f t="shared" si="43"/>
        <v>569</v>
      </c>
      <c r="N74" s="328">
        <f t="shared" si="43"/>
        <v>0</v>
      </c>
      <c r="O74" s="327">
        <f t="shared" si="43"/>
        <v>219</v>
      </c>
      <c r="P74" s="567">
        <f>SUM(D74:O74)</f>
        <v>1405</v>
      </c>
    </row>
    <row r="75" spans="1:16" ht="14.25">
      <c r="A75" s="22"/>
      <c r="B75" s="596" t="s">
        <v>37</v>
      </c>
      <c r="C75" s="611" t="s">
        <v>35</v>
      </c>
      <c r="D75" s="645">
        <f>IF(D74="","",'3 利用関係別(R2年度) '!C24)</f>
        <v>0</v>
      </c>
      <c r="E75" s="646">
        <f>IF(E74="","",'3 利用関係別(R2年度) '!D24)</f>
        <v>0</v>
      </c>
      <c r="F75" s="646">
        <f>IF(F74="","",'3 利用関係別(R2年度) '!E24)</f>
        <v>107</v>
      </c>
      <c r="G75" s="646">
        <f>IF(G74="","",'3 利用関係別(R2年度) '!F24)</f>
        <v>64</v>
      </c>
      <c r="H75" s="646">
        <f>IF(H74="","",'3 利用関係別(R2年度) '!G24)</f>
        <v>267</v>
      </c>
      <c r="I75" s="646">
        <f>IF(I74="","",'3 利用関係別(R2年度) '!H24)</f>
        <v>0</v>
      </c>
      <c r="J75" s="664">
        <f>IF(J74="","",'3 利用関係別(R2年度) '!I24)</f>
        <v>0</v>
      </c>
      <c r="K75" s="664">
        <f>IF(K74="","",'3 利用関係別(R2年度) '!J24)</f>
        <v>218</v>
      </c>
      <c r="L75" s="664">
        <f>IF(L74="","",'3 利用関係別(R2年度) '!K24)</f>
        <v>0</v>
      </c>
      <c r="M75" s="646">
        <f>IF(M74="","",'3 利用関係別(R2年度) '!L24)</f>
        <v>0</v>
      </c>
      <c r="N75" s="646">
        <f>IF(N74="","",'3 利用関係別(R2年度) '!M24)</f>
        <v>0</v>
      </c>
      <c r="O75" s="646">
        <f>IF(O74="","",'3 利用関係別(R2年度) '!N24)</f>
        <v>0</v>
      </c>
      <c r="P75" s="563">
        <f>SUM(D75:O75)</f>
        <v>656</v>
      </c>
    </row>
    <row r="76" spans="1:16" s="232" customFormat="1" ht="14.25">
      <c r="A76" s="141" t="s">
        <v>28</v>
      </c>
      <c r="B76" s="592"/>
      <c r="C76" s="615" t="s">
        <v>36</v>
      </c>
      <c r="D76" s="258">
        <v>0</v>
      </c>
      <c r="E76" s="258">
        <v>0</v>
      </c>
      <c r="F76" s="276">
        <f aca="true" t="shared" si="44" ref="F76:K76">IF(F75=0,"",IF(F74="","",F74/F75))</f>
        <v>0</v>
      </c>
      <c r="G76" s="276">
        <v>0</v>
      </c>
      <c r="H76" s="276">
        <f t="shared" si="44"/>
        <v>0</v>
      </c>
      <c r="I76" s="276">
        <v>0</v>
      </c>
      <c r="J76" s="276">
        <v>0</v>
      </c>
      <c r="K76" s="276">
        <f t="shared" si="44"/>
        <v>0.8027522935779816</v>
      </c>
      <c r="L76" s="276">
        <v>0</v>
      </c>
      <c r="M76" s="276">
        <v>0</v>
      </c>
      <c r="N76" s="276">
        <v>0</v>
      </c>
      <c r="O76" s="629">
        <f>IF(O75=0,"",IF(O74="","",O74/O75))</f>
      </c>
      <c r="P76" s="562">
        <v>0</v>
      </c>
    </row>
    <row r="77" spans="1:16" ht="14.25">
      <c r="A77" s="22"/>
      <c r="B77" s="598"/>
      <c r="C77" s="609" t="s">
        <v>34</v>
      </c>
      <c r="D77" s="589">
        <f aca="true" t="shared" si="45" ref="D77:O77">IF(C26="","",C26)</f>
        <v>330</v>
      </c>
      <c r="E77" s="328">
        <f t="shared" si="45"/>
        <v>278</v>
      </c>
      <c r="F77" s="328">
        <f t="shared" si="45"/>
        <v>302</v>
      </c>
      <c r="G77" s="328">
        <f t="shared" si="45"/>
        <v>274</v>
      </c>
      <c r="H77" s="328">
        <f t="shared" si="45"/>
        <v>268</v>
      </c>
      <c r="I77" s="328">
        <f t="shared" si="45"/>
        <v>206</v>
      </c>
      <c r="J77" s="665">
        <f t="shared" si="45"/>
        <v>295</v>
      </c>
      <c r="K77" s="665">
        <f t="shared" si="45"/>
        <v>297</v>
      </c>
      <c r="L77" s="328">
        <f t="shared" si="45"/>
        <v>237</v>
      </c>
      <c r="M77" s="328">
        <f t="shared" si="45"/>
        <v>318</v>
      </c>
      <c r="N77" s="328">
        <f t="shared" si="45"/>
        <v>233</v>
      </c>
      <c r="O77" s="327">
        <f t="shared" si="45"/>
        <v>319</v>
      </c>
      <c r="P77" s="343">
        <f>SUM(D77:O77)</f>
        <v>3357</v>
      </c>
    </row>
    <row r="78" spans="1:16" ht="14.25">
      <c r="A78" s="22"/>
      <c r="B78" s="596" t="s">
        <v>22</v>
      </c>
      <c r="C78" s="611" t="s">
        <v>35</v>
      </c>
      <c r="D78" s="645">
        <f>IF(D77="","",'3 利用関係別(R2年度) '!C26)</f>
        <v>302</v>
      </c>
      <c r="E78" s="646">
        <f>IF(E77="","",'3 利用関係別(R2年度) '!D26)</f>
        <v>173</v>
      </c>
      <c r="F78" s="646">
        <f>IF(F77="","",'3 利用関係別(R2年度) '!E26)</f>
        <v>294</v>
      </c>
      <c r="G78" s="646">
        <f>IF(G77="","",'3 利用関係別(R2年度) '!F26)</f>
        <v>132</v>
      </c>
      <c r="H78" s="646">
        <f>IF(H77="","",'3 利用関係別(R2年度) '!G26)</f>
        <v>159</v>
      </c>
      <c r="I78" s="646">
        <f>IF(I77="","",'3 利用関係別(R2年度) '!H26)</f>
        <v>204</v>
      </c>
      <c r="J78" s="664">
        <f>IF(J77="","",'3 利用関係別(R2年度) '!I26)</f>
        <v>185</v>
      </c>
      <c r="K78" s="664">
        <f>IF(K77="","",'3 利用関係別(R2年度) '!J26)</f>
        <v>245</v>
      </c>
      <c r="L78" s="646">
        <f>IF(L77="","",'3 利用関係別(R2年度) '!K26)</f>
        <v>257</v>
      </c>
      <c r="M78" s="646">
        <f>IF(M77="","",'3 利用関係別(R2年度) '!L26)</f>
        <v>228</v>
      </c>
      <c r="N78" s="646">
        <f>IF(N77="","",'3 利用関係別(R2年度) '!M26)</f>
        <v>210</v>
      </c>
      <c r="O78" s="646">
        <f>IF(O77="","",'3 利用関係別(R2年度) '!N26)</f>
        <v>299</v>
      </c>
      <c r="P78" s="444">
        <f>SUM(D78:O78)</f>
        <v>2688</v>
      </c>
    </row>
    <row r="79" spans="1:16" s="232" customFormat="1" ht="14.25">
      <c r="A79" s="141"/>
      <c r="B79" s="601"/>
      <c r="C79" s="603" t="s">
        <v>36</v>
      </c>
      <c r="D79" s="314">
        <f>IF(D77="","",D77/D78)</f>
        <v>1.0927152317880795</v>
      </c>
      <c r="E79" s="276">
        <f>IF(E77="","",E77/E78)</f>
        <v>1.606936416184971</v>
      </c>
      <c r="F79" s="276">
        <f aca="true" t="shared" si="46" ref="F79:O79">IF(F77="","",F77/F78)</f>
        <v>1.0272108843537415</v>
      </c>
      <c r="G79" s="276">
        <f t="shared" si="46"/>
        <v>2.0757575757575757</v>
      </c>
      <c r="H79" s="276">
        <f t="shared" si="46"/>
        <v>1.6855345911949686</v>
      </c>
      <c r="I79" s="276">
        <f t="shared" si="46"/>
        <v>1.0098039215686274</v>
      </c>
      <c r="J79" s="276">
        <f t="shared" si="46"/>
        <v>1.5945945945945945</v>
      </c>
      <c r="K79" s="276">
        <f t="shared" si="46"/>
        <v>1.2122448979591838</v>
      </c>
      <c r="L79" s="276">
        <f t="shared" si="46"/>
        <v>0.9221789883268483</v>
      </c>
      <c r="M79" s="276">
        <f t="shared" si="46"/>
        <v>1.394736842105263</v>
      </c>
      <c r="N79" s="276">
        <f t="shared" si="46"/>
        <v>1.1095238095238096</v>
      </c>
      <c r="O79" s="629">
        <f t="shared" si="46"/>
        <v>1.0668896321070234</v>
      </c>
      <c r="P79" s="562">
        <f>P77/P78</f>
        <v>1.2488839285714286</v>
      </c>
    </row>
    <row r="80" spans="1:16" ht="14.25">
      <c r="A80" s="22"/>
      <c r="B80" s="596"/>
      <c r="C80" s="609" t="s">
        <v>34</v>
      </c>
      <c r="D80" s="623">
        <f aca="true" t="shared" si="47" ref="D80:O80">IF(C27="","",C27)</f>
        <v>0</v>
      </c>
      <c r="E80" s="265">
        <f t="shared" si="47"/>
        <v>0</v>
      </c>
      <c r="F80" s="265">
        <f t="shared" si="47"/>
        <v>0</v>
      </c>
      <c r="G80" s="265">
        <f t="shared" si="47"/>
        <v>0</v>
      </c>
      <c r="H80" s="265">
        <f t="shared" si="47"/>
        <v>0</v>
      </c>
      <c r="I80" s="265">
        <f t="shared" si="47"/>
        <v>0</v>
      </c>
      <c r="J80" s="265">
        <f t="shared" si="47"/>
        <v>0</v>
      </c>
      <c r="K80" s="265">
        <f t="shared" si="47"/>
        <v>0</v>
      </c>
      <c r="L80" s="265">
        <f t="shared" si="47"/>
        <v>0</v>
      </c>
      <c r="M80" s="265">
        <f t="shared" si="47"/>
        <v>0</v>
      </c>
      <c r="N80" s="265">
        <f t="shared" si="47"/>
        <v>0</v>
      </c>
      <c r="O80" s="631">
        <f t="shared" si="47"/>
        <v>0</v>
      </c>
      <c r="P80" s="444">
        <f>SUM(D80:O80)</f>
        <v>0</v>
      </c>
    </row>
    <row r="81" spans="1:16" ht="14.25">
      <c r="A81" s="22"/>
      <c r="B81" s="596" t="s">
        <v>37</v>
      </c>
      <c r="C81" s="611" t="s">
        <v>35</v>
      </c>
      <c r="D81" s="287">
        <f>IF(D80="","",'3 利用関係別(R2年度) '!C27)</f>
        <v>0</v>
      </c>
      <c r="E81" s="288">
        <f>IF(E80="","",'3 利用関係別(R2年度) '!D27)</f>
        <v>0</v>
      </c>
      <c r="F81" s="288">
        <f>IF(F80="","",'3 利用関係別(R2年度) '!E27)</f>
        <v>0</v>
      </c>
      <c r="G81" s="288">
        <f>IF(G80="","",'3 利用関係別(R2年度) '!F27)</f>
        <v>0</v>
      </c>
      <c r="H81" s="288">
        <f>IF(H80="","",'3 利用関係別(R2年度) '!G27)</f>
        <v>0</v>
      </c>
      <c r="I81" s="288">
        <f>IF(I80="","",'3 利用関係別(R2年度) '!H27)</f>
        <v>0</v>
      </c>
      <c r="J81" s="288">
        <f>IF(J80="","",'3 利用関係別(R2年度) '!I27)</f>
        <v>0</v>
      </c>
      <c r="K81" s="288">
        <f>IF(K80="","",'3 利用関係別(R2年度) '!J27)</f>
        <v>0</v>
      </c>
      <c r="L81" s="288">
        <f>IF(L80="","",'3 利用関係別(R2年度) '!K27)</f>
        <v>0</v>
      </c>
      <c r="M81" s="288">
        <f>IF(M80="","",'3 利用関係別(R2年度) '!L27)</f>
        <v>0</v>
      </c>
      <c r="N81" s="288">
        <f>IF(N80="","",'3 利用関係別(R2年度) '!M27)</f>
        <v>0</v>
      </c>
      <c r="O81" s="294">
        <f>IF(O80="","",'3 利用関係別(R2年度) '!N27)</f>
        <v>0</v>
      </c>
      <c r="P81" s="444">
        <f>SUM(D81:O81)</f>
        <v>0</v>
      </c>
    </row>
    <row r="82" spans="1:16" s="232" customFormat="1" ht="14.25">
      <c r="A82" s="143"/>
      <c r="B82" s="597"/>
      <c r="C82" s="610" t="s">
        <v>36</v>
      </c>
      <c r="D82" s="258">
        <v>0</v>
      </c>
      <c r="E82" s="258">
        <v>0</v>
      </c>
      <c r="F82" s="258">
        <v>0</v>
      </c>
      <c r="G82" s="276">
        <v>0</v>
      </c>
      <c r="H82" s="276">
        <v>0</v>
      </c>
      <c r="I82" s="276">
        <v>0</v>
      </c>
      <c r="J82" s="276">
        <v>0</v>
      </c>
      <c r="K82" s="276">
        <v>0</v>
      </c>
      <c r="L82" s="276">
        <v>0</v>
      </c>
      <c r="M82" s="276">
        <v>0</v>
      </c>
      <c r="N82" s="276">
        <v>0</v>
      </c>
      <c r="O82" s="629">
        <f>IF(O80=0,"",IF(O80="","",O80/O81))</f>
      </c>
      <c r="P82" s="566">
        <v>0</v>
      </c>
    </row>
    <row r="83" spans="1:16" ht="14.25">
      <c r="A83" s="22" t="s">
        <v>29</v>
      </c>
      <c r="B83" s="299"/>
      <c r="C83" s="304" t="s">
        <v>34</v>
      </c>
      <c r="D83" s="624">
        <f>IF(D71="","",D71-D77)</f>
        <v>466</v>
      </c>
      <c r="E83" s="326">
        <f>IF(E71="","",E71-E77)</f>
        <v>7</v>
      </c>
      <c r="F83" s="326">
        <f aca="true" t="shared" si="48" ref="F83:O84">IF(F71="","",F71-F77)</f>
        <v>10</v>
      </c>
      <c r="G83" s="326">
        <f t="shared" si="48"/>
        <v>9</v>
      </c>
      <c r="H83" s="326">
        <f t="shared" si="48"/>
        <v>14</v>
      </c>
      <c r="I83" s="326">
        <f t="shared" si="48"/>
        <v>20</v>
      </c>
      <c r="J83" s="666">
        <f t="shared" si="48"/>
        <v>20</v>
      </c>
      <c r="K83" s="666">
        <f t="shared" si="48"/>
        <v>189</v>
      </c>
      <c r="L83" s="326">
        <f t="shared" si="48"/>
        <v>16</v>
      </c>
      <c r="M83" s="326">
        <f t="shared" si="48"/>
        <v>588</v>
      </c>
      <c r="N83" s="326">
        <f t="shared" si="48"/>
        <v>31</v>
      </c>
      <c r="O83" s="632">
        <f t="shared" si="48"/>
        <v>231</v>
      </c>
      <c r="P83" s="634">
        <f>SUM(D83:O83)</f>
        <v>1601</v>
      </c>
    </row>
    <row r="84" spans="1:16" ht="14.25">
      <c r="A84" s="22"/>
      <c r="B84" s="297" t="s">
        <v>18</v>
      </c>
      <c r="C84" s="298" t="s">
        <v>35</v>
      </c>
      <c r="D84" s="316">
        <f>IF(D72="","",D72-D78)</f>
        <v>7</v>
      </c>
      <c r="E84" s="288">
        <f>IF(E72="","",E72-E78)</f>
        <v>15</v>
      </c>
      <c r="F84" s="288">
        <f t="shared" si="48"/>
        <v>114</v>
      </c>
      <c r="G84" s="288">
        <f t="shared" si="48"/>
        <v>72</v>
      </c>
      <c r="H84" s="288">
        <f t="shared" si="48"/>
        <v>278</v>
      </c>
      <c r="I84" s="288">
        <f t="shared" si="48"/>
        <v>16</v>
      </c>
      <c r="J84" s="288">
        <f t="shared" si="48"/>
        <v>16</v>
      </c>
      <c r="K84" s="288">
        <f t="shared" si="48"/>
        <v>229</v>
      </c>
      <c r="L84" s="288">
        <f t="shared" si="48"/>
        <v>6</v>
      </c>
      <c r="M84" s="288">
        <f t="shared" si="48"/>
        <v>12</v>
      </c>
      <c r="N84" s="288">
        <f t="shared" si="48"/>
        <v>22</v>
      </c>
      <c r="O84" s="294">
        <f t="shared" si="48"/>
        <v>10</v>
      </c>
      <c r="P84" s="278">
        <f>SUM(D84:O84)</f>
        <v>797</v>
      </c>
    </row>
    <row r="85" spans="1:16" s="232" customFormat="1" ht="14.25">
      <c r="A85" s="141"/>
      <c r="B85" s="303"/>
      <c r="C85" s="290" t="s">
        <v>36</v>
      </c>
      <c r="D85" s="322">
        <f>IF(D83="","",D83/D84)</f>
        <v>66.57142857142857</v>
      </c>
      <c r="E85" s="263">
        <f>IF(E83="","",E83/E84)</f>
        <v>0.4666666666666667</v>
      </c>
      <c r="F85" s="263">
        <f aca="true" t="shared" si="49" ref="F85:O85">IF(F83="","",F83/F84)</f>
        <v>0.08771929824561403</v>
      </c>
      <c r="G85" s="263">
        <f t="shared" si="49"/>
        <v>0.125</v>
      </c>
      <c r="H85" s="263">
        <f t="shared" si="49"/>
        <v>0.050359712230215826</v>
      </c>
      <c r="I85" s="263">
        <f t="shared" si="49"/>
        <v>1.25</v>
      </c>
      <c r="J85" s="263">
        <f t="shared" si="49"/>
        <v>1.25</v>
      </c>
      <c r="K85" s="263">
        <f t="shared" si="49"/>
        <v>0.8253275109170306</v>
      </c>
      <c r="L85" s="263">
        <f t="shared" si="49"/>
        <v>2.6666666666666665</v>
      </c>
      <c r="M85" s="263">
        <f t="shared" si="49"/>
        <v>49</v>
      </c>
      <c r="N85" s="263">
        <f t="shared" si="49"/>
        <v>1.4090909090909092</v>
      </c>
      <c r="O85" s="274">
        <f t="shared" si="49"/>
        <v>23.1</v>
      </c>
      <c r="P85" s="235">
        <f>P83/P84</f>
        <v>2.0087829360100375</v>
      </c>
    </row>
    <row r="86" spans="1:16" ht="14.25">
      <c r="A86" s="22"/>
      <c r="B86" s="297"/>
      <c r="C86" s="300" t="s">
        <v>34</v>
      </c>
      <c r="D86" s="327">
        <f>IF(D74="","",D74-D80)</f>
        <v>442</v>
      </c>
      <c r="E86" s="328">
        <f>IF(E74="","",E74-E80)</f>
        <v>0</v>
      </c>
      <c r="F86" s="328">
        <f aca="true" t="shared" si="50" ref="F86:O87">IF(F74="","",F74-F80)</f>
        <v>0</v>
      </c>
      <c r="G86" s="328">
        <f t="shared" si="50"/>
        <v>0</v>
      </c>
      <c r="H86" s="328">
        <f t="shared" si="50"/>
        <v>0</v>
      </c>
      <c r="I86" s="328">
        <f t="shared" si="50"/>
        <v>0</v>
      </c>
      <c r="J86" s="665">
        <f t="shared" si="50"/>
        <v>0</v>
      </c>
      <c r="K86" s="665">
        <f t="shared" si="50"/>
        <v>175</v>
      </c>
      <c r="L86" s="328">
        <f t="shared" si="50"/>
        <v>0</v>
      </c>
      <c r="M86" s="328">
        <f t="shared" si="50"/>
        <v>569</v>
      </c>
      <c r="N86" s="328">
        <f t="shared" si="50"/>
        <v>0</v>
      </c>
      <c r="O86" s="329">
        <f t="shared" si="50"/>
        <v>219</v>
      </c>
      <c r="P86" s="293">
        <f>SUM(D86:O86)</f>
        <v>1405</v>
      </c>
    </row>
    <row r="87" spans="1:16" ht="14.25">
      <c r="A87" s="22"/>
      <c r="B87" s="297" t="s">
        <v>37</v>
      </c>
      <c r="C87" s="298" t="s">
        <v>35</v>
      </c>
      <c r="D87" s="316">
        <f>IF(D75="","",D75-D81)</f>
        <v>0</v>
      </c>
      <c r="E87" s="288">
        <f>IF(E75="","",E75-E81)</f>
        <v>0</v>
      </c>
      <c r="F87" s="288">
        <f t="shared" si="50"/>
        <v>107</v>
      </c>
      <c r="G87" s="288">
        <f t="shared" si="50"/>
        <v>64</v>
      </c>
      <c r="H87" s="288">
        <f t="shared" si="50"/>
        <v>267</v>
      </c>
      <c r="I87" s="288">
        <f t="shared" si="50"/>
        <v>0</v>
      </c>
      <c r="J87" s="288">
        <f t="shared" si="50"/>
        <v>0</v>
      </c>
      <c r="K87" s="288">
        <f t="shared" si="50"/>
        <v>218</v>
      </c>
      <c r="L87" s="288">
        <f t="shared" si="50"/>
        <v>0</v>
      </c>
      <c r="M87" s="288">
        <f t="shared" si="50"/>
        <v>0</v>
      </c>
      <c r="N87" s="288">
        <f t="shared" si="50"/>
        <v>0</v>
      </c>
      <c r="O87" s="294">
        <f t="shared" si="50"/>
        <v>0</v>
      </c>
      <c r="P87" s="295">
        <f>SUM(D87:O87)</f>
        <v>656</v>
      </c>
    </row>
    <row r="88" spans="1:16" s="232" customFormat="1" ht="15" thickBot="1">
      <c r="A88" s="144"/>
      <c r="B88" s="305"/>
      <c r="C88" s="306" t="s">
        <v>36</v>
      </c>
      <c r="D88" s="272">
        <v>0</v>
      </c>
      <c r="E88" s="272">
        <v>0</v>
      </c>
      <c r="F88" s="272">
        <f aca="true" t="shared" si="51" ref="F88:K88">IF(F87=0,"",IF(F86="","",F86/F87))</f>
        <v>0</v>
      </c>
      <c r="G88" s="272">
        <f t="shared" si="51"/>
        <v>0</v>
      </c>
      <c r="H88" s="272">
        <f t="shared" si="51"/>
        <v>0</v>
      </c>
      <c r="I88" s="272">
        <v>0</v>
      </c>
      <c r="J88" s="272">
        <v>0</v>
      </c>
      <c r="K88" s="272">
        <f t="shared" si="51"/>
        <v>0.8027522935779816</v>
      </c>
      <c r="L88" s="280">
        <v>0</v>
      </c>
      <c r="M88" s="280">
        <v>0</v>
      </c>
      <c r="N88" s="280">
        <v>0</v>
      </c>
      <c r="O88" s="281">
        <f>IF(O87=0,"",IF(O86="","",O86/O87))</f>
      </c>
      <c r="P88" s="307">
        <v>0</v>
      </c>
    </row>
    <row r="89" spans="1:16" ht="15" thickTop="1">
      <c r="A89" s="20"/>
      <c r="B89" s="285"/>
      <c r="C89" s="308" t="s">
        <v>34</v>
      </c>
      <c r="D89" s="330">
        <f>IF(D44="","",D44+D53+D62+D71)</f>
        <v>1854</v>
      </c>
      <c r="E89" s="255">
        <f>IF(E44="","",E44+E53+E62+E71)</f>
        <v>1346</v>
      </c>
      <c r="F89" s="255">
        <f aca="true" t="shared" si="52" ref="F89:O90">IF(F44="","",F44+F53+F62+F71)</f>
        <v>1656</v>
      </c>
      <c r="G89" s="255">
        <f t="shared" si="52"/>
        <v>1599</v>
      </c>
      <c r="H89" s="255">
        <f t="shared" si="52"/>
        <v>1499</v>
      </c>
      <c r="I89" s="255">
        <f t="shared" si="52"/>
        <v>1761</v>
      </c>
      <c r="J89" s="667">
        <f t="shared" si="52"/>
        <v>1548</v>
      </c>
      <c r="K89" s="667">
        <f t="shared" si="52"/>
        <v>1830</v>
      </c>
      <c r="L89" s="667">
        <f t="shared" si="52"/>
        <v>1249</v>
      </c>
      <c r="M89" s="255">
        <f t="shared" si="52"/>
        <v>1975</v>
      </c>
      <c r="N89" s="255">
        <f>IF(N44="","",N44+N53+N62+N71)</f>
        <v>1170</v>
      </c>
      <c r="O89" s="256">
        <f t="shared" si="52"/>
        <v>1900</v>
      </c>
      <c r="P89" s="296">
        <f>SUM(D89:O89)</f>
        <v>19387</v>
      </c>
    </row>
    <row r="90" spans="1:16" ht="14.25">
      <c r="A90" s="20"/>
      <c r="B90" s="285" t="s">
        <v>20</v>
      </c>
      <c r="C90" s="286" t="s">
        <v>35</v>
      </c>
      <c r="D90" s="331">
        <f>IF(D45="","",D45+D54+D63+D72)</f>
        <v>1412</v>
      </c>
      <c r="E90" s="268">
        <f>IF(E45="","",E45+E54+E63+E72)</f>
        <v>1118</v>
      </c>
      <c r="F90" s="268">
        <f t="shared" si="52"/>
        <v>1567</v>
      </c>
      <c r="G90" s="268">
        <f t="shared" si="52"/>
        <v>1301</v>
      </c>
      <c r="H90" s="268">
        <f t="shared" si="52"/>
        <v>1299</v>
      </c>
      <c r="I90" s="268">
        <f t="shared" si="52"/>
        <v>1391</v>
      </c>
      <c r="J90" s="668">
        <f t="shared" si="52"/>
        <v>1407</v>
      </c>
      <c r="K90" s="668">
        <f t="shared" si="52"/>
        <v>1573</v>
      </c>
      <c r="L90" s="668">
        <f t="shared" si="52"/>
        <v>1320</v>
      </c>
      <c r="M90" s="268">
        <f t="shared" si="52"/>
        <v>1261</v>
      </c>
      <c r="N90" s="268">
        <f t="shared" si="52"/>
        <v>1257</v>
      </c>
      <c r="O90" s="269">
        <f t="shared" si="52"/>
        <v>1474</v>
      </c>
      <c r="P90" s="295">
        <f>SUM(D90:O90)</f>
        <v>16380</v>
      </c>
    </row>
    <row r="91" spans="1:16" s="232" customFormat="1" ht="14.25">
      <c r="A91" s="141" t="s">
        <v>31</v>
      </c>
      <c r="B91" s="289"/>
      <c r="C91" s="290" t="s">
        <v>36</v>
      </c>
      <c r="D91" s="336">
        <f>IF(D89="","",D89/D90)</f>
        <v>1.3130311614730878</v>
      </c>
      <c r="E91" s="336">
        <f>IF(E89="","",E89/E90)</f>
        <v>1.2039355992844365</v>
      </c>
      <c r="F91" s="337">
        <f aca="true" t="shared" si="53" ref="F91:O91">IF(F89="","",F89/F90)</f>
        <v>1.0567964262922782</v>
      </c>
      <c r="G91" s="337">
        <f t="shared" si="53"/>
        <v>1.229054573405073</v>
      </c>
      <c r="H91" s="337">
        <f t="shared" si="53"/>
        <v>1.1539645881447267</v>
      </c>
      <c r="I91" s="337">
        <f t="shared" si="53"/>
        <v>1.2659956865564341</v>
      </c>
      <c r="J91" s="337">
        <f t="shared" si="53"/>
        <v>1.1002132196162047</v>
      </c>
      <c r="K91" s="337">
        <f t="shared" si="53"/>
        <v>1.1633820724729815</v>
      </c>
      <c r="L91" s="337">
        <f t="shared" si="53"/>
        <v>0.9462121212121212</v>
      </c>
      <c r="M91" s="337">
        <f t="shared" si="53"/>
        <v>1.5662172878667724</v>
      </c>
      <c r="N91" s="337">
        <f t="shared" si="53"/>
        <v>0.9307875894988067</v>
      </c>
      <c r="O91" s="338">
        <f t="shared" si="53"/>
        <v>1.2890094979647218</v>
      </c>
      <c r="P91" s="235">
        <f>P89/P90</f>
        <v>1.1835775335775336</v>
      </c>
    </row>
    <row r="92" spans="1:16" ht="14.25">
      <c r="A92" s="20"/>
      <c r="B92" s="291"/>
      <c r="C92" s="292" t="s">
        <v>34</v>
      </c>
      <c r="D92" s="311">
        <f>IF(D47="","",D47+D56+D65+D77)</f>
        <v>1165</v>
      </c>
      <c r="E92" s="261">
        <f>IF(E47="","",E47+E56+E65+E77)</f>
        <v>1139</v>
      </c>
      <c r="F92" s="261">
        <f aca="true" t="shared" si="54" ref="F92:O93">IF(F47="","",F47+F56+F65+F77)</f>
        <v>1264</v>
      </c>
      <c r="G92" s="261">
        <f t="shared" si="54"/>
        <v>1250</v>
      </c>
      <c r="H92" s="261">
        <f t="shared" si="54"/>
        <v>1108</v>
      </c>
      <c r="I92" s="261">
        <f t="shared" si="54"/>
        <v>1350</v>
      </c>
      <c r="J92" s="261">
        <f t="shared" si="54"/>
        <v>1301</v>
      </c>
      <c r="K92" s="261">
        <f t="shared" si="54"/>
        <v>1289</v>
      </c>
      <c r="L92" s="261">
        <f t="shared" si="54"/>
        <v>1093</v>
      </c>
      <c r="M92" s="261">
        <f t="shared" si="54"/>
        <v>989</v>
      </c>
      <c r="N92" s="261">
        <f t="shared" si="54"/>
        <v>922</v>
      </c>
      <c r="O92" s="279">
        <f t="shared" si="54"/>
        <v>1126</v>
      </c>
      <c r="P92" s="293">
        <f>SUM(D92:O92)</f>
        <v>13996</v>
      </c>
    </row>
    <row r="93" spans="1:16" ht="14.25">
      <c r="A93" s="20"/>
      <c r="B93" s="285" t="s">
        <v>22</v>
      </c>
      <c r="C93" s="286" t="s">
        <v>35</v>
      </c>
      <c r="D93" s="312">
        <f>IF(D48="","",D48+D57+D66+D78)</f>
        <v>1169</v>
      </c>
      <c r="E93" s="288">
        <f>IF(E48="","",E48+E57+E66+E78)</f>
        <v>927</v>
      </c>
      <c r="F93" s="288">
        <f t="shared" si="54"/>
        <v>1180</v>
      </c>
      <c r="G93" s="288">
        <f t="shared" si="54"/>
        <v>968</v>
      </c>
      <c r="H93" s="288">
        <f t="shared" si="54"/>
        <v>824</v>
      </c>
      <c r="I93" s="288">
        <f t="shared" si="54"/>
        <v>1085</v>
      </c>
      <c r="J93" s="288">
        <f t="shared" si="54"/>
        <v>1079</v>
      </c>
      <c r="K93" s="288">
        <f t="shared" si="54"/>
        <v>1096</v>
      </c>
      <c r="L93" s="288">
        <f t="shared" si="54"/>
        <v>1114</v>
      </c>
      <c r="M93" s="288">
        <f t="shared" si="54"/>
        <v>1090</v>
      </c>
      <c r="N93" s="288">
        <f t="shared" si="54"/>
        <v>1012</v>
      </c>
      <c r="O93" s="294">
        <f t="shared" si="54"/>
        <v>1248</v>
      </c>
      <c r="P93" s="295">
        <f>SUM(D93:O93)</f>
        <v>12792</v>
      </c>
    </row>
    <row r="94" spans="1:16" s="232" customFormat="1" ht="14.25">
      <c r="A94" s="141"/>
      <c r="B94" s="289"/>
      <c r="C94" s="290" t="s">
        <v>36</v>
      </c>
      <c r="D94" s="318">
        <f>IF(D92="","",D92/D93)</f>
        <v>0.9965782720273738</v>
      </c>
      <c r="E94" s="276">
        <f>IF(E92="","",E92/E93)</f>
        <v>1.2286947141316074</v>
      </c>
      <c r="F94" s="276">
        <f aca="true" t="shared" si="55" ref="F94:O94">IF(F92="","",F92/F93)</f>
        <v>1.071186440677966</v>
      </c>
      <c r="G94" s="276">
        <f t="shared" si="55"/>
        <v>1.2913223140495869</v>
      </c>
      <c r="H94" s="276">
        <f t="shared" si="55"/>
        <v>1.3446601941747574</v>
      </c>
      <c r="I94" s="276">
        <f t="shared" si="55"/>
        <v>1.2442396313364055</v>
      </c>
      <c r="J94" s="276">
        <f t="shared" si="55"/>
        <v>1.205746061167748</v>
      </c>
      <c r="K94" s="276">
        <f t="shared" si="55"/>
        <v>1.176094890510949</v>
      </c>
      <c r="L94" s="276">
        <f t="shared" si="55"/>
        <v>0.981149012567325</v>
      </c>
      <c r="M94" s="276">
        <f t="shared" si="55"/>
        <v>0.9073394495412844</v>
      </c>
      <c r="N94" s="276">
        <f t="shared" si="55"/>
        <v>0.9110671936758893</v>
      </c>
      <c r="O94" s="277">
        <f t="shared" si="55"/>
        <v>0.9022435897435898</v>
      </c>
      <c r="P94" s="235">
        <f>P92/P93</f>
        <v>1.0941213258286429</v>
      </c>
    </row>
    <row r="95" spans="1:16" ht="14.25">
      <c r="A95" s="22" t="s">
        <v>13</v>
      </c>
      <c r="B95" s="299"/>
      <c r="C95" s="300" t="s">
        <v>34</v>
      </c>
      <c r="D95" s="323">
        <f>IF(D50="","",D50+D59+D68+D83)</f>
        <v>689</v>
      </c>
      <c r="E95" s="324">
        <f>IF(E50="","",E50+E59+E68+E83)</f>
        <v>207</v>
      </c>
      <c r="F95" s="324">
        <f aca="true" t="shared" si="56" ref="F95:L95">IF(F50="","",F50+F59+F68+F83)</f>
        <v>392</v>
      </c>
      <c r="G95" s="324">
        <f t="shared" si="56"/>
        <v>349</v>
      </c>
      <c r="H95" s="324">
        <f t="shared" si="56"/>
        <v>391</v>
      </c>
      <c r="I95" s="324">
        <f t="shared" si="56"/>
        <v>411</v>
      </c>
      <c r="J95" s="324">
        <f t="shared" si="56"/>
        <v>247</v>
      </c>
      <c r="K95" s="324">
        <f t="shared" si="56"/>
        <v>541</v>
      </c>
      <c r="L95" s="324">
        <f t="shared" si="56"/>
        <v>156</v>
      </c>
      <c r="M95" s="324">
        <f>IF(M50="","",M50+M59+M68+M83)</f>
        <v>986</v>
      </c>
      <c r="N95" s="324">
        <f>IF(N50="","",N50+N59+N68+N83)</f>
        <v>248</v>
      </c>
      <c r="O95" s="325">
        <f>IF(O50="","",O50+O59+O68+O83)</f>
        <v>774</v>
      </c>
      <c r="P95" s="293">
        <f>SUM(D95:O95)</f>
        <v>5391</v>
      </c>
    </row>
    <row r="96" spans="1:16" ht="14.25">
      <c r="A96" s="22"/>
      <c r="B96" s="297" t="s">
        <v>18</v>
      </c>
      <c r="C96" s="298" t="s">
        <v>35</v>
      </c>
      <c r="D96" s="332">
        <f>IF(D90="","",D90-D93)</f>
        <v>243</v>
      </c>
      <c r="E96" s="333">
        <f>IF(E90="","",E90-E93)</f>
        <v>191</v>
      </c>
      <c r="F96" s="333">
        <f aca="true" t="shared" si="57" ref="F96:O96">IF(F90="","",F90-F93)</f>
        <v>387</v>
      </c>
      <c r="G96" s="333">
        <f t="shared" si="57"/>
        <v>333</v>
      </c>
      <c r="H96" s="333">
        <f t="shared" si="57"/>
        <v>475</v>
      </c>
      <c r="I96" s="333">
        <f t="shared" si="57"/>
        <v>306</v>
      </c>
      <c r="J96" s="333">
        <f t="shared" si="57"/>
        <v>328</v>
      </c>
      <c r="K96" s="333">
        <f t="shared" si="57"/>
        <v>477</v>
      </c>
      <c r="L96" s="333">
        <f t="shared" si="57"/>
        <v>206</v>
      </c>
      <c r="M96" s="333">
        <f t="shared" si="57"/>
        <v>171</v>
      </c>
      <c r="N96" s="333">
        <f t="shared" si="57"/>
        <v>245</v>
      </c>
      <c r="O96" s="334">
        <f t="shared" si="57"/>
        <v>226</v>
      </c>
      <c r="P96" s="295">
        <f>SUM(D96:O96)</f>
        <v>3588</v>
      </c>
    </row>
    <row r="97" spans="1:16" s="232" customFormat="1" ht="15" thickBot="1">
      <c r="A97" s="145"/>
      <c r="B97" s="309"/>
      <c r="C97" s="310" t="s">
        <v>36</v>
      </c>
      <c r="D97" s="335">
        <f>IF(D95="","",D95/D96)</f>
        <v>2.8353909465020575</v>
      </c>
      <c r="E97" s="283">
        <f>IF(E95="","",E95/E96)</f>
        <v>1.0837696335078535</v>
      </c>
      <c r="F97" s="283">
        <f aca="true" t="shared" si="58" ref="F97:O97">IF(F95="","",F95/F96)</f>
        <v>1.0129198966408268</v>
      </c>
      <c r="G97" s="283">
        <f t="shared" si="58"/>
        <v>1.048048048048048</v>
      </c>
      <c r="H97" s="283">
        <f t="shared" si="58"/>
        <v>0.8231578947368421</v>
      </c>
      <c r="I97" s="283">
        <f t="shared" si="58"/>
        <v>1.3431372549019607</v>
      </c>
      <c r="J97" s="283">
        <f t="shared" si="58"/>
        <v>0.7530487804878049</v>
      </c>
      <c r="K97" s="283">
        <f t="shared" si="58"/>
        <v>1.1341719077568133</v>
      </c>
      <c r="L97" s="283">
        <f t="shared" si="58"/>
        <v>0.7572815533980582</v>
      </c>
      <c r="M97" s="283">
        <f t="shared" si="58"/>
        <v>5.766081871345029</v>
      </c>
      <c r="N97" s="283">
        <f t="shared" si="58"/>
        <v>1.0122448979591836</v>
      </c>
      <c r="O97" s="284">
        <f t="shared" si="58"/>
        <v>3.424778761061947</v>
      </c>
      <c r="P97" s="240">
        <f>P95/P96</f>
        <v>1.5025083612040133</v>
      </c>
    </row>
    <row r="98" spans="1:16" ht="15" thickTop="1">
      <c r="A98" s="12"/>
      <c r="B98" s="254"/>
      <c r="C98" s="254"/>
      <c r="D98" s="254"/>
      <c r="E98" s="254"/>
      <c r="F98" s="254"/>
      <c r="G98" s="254"/>
      <c r="H98" s="254"/>
      <c r="I98" s="254"/>
      <c r="J98" s="254"/>
      <c r="K98" s="254"/>
      <c r="L98" s="254"/>
      <c r="M98" s="254"/>
      <c r="N98" s="254"/>
      <c r="O98" s="254" t="s">
        <v>32</v>
      </c>
      <c r="P98" s="254"/>
    </row>
    <row r="99" spans="1:16" ht="14.25">
      <c r="A99" s="12"/>
      <c r="B99" s="254"/>
      <c r="C99" s="254"/>
      <c r="D99" s="254"/>
      <c r="E99" s="254"/>
      <c r="F99" s="254"/>
      <c r="G99" s="254"/>
      <c r="H99" s="254"/>
      <c r="I99" s="254"/>
      <c r="J99" s="339"/>
      <c r="K99" s="254"/>
      <c r="L99" s="254"/>
      <c r="M99" s="254"/>
      <c r="N99" s="254"/>
      <c r="O99" s="254"/>
      <c r="P99" s="415" t="s">
        <v>148</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drawing r:id="rId1"/>
</worksheet>
</file>

<file path=xl/worksheets/sheet4.xml><?xml version="1.0" encoding="utf-8"?>
<worksheet xmlns="http://schemas.openxmlformats.org/spreadsheetml/2006/main" xmlns:r="http://schemas.openxmlformats.org/officeDocument/2006/relationships">
  <sheetPr codeName="Sheet15"/>
  <dimension ref="A1:P99"/>
  <sheetViews>
    <sheetView view="pageBreakPreview" zoomScale="90" zoomScaleNormal="90" zoomScaleSheetLayoutView="90" workbookViewId="0" topLeftCell="A13">
      <selection activeCell="O34" sqref="O34"/>
    </sheetView>
  </sheetViews>
  <sheetFormatPr defaultColWidth="9.00390625" defaultRowHeight="13.5"/>
  <cols>
    <col min="1" max="1" width="4.375" style="163" bestFit="1" customWidth="1"/>
    <col min="2" max="2" width="9.875" style="163" bestFit="1" customWidth="1"/>
    <col min="3" max="15" width="12.25390625" style="163" customWidth="1"/>
    <col min="16" max="16384" width="9.00390625" style="163" customWidth="1"/>
  </cols>
  <sheetData>
    <row r="1" spans="1:16" ht="17.25">
      <c r="A1" s="419"/>
      <c r="B1" s="254"/>
      <c r="C1" s="254"/>
      <c r="D1" s="254"/>
      <c r="E1" s="254"/>
      <c r="F1" s="254"/>
      <c r="G1" s="13" t="s">
        <v>19</v>
      </c>
      <c r="H1" s="13"/>
      <c r="I1" s="13"/>
      <c r="J1" s="254"/>
      <c r="K1" s="344" t="s">
        <v>196</v>
      </c>
      <c r="L1" s="254"/>
      <c r="M1" s="254"/>
      <c r="N1" s="254"/>
      <c r="O1" s="254"/>
      <c r="P1" s="254"/>
    </row>
    <row r="2" spans="1:15" ht="13.5">
      <c r="A2" s="254"/>
      <c r="B2" s="254"/>
      <c r="C2" s="254"/>
      <c r="D2" s="254"/>
      <c r="E2" s="254"/>
      <c r="F2" s="254"/>
      <c r="G2" s="254"/>
      <c r="H2" s="254"/>
      <c r="I2" s="254"/>
      <c r="J2" s="254"/>
      <c r="K2" s="254"/>
      <c r="L2" s="254"/>
      <c r="M2" s="254"/>
      <c r="N2" s="254"/>
      <c r="O2" s="254"/>
    </row>
    <row r="3" spans="1:15" ht="15" thickBot="1">
      <c r="A3" s="12"/>
      <c r="B3" s="254"/>
      <c r="C3" s="254"/>
      <c r="D3" s="254"/>
      <c r="E3" s="254"/>
      <c r="F3" s="254"/>
      <c r="G3" s="254"/>
      <c r="H3" s="254"/>
      <c r="I3" s="254"/>
      <c r="J3" s="254"/>
      <c r="K3" s="254"/>
      <c r="L3" s="254"/>
      <c r="M3" s="254"/>
      <c r="N3" s="254"/>
      <c r="O3" s="254"/>
    </row>
    <row r="4" spans="1:16" ht="18.75" thickBot="1" thickTop="1">
      <c r="A4" s="14"/>
      <c r="B4" s="340"/>
      <c r="C4" s="15" t="s">
        <v>1</v>
      </c>
      <c r="D4" s="16" t="s">
        <v>2</v>
      </c>
      <c r="E4" s="16" t="s">
        <v>3</v>
      </c>
      <c r="F4" s="16" t="s">
        <v>4</v>
      </c>
      <c r="G4" s="16" t="s">
        <v>5</v>
      </c>
      <c r="H4" s="16" t="s">
        <v>6</v>
      </c>
      <c r="I4" s="16" t="s">
        <v>7</v>
      </c>
      <c r="J4" s="16" t="s">
        <v>8</v>
      </c>
      <c r="K4" s="16" t="s">
        <v>9</v>
      </c>
      <c r="L4" s="16" t="s">
        <v>10</v>
      </c>
      <c r="M4" s="16" t="s">
        <v>11</v>
      </c>
      <c r="N4" s="17" t="s">
        <v>12</v>
      </c>
      <c r="O4" s="436" t="s">
        <v>13</v>
      </c>
      <c r="P4" s="254"/>
    </row>
    <row r="5" spans="1:16" ht="15" thickTop="1">
      <c r="A5" s="18"/>
      <c r="B5" s="527" t="s">
        <v>20</v>
      </c>
      <c r="C5" s="528">
        <v>693</v>
      </c>
      <c r="D5" s="515">
        <v>626</v>
      </c>
      <c r="E5" s="515">
        <v>800</v>
      </c>
      <c r="F5" s="515">
        <v>719</v>
      </c>
      <c r="G5" s="515">
        <v>619</v>
      </c>
      <c r="H5" s="515">
        <v>711</v>
      </c>
      <c r="I5" s="515">
        <v>743</v>
      </c>
      <c r="J5" s="515">
        <v>750</v>
      </c>
      <c r="K5" s="515">
        <v>791</v>
      </c>
      <c r="L5" s="515">
        <v>670</v>
      </c>
      <c r="M5" s="515">
        <v>716</v>
      </c>
      <c r="N5" s="552">
        <v>798</v>
      </c>
      <c r="O5" s="257">
        <v>8636</v>
      </c>
      <c r="P5" s="254"/>
    </row>
    <row r="6" spans="1:16" s="232" customFormat="1" ht="14.25">
      <c r="A6" s="141" t="s">
        <v>21</v>
      </c>
      <c r="B6" s="529" t="s">
        <v>16</v>
      </c>
      <c r="C6" s="530">
        <v>0.49079320113314445</v>
      </c>
      <c r="D6" s="516">
        <v>0.5599284436493739</v>
      </c>
      <c r="E6" s="516">
        <v>0.5105296745373324</v>
      </c>
      <c r="F6" s="516">
        <v>0.5526518063028439</v>
      </c>
      <c r="G6" s="516">
        <v>0.4765204003079292</v>
      </c>
      <c r="H6" s="516">
        <v>0.5111430625449317</v>
      </c>
      <c r="I6" s="516">
        <v>0.5280739161336176</v>
      </c>
      <c r="J6" s="516">
        <v>0.47679593134138587</v>
      </c>
      <c r="K6" s="516">
        <v>0.5992424242424242</v>
      </c>
      <c r="L6" s="516">
        <v>0.5313243457573354</v>
      </c>
      <c r="M6" s="517">
        <v>0.569610182975338</v>
      </c>
      <c r="N6" s="553">
        <v>0.5413839891451832</v>
      </c>
      <c r="O6" s="259">
        <v>0.5272283272283272</v>
      </c>
      <c r="P6" s="260"/>
    </row>
    <row r="7" spans="1:16" ht="14.25">
      <c r="A7" s="20"/>
      <c r="B7" s="531" t="s">
        <v>22</v>
      </c>
      <c r="C7" s="528">
        <v>629</v>
      </c>
      <c r="D7" s="515">
        <v>548</v>
      </c>
      <c r="E7" s="515">
        <v>703</v>
      </c>
      <c r="F7" s="515">
        <v>654</v>
      </c>
      <c r="G7" s="515">
        <v>537</v>
      </c>
      <c r="H7" s="515">
        <v>646</v>
      </c>
      <c r="I7" s="515">
        <v>654</v>
      </c>
      <c r="J7" s="515">
        <v>666</v>
      </c>
      <c r="K7" s="515">
        <v>715</v>
      </c>
      <c r="L7" s="515">
        <v>597</v>
      </c>
      <c r="M7" s="515">
        <v>635</v>
      </c>
      <c r="N7" s="552">
        <v>724</v>
      </c>
      <c r="O7" s="262">
        <v>7708</v>
      </c>
      <c r="P7" s="254"/>
    </row>
    <row r="8" spans="1:16" s="232" customFormat="1" ht="14.25">
      <c r="A8" s="141"/>
      <c r="B8" s="532" t="s">
        <v>16</v>
      </c>
      <c r="C8" s="530">
        <v>0.9076479076479076</v>
      </c>
      <c r="D8" s="516">
        <v>0.8753993610223643</v>
      </c>
      <c r="E8" s="516">
        <v>0.87875</v>
      </c>
      <c r="F8" s="516">
        <v>0.9095966620305981</v>
      </c>
      <c r="G8" s="516">
        <v>0.8675282714054927</v>
      </c>
      <c r="H8" s="516">
        <v>0.9085794655414908</v>
      </c>
      <c r="I8" s="516">
        <v>0.8802153432032301</v>
      </c>
      <c r="J8" s="516">
        <v>0.888</v>
      </c>
      <c r="K8" s="516">
        <v>0.9039190897597977</v>
      </c>
      <c r="L8" s="516">
        <v>0.891044776119403</v>
      </c>
      <c r="M8" s="517">
        <v>0.8868715083798883</v>
      </c>
      <c r="N8" s="553">
        <v>0.9072681704260651</v>
      </c>
      <c r="O8" s="264">
        <v>0.8925428439092172</v>
      </c>
      <c r="P8" s="260"/>
    </row>
    <row r="9" spans="1:16" ht="14.25">
      <c r="A9" s="20" t="s">
        <v>23</v>
      </c>
      <c r="B9" s="533" t="s">
        <v>18</v>
      </c>
      <c r="C9" s="528">
        <v>64</v>
      </c>
      <c r="D9" s="515">
        <v>78</v>
      </c>
      <c r="E9" s="515">
        <v>97</v>
      </c>
      <c r="F9" s="515">
        <v>65</v>
      </c>
      <c r="G9" s="515">
        <v>82</v>
      </c>
      <c r="H9" s="515">
        <v>65</v>
      </c>
      <c r="I9" s="515">
        <v>89</v>
      </c>
      <c r="J9" s="515">
        <v>84</v>
      </c>
      <c r="K9" s="515">
        <v>76</v>
      </c>
      <c r="L9" s="515">
        <v>73</v>
      </c>
      <c r="M9" s="518">
        <v>81</v>
      </c>
      <c r="N9" s="554">
        <v>74</v>
      </c>
      <c r="O9" s="266">
        <v>928</v>
      </c>
      <c r="P9" s="254"/>
    </row>
    <row r="10" spans="1:16" s="232" customFormat="1" ht="15" thickBot="1">
      <c r="A10" s="142"/>
      <c r="B10" s="534" t="s">
        <v>16</v>
      </c>
      <c r="C10" s="535">
        <v>0.09235209235209235</v>
      </c>
      <c r="D10" s="522">
        <v>0.12460063897763578</v>
      </c>
      <c r="E10" s="522">
        <v>0.12125</v>
      </c>
      <c r="F10" s="522">
        <v>0.09040333796940195</v>
      </c>
      <c r="G10" s="522">
        <v>0.13247172859450726</v>
      </c>
      <c r="H10" s="522">
        <v>0.09142053445850915</v>
      </c>
      <c r="I10" s="522">
        <v>0.11978465679676985</v>
      </c>
      <c r="J10" s="522">
        <v>0.112</v>
      </c>
      <c r="K10" s="522">
        <v>0.09608091024020228</v>
      </c>
      <c r="L10" s="522">
        <v>0.10895522388059702</v>
      </c>
      <c r="M10" s="523">
        <v>0.11312849162011174</v>
      </c>
      <c r="N10" s="555">
        <v>0.09273182957393483</v>
      </c>
      <c r="O10" s="267">
        <v>0.10745715609078277</v>
      </c>
      <c r="P10" s="260"/>
    </row>
    <row r="11" spans="1:16" ht="15" thickTop="1">
      <c r="A11" s="20"/>
      <c r="B11" s="531" t="s">
        <v>20</v>
      </c>
      <c r="C11" s="342">
        <v>406</v>
      </c>
      <c r="D11" s="491">
        <v>301</v>
      </c>
      <c r="E11" s="491">
        <v>357</v>
      </c>
      <c r="F11" s="491">
        <v>378</v>
      </c>
      <c r="G11" s="491">
        <v>242</v>
      </c>
      <c r="H11" s="491">
        <v>455</v>
      </c>
      <c r="I11" s="491">
        <v>399</v>
      </c>
      <c r="J11" s="491">
        <v>343</v>
      </c>
      <c r="K11" s="491">
        <v>261</v>
      </c>
      <c r="L11" s="491">
        <v>350</v>
      </c>
      <c r="M11" s="491">
        <v>297</v>
      </c>
      <c r="N11" s="556">
        <v>360</v>
      </c>
      <c r="O11" s="270">
        <v>4149</v>
      </c>
      <c r="P11" s="254"/>
    </row>
    <row r="12" spans="1:16" s="232" customFormat="1" ht="14.25">
      <c r="A12" s="141" t="s">
        <v>24</v>
      </c>
      <c r="B12" s="532" t="s">
        <v>16</v>
      </c>
      <c r="C12" s="530">
        <v>0.28753541076487255</v>
      </c>
      <c r="D12" s="516">
        <v>0.2692307692307692</v>
      </c>
      <c r="E12" s="516">
        <v>0.22782386726228462</v>
      </c>
      <c r="F12" s="516">
        <v>0.2905457340507302</v>
      </c>
      <c r="G12" s="516">
        <v>0.18629715165511931</v>
      </c>
      <c r="H12" s="516">
        <v>0.32710280373831774</v>
      </c>
      <c r="I12" s="516">
        <v>0.2835820895522388</v>
      </c>
      <c r="J12" s="516">
        <v>0.21805467260012715</v>
      </c>
      <c r="K12" s="516">
        <v>0.19772727272727272</v>
      </c>
      <c r="L12" s="516">
        <v>0.2775574940523394</v>
      </c>
      <c r="M12" s="517">
        <v>0.23627684964200477</v>
      </c>
      <c r="N12" s="553">
        <v>0.24423337856173677</v>
      </c>
      <c r="O12" s="264">
        <v>0.2532967032967033</v>
      </c>
      <c r="P12" s="260"/>
    </row>
    <row r="13" spans="1:16" ht="14.25">
      <c r="A13" s="20"/>
      <c r="B13" s="533" t="s">
        <v>22</v>
      </c>
      <c r="C13" s="528">
        <v>234</v>
      </c>
      <c r="D13" s="515">
        <v>203</v>
      </c>
      <c r="E13" s="515">
        <v>182</v>
      </c>
      <c r="F13" s="515">
        <v>182</v>
      </c>
      <c r="G13" s="515">
        <v>127</v>
      </c>
      <c r="H13" s="515">
        <v>230</v>
      </c>
      <c r="I13" s="515">
        <v>176</v>
      </c>
      <c r="J13" s="515">
        <v>181</v>
      </c>
      <c r="K13" s="515">
        <v>139</v>
      </c>
      <c r="L13" s="515">
        <v>265</v>
      </c>
      <c r="M13" s="515">
        <v>155</v>
      </c>
      <c r="N13" s="552">
        <v>225</v>
      </c>
      <c r="O13" s="266">
        <v>2299</v>
      </c>
      <c r="P13" s="254"/>
    </row>
    <row r="14" spans="1:16" s="232" customFormat="1" ht="14.25">
      <c r="A14" s="141"/>
      <c r="B14" s="529" t="s">
        <v>16</v>
      </c>
      <c r="C14" s="530">
        <v>0.5763546798029556</v>
      </c>
      <c r="D14" s="516">
        <v>0.6744186046511628</v>
      </c>
      <c r="E14" s="516">
        <v>0.5098039215686274</v>
      </c>
      <c r="F14" s="516">
        <v>0.48148148148148145</v>
      </c>
      <c r="G14" s="516">
        <v>0.5247933884297521</v>
      </c>
      <c r="H14" s="516">
        <v>0.5054945054945055</v>
      </c>
      <c r="I14" s="516">
        <v>0.44110275689223055</v>
      </c>
      <c r="J14" s="516">
        <v>0.5276967930029155</v>
      </c>
      <c r="K14" s="516">
        <v>0.5325670498084292</v>
      </c>
      <c r="L14" s="516">
        <v>0.7571428571428571</v>
      </c>
      <c r="M14" s="517">
        <v>0.5218855218855218</v>
      </c>
      <c r="N14" s="553">
        <v>0.625</v>
      </c>
      <c r="O14" s="271">
        <v>0.5541094239575801</v>
      </c>
      <c r="P14" s="260"/>
    </row>
    <row r="15" spans="1:16" ht="14.25">
      <c r="A15" s="20" t="s">
        <v>23</v>
      </c>
      <c r="B15" s="536" t="s">
        <v>18</v>
      </c>
      <c r="C15" s="528">
        <v>172</v>
      </c>
      <c r="D15" s="515">
        <v>98</v>
      </c>
      <c r="E15" s="515">
        <v>175</v>
      </c>
      <c r="F15" s="515">
        <v>196</v>
      </c>
      <c r="G15" s="515">
        <v>115</v>
      </c>
      <c r="H15" s="515">
        <v>225</v>
      </c>
      <c r="I15" s="515">
        <v>223</v>
      </c>
      <c r="J15" s="515">
        <v>162</v>
      </c>
      <c r="K15" s="515">
        <v>122</v>
      </c>
      <c r="L15" s="515">
        <v>85</v>
      </c>
      <c r="M15" s="518">
        <v>142</v>
      </c>
      <c r="N15" s="554">
        <v>135</v>
      </c>
      <c r="O15" s="262">
        <v>1850</v>
      </c>
      <c r="P15" s="254"/>
    </row>
    <row r="16" spans="1:16" s="232" customFormat="1" ht="15" thickBot="1">
      <c r="A16" s="141"/>
      <c r="B16" s="537" t="s">
        <v>16</v>
      </c>
      <c r="C16" s="535">
        <v>0.4236453201970443</v>
      </c>
      <c r="D16" s="522">
        <v>0.32558139534883723</v>
      </c>
      <c r="E16" s="522">
        <v>0.49019607843137253</v>
      </c>
      <c r="F16" s="522">
        <v>0.5185185185185185</v>
      </c>
      <c r="G16" s="522">
        <v>0.47520661157024796</v>
      </c>
      <c r="H16" s="522">
        <v>0.4945054945054945</v>
      </c>
      <c r="I16" s="522">
        <v>0.5588972431077694</v>
      </c>
      <c r="J16" s="522">
        <v>0.47230320699708456</v>
      </c>
      <c r="K16" s="522">
        <v>0.4674329501915709</v>
      </c>
      <c r="L16" s="522">
        <v>0.24285714285714285</v>
      </c>
      <c r="M16" s="523">
        <v>0.4781144781144781</v>
      </c>
      <c r="N16" s="555">
        <v>0.375</v>
      </c>
      <c r="O16" s="273">
        <v>0.4458905760424199</v>
      </c>
      <c r="P16" s="260"/>
    </row>
    <row r="17" spans="1:16" ht="15" thickTop="1">
      <c r="A17" s="21"/>
      <c r="B17" s="538" t="s">
        <v>20</v>
      </c>
      <c r="C17" s="342">
        <v>4</v>
      </c>
      <c r="D17" s="491">
        <v>3</v>
      </c>
      <c r="E17" s="491">
        <v>2</v>
      </c>
      <c r="F17" s="491">
        <v>0</v>
      </c>
      <c r="G17" s="491">
        <v>1</v>
      </c>
      <c r="H17" s="491">
        <v>5</v>
      </c>
      <c r="I17" s="491">
        <v>64</v>
      </c>
      <c r="J17" s="491">
        <v>6</v>
      </c>
      <c r="K17" s="491">
        <v>5</v>
      </c>
      <c r="L17" s="491">
        <v>1</v>
      </c>
      <c r="M17" s="491">
        <v>12</v>
      </c>
      <c r="N17" s="556">
        <v>7</v>
      </c>
      <c r="O17" s="266">
        <v>110</v>
      </c>
      <c r="P17" s="254"/>
    </row>
    <row r="18" spans="1:16" s="232" customFormat="1" ht="14.25">
      <c r="A18" s="143" t="s">
        <v>25</v>
      </c>
      <c r="B18" s="539" t="s">
        <v>16</v>
      </c>
      <c r="C18" s="530">
        <v>0.0028328611898017</v>
      </c>
      <c r="D18" s="516">
        <v>0.0026833631484794273</v>
      </c>
      <c r="E18" s="516">
        <v>0.0012763241863433313</v>
      </c>
      <c r="F18" s="516">
        <v>0</v>
      </c>
      <c r="G18" s="516">
        <v>0.0007698229407236335</v>
      </c>
      <c r="H18" s="516">
        <v>0.0035945363048166786</v>
      </c>
      <c r="I18" s="516">
        <v>0.04548685145700071</v>
      </c>
      <c r="J18" s="516">
        <v>0.003814367450731087</v>
      </c>
      <c r="K18" s="516">
        <v>0.003787878787878788</v>
      </c>
      <c r="L18" s="516">
        <v>0.0007930214115781126</v>
      </c>
      <c r="M18" s="517">
        <v>0.00954653937947494</v>
      </c>
      <c r="N18" s="553">
        <v>0.0047489823609226595</v>
      </c>
      <c r="O18" s="437">
        <v>0.006715506715506716</v>
      </c>
      <c r="P18" s="260"/>
    </row>
    <row r="19" spans="1:16" ht="14.25">
      <c r="A19" s="22"/>
      <c r="B19" s="540" t="s">
        <v>22</v>
      </c>
      <c r="C19" s="528">
        <v>4</v>
      </c>
      <c r="D19" s="515">
        <v>3</v>
      </c>
      <c r="E19" s="515">
        <v>1</v>
      </c>
      <c r="F19" s="515">
        <v>0</v>
      </c>
      <c r="G19" s="515">
        <v>1</v>
      </c>
      <c r="H19" s="515">
        <v>5</v>
      </c>
      <c r="I19" s="515">
        <v>64</v>
      </c>
      <c r="J19" s="515">
        <v>4</v>
      </c>
      <c r="K19" s="515">
        <v>3</v>
      </c>
      <c r="L19" s="515">
        <v>0</v>
      </c>
      <c r="M19" s="515">
        <v>12</v>
      </c>
      <c r="N19" s="552">
        <v>3</v>
      </c>
      <c r="O19" s="262">
        <v>100</v>
      </c>
      <c r="P19" s="254"/>
    </row>
    <row r="20" spans="1:16" s="232" customFormat="1" ht="14.25">
      <c r="A20" s="143"/>
      <c r="B20" s="275" t="s">
        <v>16</v>
      </c>
      <c r="C20" s="530">
        <v>1</v>
      </c>
      <c r="D20" s="516">
        <v>1</v>
      </c>
      <c r="E20" s="516">
        <v>0.5</v>
      </c>
      <c r="F20" s="516" t="e">
        <v>#DIV/0!</v>
      </c>
      <c r="G20" s="516">
        <v>1</v>
      </c>
      <c r="H20" s="516">
        <v>1</v>
      </c>
      <c r="I20" s="516">
        <v>1</v>
      </c>
      <c r="J20" s="516">
        <v>0.6666666666666666</v>
      </c>
      <c r="K20" s="516">
        <v>0.6</v>
      </c>
      <c r="L20" s="516">
        <v>0</v>
      </c>
      <c r="M20" s="519">
        <v>1</v>
      </c>
      <c r="N20" s="553">
        <v>0.42857142857142855</v>
      </c>
      <c r="O20" s="264">
        <v>0.9090909090909091</v>
      </c>
      <c r="P20" s="260"/>
    </row>
    <row r="21" spans="1:16" ht="14.25">
      <c r="A21" s="22" t="s">
        <v>26</v>
      </c>
      <c r="B21" s="541" t="s">
        <v>18</v>
      </c>
      <c r="C21" s="542">
        <v>0</v>
      </c>
      <c r="D21" s="520">
        <v>0</v>
      </c>
      <c r="E21" s="520">
        <v>1</v>
      </c>
      <c r="F21" s="520">
        <v>0</v>
      </c>
      <c r="G21" s="520">
        <v>0</v>
      </c>
      <c r="H21" s="520">
        <v>0</v>
      </c>
      <c r="I21" s="520">
        <v>0</v>
      </c>
      <c r="J21" s="520">
        <v>2</v>
      </c>
      <c r="K21" s="520">
        <v>2</v>
      </c>
      <c r="L21" s="520">
        <v>1</v>
      </c>
      <c r="M21" s="521">
        <v>0</v>
      </c>
      <c r="N21" s="557">
        <v>4</v>
      </c>
      <c r="O21" s="343">
        <v>10</v>
      </c>
      <c r="P21" s="254"/>
    </row>
    <row r="22" spans="1:16" s="232" customFormat="1" ht="15" thickBot="1">
      <c r="A22" s="144"/>
      <c r="B22" s="543" t="s">
        <v>16</v>
      </c>
      <c r="C22" s="535">
        <v>0</v>
      </c>
      <c r="D22" s="522">
        <v>0</v>
      </c>
      <c r="E22" s="522">
        <v>0.5</v>
      </c>
      <c r="F22" s="522" t="e">
        <v>#DIV/0!</v>
      </c>
      <c r="G22" s="522">
        <v>0</v>
      </c>
      <c r="H22" s="522">
        <v>0</v>
      </c>
      <c r="I22" s="522">
        <v>0</v>
      </c>
      <c r="J22" s="522">
        <v>0.3333333333333333</v>
      </c>
      <c r="K22" s="522">
        <v>0.4</v>
      </c>
      <c r="L22" s="522">
        <v>1</v>
      </c>
      <c r="M22" s="523">
        <v>0</v>
      </c>
      <c r="N22" s="555">
        <v>0.5714285714285714</v>
      </c>
      <c r="O22" s="437">
        <v>0.09090909090909091</v>
      </c>
      <c r="P22" s="260"/>
    </row>
    <row r="23" spans="1:16" ht="15" thickTop="1">
      <c r="A23" s="22"/>
      <c r="B23" s="544" t="s">
        <v>20</v>
      </c>
      <c r="C23" s="342">
        <v>309</v>
      </c>
      <c r="D23" s="491">
        <v>188</v>
      </c>
      <c r="E23" s="491">
        <v>408</v>
      </c>
      <c r="F23" s="491">
        <v>204</v>
      </c>
      <c r="G23" s="491">
        <v>437</v>
      </c>
      <c r="H23" s="491">
        <v>220</v>
      </c>
      <c r="I23" s="491">
        <v>201</v>
      </c>
      <c r="J23" s="491">
        <v>474</v>
      </c>
      <c r="K23" s="491">
        <v>263</v>
      </c>
      <c r="L23" s="491">
        <v>240</v>
      </c>
      <c r="M23" s="491">
        <v>232</v>
      </c>
      <c r="N23" s="556">
        <v>309</v>
      </c>
      <c r="O23" s="438">
        <v>3485</v>
      </c>
      <c r="P23" s="254"/>
    </row>
    <row r="24" spans="1:16" ht="14.25">
      <c r="A24" s="22"/>
      <c r="B24" s="545" t="s">
        <v>27</v>
      </c>
      <c r="C24" s="528">
        <v>0</v>
      </c>
      <c r="D24" s="515">
        <v>0</v>
      </c>
      <c r="E24" s="515">
        <v>107</v>
      </c>
      <c r="F24" s="515">
        <v>64</v>
      </c>
      <c r="G24" s="515">
        <v>267</v>
      </c>
      <c r="H24" s="515">
        <v>0</v>
      </c>
      <c r="I24" s="515">
        <v>0</v>
      </c>
      <c r="J24" s="515">
        <v>218</v>
      </c>
      <c r="K24" s="515">
        <v>0</v>
      </c>
      <c r="L24" s="515">
        <v>0</v>
      </c>
      <c r="M24" s="515">
        <v>0</v>
      </c>
      <c r="N24" s="552">
        <v>0</v>
      </c>
      <c r="O24" s="266">
        <v>656</v>
      </c>
      <c r="P24" s="254"/>
    </row>
    <row r="25" spans="1:16" s="232" customFormat="1" ht="14.25">
      <c r="A25" s="141" t="s">
        <v>28</v>
      </c>
      <c r="B25" s="532" t="s">
        <v>16</v>
      </c>
      <c r="C25" s="530">
        <v>0.2188385269121813</v>
      </c>
      <c r="D25" s="516">
        <v>0.16815742397137745</v>
      </c>
      <c r="E25" s="516">
        <v>0.2603701340140396</v>
      </c>
      <c r="F25" s="516">
        <v>0.15680245964642583</v>
      </c>
      <c r="G25" s="516">
        <v>0.3364126250962279</v>
      </c>
      <c r="H25" s="516">
        <v>0.15815959741193386</v>
      </c>
      <c r="I25" s="516">
        <v>0.14285714285714285</v>
      </c>
      <c r="J25" s="516">
        <v>0.3013350286077559</v>
      </c>
      <c r="K25" s="516">
        <v>0.19924242424242425</v>
      </c>
      <c r="L25" s="516">
        <v>0.19032513877874702</v>
      </c>
      <c r="M25" s="517">
        <v>0.18456642800318218</v>
      </c>
      <c r="N25" s="553">
        <v>0.20963364993215738</v>
      </c>
      <c r="O25" s="264">
        <v>0.21275946275946275</v>
      </c>
      <c r="P25" s="260"/>
    </row>
    <row r="26" spans="1:16" ht="14.25">
      <c r="A26" s="22"/>
      <c r="B26" s="540" t="s">
        <v>22</v>
      </c>
      <c r="C26" s="528">
        <v>302</v>
      </c>
      <c r="D26" s="515">
        <v>173</v>
      </c>
      <c r="E26" s="515">
        <v>294</v>
      </c>
      <c r="F26" s="515">
        <v>132</v>
      </c>
      <c r="G26" s="515">
        <v>159</v>
      </c>
      <c r="H26" s="515">
        <v>204</v>
      </c>
      <c r="I26" s="515">
        <v>185</v>
      </c>
      <c r="J26" s="515">
        <v>245</v>
      </c>
      <c r="K26" s="515">
        <v>257</v>
      </c>
      <c r="L26" s="515">
        <v>228</v>
      </c>
      <c r="M26" s="515">
        <v>210</v>
      </c>
      <c r="N26" s="552">
        <v>299</v>
      </c>
      <c r="O26" s="343">
        <v>2688</v>
      </c>
      <c r="P26" s="254"/>
    </row>
    <row r="27" spans="1:16" ht="14.25">
      <c r="A27" s="22"/>
      <c r="B27" s="546" t="s">
        <v>27</v>
      </c>
      <c r="C27" s="528">
        <v>0</v>
      </c>
      <c r="D27" s="515">
        <v>0</v>
      </c>
      <c r="E27" s="515">
        <v>0</v>
      </c>
      <c r="F27" s="515">
        <v>0</v>
      </c>
      <c r="G27" s="515">
        <v>0</v>
      </c>
      <c r="H27" s="515">
        <v>0</v>
      </c>
      <c r="I27" s="515">
        <v>0</v>
      </c>
      <c r="J27" s="515">
        <v>0</v>
      </c>
      <c r="K27" s="515">
        <v>0</v>
      </c>
      <c r="L27" s="515">
        <v>0</v>
      </c>
      <c r="M27" s="515">
        <v>0</v>
      </c>
      <c r="N27" s="552">
        <v>0</v>
      </c>
      <c r="O27" s="439">
        <v>0</v>
      </c>
      <c r="P27" s="254"/>
    </row>
    <row r="28" spans="1:16" s="232" customFormat="1" ht="14.25">
      <c r="A28" s="141"/>
      <c r="B28" s="529" t="s">
        <v>16</v>
      </c>
      <c r="C28" s="530">
        <v>0.9773462783171522</v>
      </c>
      <c r="D28" s="516">
        <v>0.9202127659574468</v>
      </c>
      <c r="E28" s="516">
        <v>0.7205882352941176</v>
      </c>
      <c r="F28" s="516">
        <v>0.6470588235294118</v>
      </c>
      <c r="G28" s="516">
        <v>0.36384439359267734</v>
      </c>
      <c r="H28" s="516">
        <v>0.9272727272727272</v>
      </c>
      <c r="I28" s="516">
        <v>0.9203980099502488</v>
      </c>
      <c r="J28" s="516">
        <v>0.5168776371308017</v>
      </c>
      <c r="K28" s="516">
        <v>0.9771863117870723</v>
      </c>
      <c r="L28" s="516">
        <v>0.95</v>
      </c>
      <c r="M28" s="517">
        <v>0.9051724137931034</v>
      </c>
      <c r="N28" s="553">
        <v>0.9676375404530745</v>
      </c>
      <c r="O28" s="271">
        <v>0.7713055954088953</v>
      </c>
      <c r="P28" s="260"/>
    </row>
    <row r="29" spans="1:16" ht="14.25">
      <c r="A29" s="22" t="s">
        <v>29</v>
      </c>
      <c r="B29" s="540" t="s">
        <v>18</v>
      </c>
      <c r="C29" s="528">
        <v>7</v>
      </c>
      <c r="D29" s="515">
        <v>15</v>
      </c>
      <c r="E29" s="515">
        <v>114</v>
      </c>
      <c r="F29" s="515">
        <v>72</v>
      </c>
      <c r="G29" s="515">
        <v>278</v>
      </c>
      <c r="H29" s="515">
        <v>16</v>
      </c>
      <c r="I29" s="515">
        <v>16</v>
      </c>
      <c r="J29" s="515">
        <v>229</v>
      </c>
      <c r="K29" s="515">
        <v>6</v>
      </c>
      <c r="L29" s="515">
        <v>12</v>
      </c>
      <c r="M29" s="518">
        <v>22</v>
      </c>
      <c r="N29" s="554">
        <v>10</v>
      </c>
      <c r="O29" s="440">
        <v>797</v>
      </c>
      <c r="P29" s="254"/>
    </row>
    <row r="30" spans="1:16" ht="14.25">
      <c r="A30" s="22"/>
      <c r="B30" s="547" t="s">
        <v>27</v>
      </c>
      <c r="C30" s="528">
        <v>0</v>
      </c>
      <c r="D30" s="515">
        <v>0</v>
      </c>
      <c r="E30" s="515">
        <v>107</v>
      </c>
      <c r="F30" s="515">
        <v>64</v>
      </c>
      <c r="G30" s="515">
        <v>267</v>
      </c>
      <c r="H30" s="515">
        <v>0</v>
      </c>
      <c r="I30" s="515">
        <v>0</v>
      </c>
      <c r="J30" s="515">
        <v>218</v>
      </c>
      <c r="K30" s="515">
        <v>0</v>
      </c>
      <c r="L30" s="515">
        <v>0</v>
      </c>
      <c r="M30" s="515">
        <v>0</v>
      </c>
      <c r="N30" s="554">
        <v>0</v>
      </c>
      <c r="O30" s="266">
        <v>656</v>
      </c>
      <c r="P30" s="254"/>
    </row>
    <row r="31" spans="1:16" s="232" customFormat="1" ht="15" thickBot="1">
      <c r="A31" s="142"/>
      <c r="B31" s="548" t="s">
        <v>30</v>
      </c>
      <c r="C31" s="535">
        <v>0.022653721682847898</v>
      </c>
      <c r="D31" s="522">
        <v>0.0797872340425532</v>
      </c>
      <c r="E31" s="522">
        <v>0.27941176470588236</v>
      </c>
      <c r="F31" s="522">
        <v>0.35294117647058826</v>
      </c>
      <c r="G31" s="522">
        <v>0.6361556064073226</v>
      </c>
      <c r="H31" s="522">
        <v>0.07272727272727272</v>
      </c>
      <c r="I31" s="522">
        <v>0.07960199004975124</v>
      </c>
      <c r="J31" s="522">
        <v>0.4831223628691983</v>
      </c>
      <c r="K31" s="522">
        <v>0.022813688212927757</v>
      </c>
      <c r="L31" s="522">
        <v>0.05</v>
      </c>
      <c r="M31" s="523">
        <v>0.09482758620689655</v>
      </c>
      <c r="N31" s="555">
        <v>0.032362459546925564</v>
      </c>
      <c r="O31" s="441">
        <v>0.22869440459110474</v>
      </c>
      <c r="P31" s="260"/>
    </row>
    <row r="32" spans="1:16" ht="15" thickTop="1">
      <c r="A32" s="20"/>
      <c r="B32" s="549" t="s">
        <v>20</v>
      </c>
      <c r="C32" s="342">
        <v>1412</v>
      </c>
      <c r="D32" s="491">
        <v>1118</v>
      </c>
      <c r="E32" s="491">
        <v>1567</v>
      </c>
      <c r="F32" s="491">
        <v>1301</v>
      </c>
      <c r="G32" s="491">
        <v>1299</v>
      </c>
      <c r="H32" s="491">
        <v>1391</v>
      </c>
      <c r="I32" s="491">
        <v>1407</v>
      </c>
      <c r="J32" s="491">
        <v>1573</v>
      </c>
      <c r="K32" s="491">
        <v>1320</v>
      </c>
      <c r="L32" s="491">
        <v>1261</v>
      </c>
      <c r="M32" s="524">
        <v>1257</v>
      </c>
      <c r="N32" s="558">
        <v>1474</v>
      </c>
      <c r="O32" s="442">
        <v>16380</v>
      </c>
      <c r="P32" s="254"/>
    </row>
    <row r="33" spans="1:16" ht="14.25">
      <c r="A33" s="20" t="s">
        <v>31</v>
      </c>
      <c r="B33" s="533" t="s">
        <v>22</v>
      </c>
      <c r="C33" s="528">
        <v>1169</v>
      </c>
      <c r="D33" s="515">
        <v>927</v>
      </c>
      <c r="E33" s="515">
        <v>1180</v>
      </c>
      <c r="F33" s="515">
        <v>968</v>
      </c>
      <c r="G33" s="515">
        <v>824</v>
      </c>
      <c r="H33" s="515">
        <v>1085</v>
      </c>
      <c r="I33" s="515">
        <v>1079</v>
      </c>
      <c r="J33" s="515">
        <v>1096</v>
      </c>
      <c r="K33" s="515">
        <v>1114</v>
      </c>
      <c r="L33" s="515">
        <v>1090</v>
      </c>
      <c r="M33" s="518">
        <v>1012</v>
      </c>
      <c r="N33" s="554">
        <v>1251</v>
      </c>
      <c r="O33" s="443">
        <v>12795</v>
      </c>
      <c r="P33" s="172"/>
    </row>
    <row r="34" spans="1:16" s="232" customFormat="1" ht="14.25">
      <c r="A34" s="141"/>
      <c r="B34" s="529" t="s">
        <v>16</v>
      </c>
      <c r="C34" s="530">
        <v>0.8279036827195467</v>
      </c>
      <c r="D34" s="516">
        <v>0.8291592128801432</v>
      </c>
      <c r="E34" s="516">
        <v>0.7530312699425654</v>
      </c>
      <c r="F34" s="516">
        <v>0.744043043812452</v>
      </c>
      <c r="G34" s="516">
        <v>0.634334103156274</v>
      </c>
      <c r="H34" s="516">
        <v>0.7800143781452192</v>
      </c>
      <c r="I34" s="516">
        <v>0.7668798862828714</v>
      </c>
      <c r="J34" s="516">
        <v>0.6967577876668786</v>
      </c>
      <c r="K34" s="516">
        <v>0.843939393939394</v>
      </c>
      <c r="L34" s="516">
        <v>0.8643933386201428</v>
      </c>
      <c r="M34" s="517">
        <v>0.8050914876690533</v>
      </c>
      <c r="N34" s="553">
        <v>0.8487109905020352</v>
      </c>
      <c r="O34" s="271">
        <v>0.7811355311355311</v>
      </c>
      <c r="P34" s="282"/>
    </row>
    <row r="35" spans="1:16" ht="14.25">
      <c r="A35" s="22" t="s">
        <v>13</v>
      </c>
      <c r="B35" s="540" t="s">
        <v>18</v>
      </c>
      <c r="C35" s="528">
        <v>243</v>
      </c>
      <c r="D35" s="515">
        <v>191</v>
      </c>
      <c r="E35" s="515">
        <v>387</v>
      </c>
      <c r="F35" s="515">
        <v>333</v>
      </c>
      <c r="G35" s="515">
        <v>475</v>
      </c>
      <c r="H35" s="515">
        <v>306</v>
      </c>
      <c r="I35" s="515">
        <v>328</v>
      </c>
      <c r="J35" s="515">
        <v>477</v>
      </c>
      <c r="K35" s="515">
        <v>206</v>
      </c>
      <c r="L35" s="515">
        <v>171</v>
      </c>
      <c r="M35" s="518">
        <v>245</v>
      </c>
      <c r="N35" s="554">
        <v>223</v>
      </c>
      <c r="O35" s="444">
        <v>3585</v>
      </c>
      <c r="P35" s="254"/>
    </row>
    <row r="36" spans="1:16" s="232" customFormat="1" ht="15" thickBot="1">
      <c r="A36" s="145"/>
      <c r="B36" s="550" t="s">
        <v>16</v>
      </c>
      <c r="C36" s="551">
        <v>0.17209631728045327</v>
      </c>
      <c r="D36" s="525">
        <v>0.1708407871198569</v>
      </c>
      <c r="E36" s="525">
        <v>0.24696873005743458</v>
      </c>
      <c r="F36" s="525">
        <v>0.25595695618754805</v>
      </c>
      <c r="G36" s="525">
        <v>0.36566589684372597</v>
      </c>
      <c r="H36" s="525">
        <v>0.21998562185478074</v>
      </c>
      <c r="I36" s="525">
        <v>0.23312011371712865</v>
      </c>
      <c r="J36" s="525">
        <v>0.30324221233312143</v>
      </c>
      <c r="K36" s="525">
        <v>0.15606060606060607</v>
      </c>
      <c r="L36" s="525">
        <v>0.13560666137985725</v>
      </c>
      <c r="M36" s="526">
        <v>0.1949085123309467</v>
      </c>
      <c r="N36" s="559">
        <v>0.15128900949796473</v>
      </c>
      <c r="O36" s="445">
        <v>0.21886446886446886</v>
      </c>
      <c r="P36" s="282"/>
    </row>
    <row r="37" spans="1:15" ht="15" thickTop="1">
      <c r="A37" s="12"/>
      <c r="B37" s="254"/>
      <c r="C37" s="254"/>
      <c r="D37" s="254"/>
      <c r="E37" s="254"/>
      <c r="F37" s="254"/>
      <c r="G37" s="254"/>
      <c r="H37" s="254"/>
      <c r="I37" s="254"/>
      <c r="J37" s="254"/>
      <c r="K37" s="254"/>
      <c r="L37" s="254"/>
      <c r="M37" s="254" t="s">
        <v>32</v>
      </c>
      <c r="N37" s="254"/>
      <c r="O37" s="254"/>
    </row>
    <row r="38" spans="1:15" ht="14.25">
      <c r="A38" s="12"/>
      <c r="B38" s="254"/>
      <c r="C38" s="254"/>
      <c r="D38" s="254"/>
      <c r="E38" s="254"/>
      <c r="F38" s="254"/>
      <c r="G38" s="254"/>
      <c r="H38" s="339"/>
      <c r="I38" s="254"/>
      <c r="J38" s="254"/>
      <c r="K38" s="254"/>
      <c r="L38" s="254"/>
      <c r="M38" s="254"/>
      <c r="N38" s="254"/>
      <c r="O38" s="415" t="s">
        <v>148</v>
      </c>
    </row>
    <row r="39" spans="1:15" ht="13.5">
      <c r="A39" s="254"/>
      <c r="B39" s="254"/>
      <c r="C39" s="254"/>
      <c r="D39" s="254"/>
      <c r="E39" s="254"/>
      <c r="F39" s="254"/>
      <c r="G39" s="254"/>
      <c r="H39" s="254"/>
      <c r="I39" s="254"/>
      <c r="J39" s="254"/>
      <c r="K39" s="254"/>
      <c r="L39" s="254"/>
      <c r="M39" s="254"/>
      <c r="N39" s="254"/>
      <c r="O39" s="254"/>
    </row>
    <row r="40" spans="1:16" ht="17.25">
      <c r="A40" s="12"/>
      <c r="B40" s="254"/>
      <c r="C40" s="254"/>
      <c r="D40" s="254"/>
      <c r="E40" s="677" t="s">
        <v>33</v>
      </c>
      <c r="F40" s="677"/>
      <c r="G40" s="677"/>
      <c r="H40" s="677"/>
      <c r="I40" s="677"/>
      <c r="J40" s="677"/>
      <c r="K40" s="677"/>
      <c r="L40" s="344" t="s">
        <v>197</v>
      </c>
      <c r="M40" s="254"/>
      <c r="N40" s="254"/>
      <c r="O40" s="254"/>
      <c r="P40" s="254"/>
    </row>
    <row r="41" spans="1:16" ht="13.5">
      <c r="A41" s="254"/>
      <c r="B41" s="254"/>
      <c r="C41" s="254"/>
      <c r="D41" s="254"/>
      <c r="E41" s="254"/>
      <c r="F41" s="254"/>
      <c r="G41" s="254"/>
      <c r="H41" s="254"/>
      <c r="I41" s="254"/>
      <c r="J41" s="254"/>
      <c r="K41" s="254"/>
      <c r="L41" s="254"/>
      <c r="M41" s="254"/>
      <c r="N41" s="254"/>
      <c r="O41" s="254"/>
      <c r="P41" s="254"/>
    </row>
    <row r="42" spans="1:16" ht="15" thickBot="1">
      <c r="A42" s="12"/>
      <c r="B42" s="254"/>
      <c r="C42" s="254"/>
      <c r="D42" s="254"/>
      <c r="E42" s="254"/>
      <c r="F42" s="254"/>
      <c r="G42" s="254"/>
      <c r="H42" s="254"/>
      <c r="I42" s="254"/>
      <c r="J42" s="254"/>
      <c r="K42" s="254"/>
      <c r="L42" s="254"/>
      <c r="M42" s="254"/>
      <c r="N42" s="254"/>
      <c r="O42" s="254"/>
      <c r="P42" s="484" t="s">
        <v>0</v>
      </c>
    </row>
    <row r="43" spans="1:16" ht="18.75" thickBot="1" thickTop="1">
      <c r="A43" s="23"/>
      <c r="B43" s="16"/>
      <c r="C43" s="151"/>
      <c r="D43" s="152" t="s">
        <v>1</v>
      </c>
      <c r="E43" s="153" t="s">
        <v>2</v>
      </c>
      <c r="F43" s="153" t="s">
        <v>3</v>
      </c>
      <c r="G43" s="153" t="s">
        <v>4</v>
      </c>
      <c r="H43" s="153" t="s">
        <v>5</v>
      </c>
      <c r="I43" s="153" t="s">
        <v>6</v>
      </c>
      <c r="J43" s="153" t="s">
        <v>7</v>
      </c>
      <c r="K43" s="153" t="s">
        <v>8</v>
      </c>
      <c r="L43" s="153" t="s">
        <v>9</v>
      </c>
      <c r="M43" s="153" t="s">
        <v>10</v>
      </c>
      <c r="N43" s="153" t="s">
        <v>11</v>
      </c>
      <c r="O43" s="151" t="s">
        <v>12</v>
      </c>
      <c r="P43" s="633" t="s">
        <v>13</v>
      </c>
    </row>
    <row r="44" spans="1:16" ht="15" thickTop="1">
      <c r="A44" s="18"/>
      <c r="B44" s="590"/>
      <c r="C44" s="602" t="s">
        <v>34</v>
      </c>
      <c r="D44" s="616">
        <v>693</v>
      </c>
      <c r="E44" s="583">
        <v>626</v>
      </c>
      <c r="F44" s="635">
        <v>800</v>
      </c>
      <c r="G44" s="635">
        <v>719</v>
      </c>
      <c r="H44" s="635">
        <v>619</v>
      </c>
      <c r="I44" s="635">
        <v>711</v>
      </c>
      <c r="J44" s="635">
        <v>743</v>
      </c>
      <c r="K44" s="635">
        <v>750</v>
      </c>
      <c r="L44" s="635">
        <v>791</v>
      </c>
      <c r="M44" s="635">
        <v>670</v>
      </c>
      <c r="N44" s="635">
        <v>716</v>
      </c>
      <c r="O44" s="636">
        <v>798</v>
      </c>
      <c r="P44" s="262">
        <v>8636</v>
      </c>
    </row>
    <row r="45" spans="1:16" ht="14.25">
      <c r="A45" s="20"/>
      <c r="B45" s="591" t="s">
        <v>20</v>
      </c>
      <c r="C45" s="606" t="s">
        <v>35</v>
      </c>
      <c r="D45" s="637">
        <v>766</v>
      </c>
      <c r="E45" s="638">
        <v>826</v>
      </c>
      <c r="F45" s="638">
        <v>956</v>
      </c>
      <c r="G45" s="638">
        <v>823</v>
      </c>
      <c r="H45" s="638">
        <v>780</v>
      </c>
      <c r="I45" s="638">
        <v>787</v>
      </c>
      <c r="J45" s="638">
        <v>815</v>
      </c>
      <c r="K45" s="638">
        <v>728</v>
      </c>
      <c r="L45" s="638">
        <v>695</v>
      </c>
      <c r="M45" s="638">
        <v>589</v>
      </c>
      <c r="N45" s="638">
        <v>635</v>
      </c>
      <c r="O45" s="638">
        <v>749</v>
      </c>
      <c r="P45" s="560">
        <v>9149</v>
      </c>
    </row>
    <row r="46" spans="1:16" s="232" customFormat="1" ht="14.25">
      <c r="A46" s="141" t="s">
        <v>21</v>
      </c>
      <c r="B46" s="592"/>
      <c r="C46" s="603" t="s">
        <v>36</v>
      </c>
      <c r="D46" s="258">
        <v>0.9046997389033943</v>
      </c>
      <c r="E46" s="258">
        <v>0.7578692493946732</v>
      </c>
      <c r="F46" s="258">
        <v>0.8368200836820083</v>
      </c>
      <c r="G46" s="258">
        <v>0.8736330498177399</v>
      </c>
      <c r="H46" s="258">
        <v>0.7935897435897435</v>
      </c>
      <c r="I46" s="258">
        <v>0.9034307496823379</v>
      </c>
      <c r="J46" s="258">
        <v>0.9116564417177914</v>
      </c>
      <c r="K46" s="258">
        <v>1.0302197802197801</v>
      </c>
      <c r="L46" s="258">
        <v>1.1381294964028776</v>
      </c>
      <c r="M46" s="258">
        <v>1.137521222410866</v>
      </c>
      <c r="N46" s="258">
        <v>1.1275590551181103</v>
      </c>
      <c r="O46" s="629">
        <v>1.0654205607476634</v>
      </c>
      <c r="P46" s="561">
        <v>0.943928298174664</v>
      </c>
    </row>
    <row r="47" spans="1:16" ht="14.25">
      <c r="A47" s="20"/>
      <c r="B47" s="593"/>
      <c r="C47" s="604" t="s">
        <v>34</v>
      </c>
      <c r="D47" s="617">
        <v>629</v>
      </c>
      <c r="E47" s="584">
        <v>548</v>
      </c>
      <c r="F47" s="584">
        <v>703</v>
      </c>
      <c r="G47" s="584">
        <v>654</v>
      </c>
      <c r="H47" s="584">
        <v>537</v>
      </c>
      <c r="I47" s="584">
        <v>646</v>
      </c>
      <c r="J47" s="584">
        <v>654</v>
      </c>
      <c r="K47" s="584">
        <v>666</v>
      </c>
      <c r="L47" s="584">
        <v>715</v>
      </c>
      <c r="M47" s="584">
        <v>597</v>
      </c>
      <c r="N47" s="584">
        <v>635</v>
      </c>
      <c r="O47" s="639">
        <v>724</v>
      </c>
      <c r="P47" s="262">
        <v>7708</v>
      </c>
    </row>
    <row r="48" spans="1:16" ht="14.25">
      <c r="A48" s="20"/>
      <c r="B48" s="591" t="s">
        <v>22</v>
      </c>
      <c r="C48" s="606" t="s">
        <v>35</v>
      </c>
      <c r="D48" s="637">
        <v>684</v>
      </c>
      <c r="E48" s="638">
        <v>724</v>
      </c>
      <c r="F48" s="638">
        <v>830</v>
      </c>
      <c r="G48" s="638">
        <v>723</v>
      </c>
      <c r="H48" s="638">
        <v>691</v>
      </c>
      <c r="I48" s="638">
        <v>681</v>
      </c>
      <c r="J48" s="638">
        <v>719</v>
      </c>
      <c r="K48" s="638">
        <v>653</v>
      </c>
      <c r="L48" s="638">
        <v>623</v>
      </c>
      <c r="M48" s="638">
        <v>525</v>
      </c>
      <c r="N48" s="638">
        <v>555</v>
      </c>
      <c r="O48" s="638">
        <v>666</v>
      </c>
      <c r="P48" s="266">
        <v>8074</v>
      </c>
    </row>
    <row r="49" spans="1:16" ht="14.25">
      <c r="A49" s="19"/>
      <c r="B49" s="594"/>
      <c r="C49" s="605" t="s">
        <v>36</v>
      </c>
      <c r="D49" s="258">
        <v>0.9195906432748538</v>
      </c>
      <c r="E49" s="258">
        <v>0.7569060773480663</v>
      </c>
      <c r="F49" s="258">
        <v>0.846987951807229</v>
      </c>
      <c r="G49" s="258">
        <v>0.9045643153526971</v>
      </c>
      <c r="H49" s="258">
        <v>0.7771345875542692</v>
      </c>
      <c r="I49" s="258">
        <v>0.9486049926578561</v>
      </c>
      <c r="J49" s="258">
        <v>0.9095966620305981</v>
      </c>
      <c r="K49" s="258">
        <v>1.0199081163859112</v>
      </c>
      <c r="L49" s="258">
        <v>1.1476725521669342</v>
      </c>
      <c r="M49" s="258">
        <v>1.1371428571428572</v>
      </c>
      <c r="N49" s="258">
        <v>1.1441441441441442</v>
      </c>
      <c r="O49" s="629">
        <v>1.087087087087087</v>
      </c>
      <c r="P49" s="562">
        <v>0.9546693088927422</v>
      </c>
    </row>
    <row r="50" spans="1:16" ht="14.25">
      <c r="A50" s="20" t="s">
        <v>23</v>
      </c>
      <c r="B50" s="593"/>
      <c r="C50" s="604" t="s">
        <v>34</v>
      </c>
      <c r="D50" s="315">
        <v>64</v>
      </c>
      <c r="E50" s="261">
        <v>78</v>
      </c>
      <c r="F50" s="261">
        <v>97</v>
      </c>
      <c r="G50" s="261">
        <v>65</v>
      </c>
      <c r="H50" s="261">
        <v>82</v>
      </c>
      <c r="I50" s="261">
        <v>65</v>
      </c>
      <c r="J50" s="261">
        <v>89</v>
      </c>
      <c r="K50" s="261">
        <v>84</v>
      </c>
      <c r="L50" s="261">
        <v>76</v>
      </c>
      <c r="M50" s="261">
        <v>73</v>
      </c>
      <c r="N50" s="261">
        <v>81</v>
      </c>
      <c r="O50" s="625">
        <v>74</v>
      </c>
      <c r="P50" s="343">
        <v>928</v>
      </c>
    </row>
    <row r="51" spans="1:16" ht="14.25">
      <c r="A51" s="20"/>
      <c r="B51" s="591" t="s">
        <v>18</v>
      </c>
      <c r="C51" s="606" t="s">
        <v>35</v>
      </c>
      <c r="D51" s="316">
        <v>82</v>
      </c>
      <c r="E51" s="288">
        <v>102</v>
      </c>
      <c r="F51" s="288">
        <v>126</v>
      </c>
      <c r="G51" s="288">
        <v>100</v>
      </c>
      <c r="H51" s="288">
        <v>89</v>
      </c>
      <c r="I51" s="288">
        <v>106</v>
      </c>
      <c r="J51" s="288">
        <v>96</v>
      </c>
      <c r="K51" s="288">
        <v>75</v>
      </c>
      <c r="L51" s="288">
        <v>72</v>
      </c>
      <c r="M51" s="288">
        <v>64</v>
      </c>
      <c r="N51" s="288">
        <v>80</v>
      </c>
      <c r="O51" s="626">
        <v>83</v>
      </c>
      <c r="P51" s="563">
        <v>1075</v>
      </c>
    </row>
    <row r="52" spans="1:16" s="232" customFormat="1" ht="15" thickBot="1">
      <c r="A52" s="142"/>
      <c r="B52" s="595"/>
      <c r="C52" s="607" t="s">
        <v>36</v>
      </c>
      <c r="D52" s="317">
        <v>0.7804878048780488</v>
      </c>
      <c r="E52" s="272">
        <v>0.7647058823529411</v>
      </c>
      <c r="F52" s="272">
        <v>0.7698412698412699</v>
      </c>
      <c r="G52" s="272">
        <v>0.65</v>
      </c>
      <c r="H52" s="272">
        <v>0.9213483146067416</v>
      </c>
      <c r="I52" s="272">
        <v>0.6132075471698113</v>
      </c>
      <c r="J52" s="272">
        <v>0.9270833333333334</v>
      </c>
      <c r="K52" s="272">
        <v>1.12</v>
      </c>
      <c r="L52" s="272">
        <v>1.0555555555555556</v>
      </c>
      <c r="M52" s="272">
        <v>1.140625</v>
      </c>
      <c r="N52" s="272">
        <v>1.0125</v>
      </c>
      <c r="O52" s="627">
        <v>0.891566265060241</v>
      </c>
      <c r="P52" s="441">
        <v>0.8632558139534884</v>
      </c>
    </row>
    <row r="53" spans="1:16" ht="15" thickTop="1">
      <c r="A53" s="20"/>
      <c r="B53" s="591"/>
      <c r="C53" s="602" t="s">
        <v>34</v>
      </c>
      <c r="D53" s="583">
        <v>406</v>
      </c>
      <c r="E53" s="585">
        <v>301</v>
      </c>
      <c r="F53" s="585">
        <v>357</v>
      </c>
      <c r="G53" s="585">
        <v>378</v>
      </c>
      <c r="H53" s="313">
        <v>242</v>
      </c>
      <c r="I53" s="313">
        <v>455</v>
      </c>
      <c r="J53" s="313">
        <v>399</v>
      </c>
      <c r="K53" s="313">
        <v>343</v>
      </c>
      <c r="L53" s="313">
        <v>261</v>
      </c>
      <c r="M53" s="313">
        <v>350</v>
      </c>
      <c r="N53" s="313">
        <v>297</v>
      </c>
      <c r="O53" s="628">
        <v>360</v>
      </c>
      <c r="P53" s="257">
        <v>4149</v>
      </c>
    </row>
    <row r="54" spans="1:16" ht="14.25">
      <c r="A54" s="20"/>
      <c r="B54" s="591" t="s">
        <v>20</v>
      </c>
      <c r="C54" s="606" t="s">
        <v>35</v>
      </c>
      <c r="D54" s="637">
        <v>430</v>
      </c>
      <c r="E54" s="638">
        <v>346</v>
      </c>
      <c r="F54" s="638">
        <v>699</v>
      </c>
      <c r="G54" s="638">
        <v>452</v>
      </c>
      <c r="H54" s="638">
        <v>436</v>
      </c>
      <c r="I54" s="638">
        <v>337</v>
      </c>
      <c r="J54" s="638">
        <v>515</v>
      </c>
      <c r="K54" s="638">
        <v>332</v>
      </c>
      <c r="L54" s="638">
        <v>346</v>
      </c>
      <c r="M54" s="638">
        <v>343</v>
      </c>
      <c r="N54" s="638">
        <v>466</v>
      </c>
      <c r="O54" s="638">
        <v>391</v>
      </c>
      <c r="P54" s="443">
        <v>5093</v>
      </c>
    </row>
    <row r="55" spans="1:16" s="232" customFormat="1" ht="14.25">
      <c r="A55" s="141" t="s">
        <v>24</v>
      </c>
      <c r="B55" s="592"/>
      <c r="C55" s="603" t="s">
        <v>36</v>
      </c>
      <c r="D55" s="314">
        <v>0.9441860465116279</v>
      </c>
      <c r="E55" s="276">
        <v>0.869942196531792</v>
      </c>
      <c r="F55" s="276">
        <v>0.5107296137339056</v>
      </c>
      <c r="G55" s="276">
        <v>0.8362831858407079</v>
      </c>
      <c r="H55" s="276">
        <v>0.555045871559633</v>
      </c>
      <c r="I55" s="276">
        <v>1.3501483679525224</v>
      </c>
      <c r="J55" s="276">
        <v>0.7747572815533981</v>
      </c>
      <c r="K55" s="276">
        <v>1.033132530120482</v>
      </c>
      <c r="L55" s="276">
        <v>0.7543352601156069</v>
      </c>
      <c r="M55" s="276">
        <v>1.0204081632653061</v>
      </c>
      <c r="N55" s="276">
        <v>0.6373390557939914</v>
      </c>
      <c r="O55" s="629">
        <v>0.9207161125319693</v>
      </c>
      <c r="P55" s="271">
        <v>0.8146475554682898</v>
      </c>
    </row>
    <row r="56" spans="1:16" ht="14.25">
      <c r="A56" s="20"/>
      <c r="B56" s="593"/>
      <c r="C56" s="604" t="s">
        <v>34</v>
      </c>
      <c r="D56" s="618">
        <v>234</v>
      </c>
      <c r="E56" s="584">
        <v>203</v>
      </c>
      <c r="F56" s="584">
        <v>182</v>
      </c>
      <c r="G56" s="584">
        <v>182</v>
      </c>
      <c r="H56" s="584">
        <v>127</v>
      </c>
      <c r="I56" s="584">
        <v>230</v>
      </c>
      <c r="J56" s="584">
        <v>176</v>
      </c>
      <c r="K56" s="584">
        <v>181</v>
      </c>
      <c r="L56" s="584">
        <v>139</v>
      </c>
      <c r="M56" s="584">
        <v>265</v>
      </c>
      <c r="N56" s="584">
        <v>155</v>
      </c>
      <c r="O56" s="639">
        <v>225</v>
      </c>
      <c r="P56" s="262">
        <v>2299</v>
      </c>
    </row>
    <row r="57" spans="1:16" ht="14.25">
      <c r="A57" s="20"/>
      <c r="B57" s="591" t="s">
        <v>22</v>
      </c>
      <c r="C57" s="606" t="s">
        <v>35</v>
      </c>
      <c r="D57" s="637">
        <v>240</v>
      </c>
      <c r="E57" s="638">
        <v>190</v>
      </c>
      <c r="F57" s="638">
        <v>290</v>
      </c>
      <c r="G57" s="638">
        <v>301</v>
      </c>
      <c r="H57" s="638">
        <v>180</v>
      </c>
      <c r="I57" s="638">
        <v>204</v>
      </c>
      <c r="J57" s="638">
        <v>287</v>
      </c>
      <c r="K57" s="638">
        <v>213</v>
      </c>
      <c r="L57" s="638">
        <v>235</v>
      </c>
      <c r="M57" s="638">
        <v>168</v>
      </c>
      <c r="N57" s="638">
        <v>272</v>
      </c>
      <c r="O57" s="638">
        <v>195</v>
      </c>
      <c r="P57" s="444">
        <v>2775</v>
      </c>
    </row>
    <row r="58" spans="1:16" s="232" customFormat="1" ht="14.25">
      <c r="A58" s="141"/>
      <c r="B58" s="592"/>
      <c r="C58" s="603" t="s">
        <v>36</v>
      </c>
      <c r="D58" s="314">
        <v>0.975</v>
      </c>
      <c r="E58" s="276">
        <v>1.068421052631579</v>
      </c>
      <c r="F58" s="276">
        <v>0.6275862068965518</v>
      </c>
      <c r="G58" s="276">
        <v>0.6046511627906976</v>
      </c>
      <c r="H58" s="276">
        <v>0.7055555555555556</v>
      </c>
      <c r="I58" s="276">
        <v>1.1274509803921569</v>
      </c>
      <c r="J58" s="276">
        <v>0.6132404181184669</v>
      </c>
      <c r="K58" s="276">
        <v>0.8497652582159625</v>
      </c>
      <c r="L58" s="276">
        <v>0.5914893617021276</v>
      </c>
      <c r="M58" s="276">
        <v>1.5773809523809523</v>
      </c>
      <c r="N58" s="276">
        <v>0.5698529411764706</v>
      </c>
      <c r="O58" s="629">
        <v>1.1538461538461537</v>
      </c>
      <c r="P58" s="562">
        <v>0.8284684684684684</v>
      </c>
    </row>
    <row r="59" spans="1:16" ht="14.25">
      <c r="A59" s="20" t="s">
        <v>23</v>
      </c>
      <c r="B59" s="593"/>
      <c r="C59" s="604" t="s">
        <v>34</v>
      </c>
      <c r="D59" s="315">
        <v>172</v>
      </c>
      <c r="E59" s="261">
        <v>98</v>
      </c>
      <c r="F59" s="261">
        <v>175</v>
      </c>
      <c r="G59" s="261">
        <v>196</v>
      </c>
      <c r="H59" s="261">
        <v>115</v>
      </c>
      <c r="I59" s="261">
        <v>225</v>
      </c>
      <c r="J59" s="261">
        <v>223</v>
      </c>
      <c r="K59" s="261">
        <v>162</v>
      </c>
      <c r="L59" s="261">
        <v>122</v>
      </c>
      <c r="M59" s="261">
        <v>85</v>
      </c>
      <c r="N59" s="261">
        <v>142</v>
      </c>
      <c r="O59" s="625">
        <v>135</v>
      </c>
      <c r="P59" s="564">
        <v>1850</v>
      </c>
    </row>
    <row r="60" spans="1:16" ht="14.25">
      <c r="A60" s="20"/>
      <c r="B60" s="591" t="s">
        <v>18</v>
      </c>
      <c r="C60" s="606" t="s">
        <v>35</v>
      </c>
      <c r="D60" s="316">
        <v>190</v>
      </c>
      <c r="E60" s="288">
        <v>156</v>
      </c>
      <c r="F60" s="288">
        <v>409</v>
      </c>
      <c r="G60" s="288">
        <v>151</v>
      </c>
      <c r="H60" s="288">
        <v>256</v>
      </c>
      <c r="I60" s="288">
        <v>133</v>
      </c>
      <c r="J60" s="288">
        <v>228</v>
      </c>
      <c r="K60" s="288">
        <v>119</v>
      </c>
      <c r="L60" s="288">
        <v>111</v>
      </c>
      <c r="M60" s="288">
        <v>175</v>
      </c>
      <c r="N60" s="288">
        <v>194</v>
      </c>
      <c r="O60" s="626">
        <v>196</v>
      </c>
      <c r="P60" s="565">
        <v>2318</v>
      </c>
    </row>
    <row r="61" spans="1:16" s="232" customFormat="1" ht="15" thickBot="1">
      <c r="A61" s="142"/>
      <c r="B61" s="595"/>
      <c r="C61" s="607" t="s">
        <v>36</v>
      </c>
      <c r="D61" s="317">
        <v>0.9052631578947369</v>
      </c>
      <c r="E61" s="280">
        <v>0.6282051282051282</v>
      </c>
      <c r="F61" s="280">
        <v>0.4278728606356968</v>
      </c>
      <c r="G61" s="280">
        <v>1.2980132450331126</v>
      </c>
      <c r="H61" s="280">
        <v>0.44921875</v>
      </c>
      <c r="I61" s="280">
        <v>1.6917293233082706</v>
      </c>
      <c r="J61" s="280">
        <v>0.9780701754385965</v>
      </c>
      <c r="K61" s="280">
        <v>1.361344537815126</v>
      </c>
      <c r="L61" s="280">
        <v>1.0990990990990992</v>
      </c>
      <c r="M61" s="280">
        <v>0.4857142857142857</v>
      </c>
      <c r="N61" s="280">
        <v>0.7319587628865979</v>
      </c>
      <c r="O61" s="630">
        <v>0.6887755102040817</v>
      </c>
      <c r="P61" s="441">
        <v>0.7981018119068162</v>
      </c>
    </row>
    <row r="62" spans="1:16" ht="15" thickTop="1">
      <c r="A62" s="22"/>
      <c r="B62" s="596"/>
      <c r="C62" s="608" t="s">
        <v>34</v>
      </c>
      <c r="D62" s="619">
        <v>4</v>
      </c>
      <c r="E62" s="586">
        <v>3</v>
      </c>
      <c r="F62" s="586">
        <v>2</v>
      </c>
      <c r="G62" s="586">
        <v>0</v>
      </c>
      <c r="H62" s="586">
        <v>1</v>
      </c>
      <c r="I62" s="586">
        <v>5</v>
      </c>
      <c r="J62" s="586">
        <v>64</v>
      </c>
      <c r="K62" s="586">
        <v>6</v>
      </c>
      <c r="L62" s="586">
        <v>5</v>
      </c>
      <c r="M62" s="586">
        <v>1</v>
      </c>
      <c r="N62" s="586">
        <v>12</v>
      </c>
      <c r="O62" s="640">
        <v>7</v>
      </c>
      <c r="P62" s="257">
        <v>110</v>
      </c>
    </row>
    <row r="63" spans="1:16" ht="14.25">
      <c r="A63" s="22"/>
      <c r="B63" s="596" t="s">
        <v>20</v>
      </c>
      <c r="C63" s="611" t="s">
        <v>35</v>
      </c>
      <c r="D63" s="642">
        <v>2</v>
      </c>
      <c r="E63" s="643">
        <v>4</v>
      </c>
      <c r="F63" s="643">
        <v>9</v>
      </c>
      <c r="G63" s="643">
        <v>3</v>
      </c>
      <c r="H63" s="643">
        <v>2</v>
      </c>
      <c r="I63" s="643">
        <v>21</v>
      </c>
      <c r="J63" s="643">
        <v>4</v>
      </c>
      <c r="K63" s="643">
        <v>3</v>
      </c>
      <c r="L63" s="643">
        <v>4</v>
      </c>
      <c r="M63" s="643">
        <v>2</v>
      </c>
      <c r="N63" s="643">
        <v>0</v>
      </c>
      <c r="O63" s="643">
        <v>0</v>
      </c>
      <c r="P63" s="443">
        <v>54</v>
      </c>
    </row>
    <row r="64" spans="1:16" s="232" customFormat="1" ht="14.25">
      <c r="A64" s="143" t="s">
        <v>25</v>
      </c>
      <c r="B64" s="597"/>
      <c r="C64" s="610" t="s">
        <v>36</v>
      </c>
      <c r="D64" s="314">
        <v>2</v>
      </c>
      <c r="E64" s="276">
        <v>0.75</v>
      </c>
      <c r="F64" s="276">
        <v>0.2222222222222222</v>
      </c>
      <c r="G64" s="276">
        <v>0</v>
      </c>
      <c r="H64" s="321">
        <v>0.5</v>
      </c>
      <c r="I64" s="276">
        <v>0.23809523809523808</v>
      </c>
      <c r="J64" s="276">
        <v>16</v>
      </c>
      <c r="K64" s="276">
        <v>2</v>
      </c>
      <c r="L64" s="276">
        <v>1.25</v>
      </c>
      <c r="M64" s="276">
        <v>0.5</v>
      </c>
      <c r="N64" s="276"/>
      <c r="O64" s="629"/>
      <c r="P64" s="566">
        <v>2.037037037037037</v>
      </c>
    </row>
    <row r="65" spans="1:16" ht="14.25">
      <c r="A65" s="22"/>
      <c r="B65" s="598"/>
      <c r="C65" s="609" t="s">
        <v>34</v>
      </c>
      <c r="D65" s="620">
        <v>4</v>
      </c>
      <c r="E65" s="587">
        <v>3</v>
      </c>
      <c r="F65" s="587">
        <v>1</v>
      </c>
      <c r="G65" s="587">
        <v>0</v>
      </c>
      <c r="H65" s="587">
        <v>1</v>
      </c>
      <c r="I65" s="587">
        <v>5</v>
      </c>
      <c r="J65" s="587">
        <v>64</v>
      </c>
      <c r="K65" s="587">
        <v>4</v>
      </c>
      <c r="L65" s="587">
        <v>3</v>
      </c>
      <c r="M65" s="587">
        <v>0</v>
      </c>
      <c r="N65" s="587">
        <v>12</v>
      </c>
      <c r="O65" s="641">
        <v>3</v>
      </c>
      <c r="P65" s="567">
        <v>100</v>
      </c>
    </row>
    <row r="66" spans="1:16" ht="14.25">
      <c r="A66" s="22"/>
      <c r="B66" s="596" t="s">
        <v>22</v>
      </c>
      <c r="C66" s="611" t="s">
        <v>35</v>
      </c>
      <c r="D66" s="642">
        <v>2</v>
      </c>
      <c r="E66" s="643">
        <v>3</v>
      </c>
      <c r="F66" s="643">
        <v>9</v>
      </c>
      <c r="G66" s="643">
        <v>2</v>
      </c>
      <c r="H66" s="643">
        <v>2</v>
      </c>
      <c r="I66" s="643">
        <v>2</v>
      </c>
      <c r="J66" s="643">
        <v>4</v>
      </c>
      <c r="K66" s="643">
        <v>3</v>
      </c>
      <c r="L66" s="643">
        <v>3</v>
      </c>
      <c r="M66" s="643">
        <v>1</v>
      </c>
      <c r="N66" s="643">
        <v>0</v>
      </c>
      <c r="O66" s="643">
        <v>12</v>
      </c>
      <c r="P66" s="563">
        <v>43</v>
      </c>
    </row>
    <row r="67" spans="1:16" s="232" customFormat="1" ht="14.25">
      <c r="A67" s="143"/>
      <c r="B67" s="597"/>
      <c r="C67" s="610" t="s">
        <v>36</v>
      </c>
      <c r="D67" s="621">
        <v>2</v>
      </c>
      <c r="E67" s="301">
        <v>1</v>
      </c>
      <c r="F67" s="301">
        <v>0.1111111111111111</v>
      </c>
      <c r="G67" s="276">
        <v>0</v>
      </c>
      <c r="H67" s="321">
        <v>0.5</v>
      </c>
      <c r="I67" s="301">
        <v>2.5</v>
      </c>
      <c r="J67" s="301">
        <v>16</v>
      </c>
      <c r="K67" s="301">
        <v>1.3333333333333333</v>
      </c>
      <c r="L67" s="301">
        <v>1</v>
      </c>
      <c r="M67" s="301">
        <v>0</v>
      </c>
      <c r="N67" s="301"/>
      <c r="O67" s="319">
        <v>0.25</v>
      </c>
      <c r="P67" s="568">
        <v>2.3255813953488373</v>
      </c>
    </row>
    <row r="68" spans="1:16" ht="14.25">
      <c r="A68" s="22" t="s">
        <v>26</v>
      </c>
      <c r="B68" s="598"/>
      <c r="C68" s="609" t="s">
        <v>34</v>
      </c>
      <c r="D68" s="320">
        <v>0</v>
      </c>
      <c r="E68" s="320">
        <v>0</v>
      </c>
      <c r="F68" s="320">
        <v>1</v>
      </c>
      <c r="G68" s="320">
        <v>0</v>
      </c>
      <c r="H68" s="320">
        <v>0</v>
      </c>
      <c r="I68" s="320">
        <v>0</v>
      </c>
      <c r="J68" s="320">
        <v>0</v>
      </c>
      <c r="K68" s="320">
        <v>2</v>
      </c>
      <c r="L68" s="320">
        <v>2</v>
      </c>
      <c r="M68" s="320">
        <v>1</v>
      </c>
      <c r="N68" s="320">
        <v>0</v>
      </c>
      <c r="O68" s="631">
        <v>4</v>
      </c>
      <c r="P68" s="343">
        <v>10</v>
      </c>
    </row>
    <row r="69" spans="1:16" ht="14.25">
      <c r="A69" s="22"/>
      <c r="B69" s="596" t="s">
        <v>18</v>
      </c>
      <c r="C69" s="611" t="s">
        <v>35</v>
      </c>
      <c r="D69" s="302">
        <v>0</v>
      </c>
      <c r="E69" s="302">
        <v>1</v>
      </c>
      <c r="F69" s="302">
        <v>0</v>
      </c>
      <c r="G69" s="302">
        <v>1</v>
      </c>
      <c r="H69" s="302">
        <v>0</v>
      </c>
      <c r="I69" s="302">
        <v>19</v>
      </c>
      <c r="J69" s="302">
        <v>0</v>
      </c>
      <c r="K69" s="302">
        <v>0</v>
      </c>
      <c r="L69" s="302">
        <v>1</v>
      </c>
      <c r="M69" s="302">
        <v>1</v>
      </c>
      <c r="N69" s="302">
        <v>0</v>
      </c>
      <c r="O69" s="626">
        <v>-12</v>
      </c>
      <c r="P69" s="563">
        <v>11</v>
      </c>
    </row>
    <row r="70" spans="1:16" s="232" customFormat="1" ht="15" thickBot="1">
      <c r="A70" s="143"/>
      <c r="B70" s="599"/>
      <c r="C70" s="612" t="s">
        <v>36</v>
      </c>
      <c r="D70" s="321" t="s">
        <v>201</v>
      </c>
      <c r="E70" s="321">
        <v>0</v>
      </c>
      <c r="F70" s="321" t="s">
        <v>201</v>
      </c>
      <c r="G70" s="321">
        <v>0</v>
      </c>
      <c r="H70" s="321" t="s">
        <v>201</v>
      </c>
      <c r="I70" s="321">
        <v>0</v>
      </c>
      <c r="J70" s="321" t="s">
        <v>201</v>
      </c>
      <c r="K70" s="321" t="s">
        <v>201</v>
      </c>
      <c r="L70" s="321">
        <v>2</v>
      </c>
      <c r="M70" s="321">
        <v>1</v>
      </c>
      <c r="N70" s="321" t="s">
        <v>201</v>
      </c>
      <c r="O70" s="478">
        <v>-0.3333333333333333</v>
      </c>
      <c r="P70" s="479">
        <v>0</v>
      </c>
    </row>
    <row r="71" spans="1:16" ht="15" thickTop="1">
      <c r="A71" s="21"/>
      <c r="B71" s="600"/>
      <c r="C71" s="613" t="s">
        <v>34</v>
      </c>
      <c r="D71" s="622">
        <v>309</v>
      </c>
      <c r="E71" s="588">
        <v>188</v>
      </c>
      <c r="F71" s="588">
        <v>408</v>
      </c>
      <c r="G71" s="588">
        <v>204</v>
      </c>
      <c r="H71" s="588">
        <v>437</v>
      </c>
      <c r="I71" s="588">
        <v>220</v>
      </c>
      <c r="J71" s="588">
        <v>201</v>
      </c>
      <c r="K71" s="588">
        <v>474</v>
      </c>
      <c r="L71" s="588">
        <v>263</v>
      </c>
      <c r="M71" s="588">
        <v>240</v>
      </c>
      <c r="N71" s="588">
        <v>232</v>
      </c>
      <c r="O71" s="644">
        <v>309</v>
      </c>
      <c r="P71" s="569">
        <v>3485</v>
      </c>
    </row>
    <row r="72" spans="1:16" ht="14.25">
      <c r="A72" s="22"/>
      <c r="B72" s="596" t="s">
        <v>20</v>
      </c>
      <c r="C72" s="611" t="s">
        <v>35</v>
      </c>
      <c r="D72" s="645">
        <v>353</v>
      </c>
      <c r="E72" s="646">
        <v>254</v>
      </c>
      <c r="F72" s="646">
        <v>309</v>
      </c>
      <c r="G72" s="646">
        <v>420</v>
      </c>
      <c r="H72" s="646">
        <v>249</v>
      </c>
      <c r="I72" s="646">
        <v>258</v>
      </c>
      <c r="J72" s="646">
        <v>308</v>
      </c>
      <c r="K72" s="646">
        <v>244</v>
      </c>
      <c r="L72" s="646">
        <v>298</v>
      </c>
      <c r="M72" s="646">
        <v>239</v>
      </c>
      <c r="N72" s="646">
        <v>208</v>
      </c>
      <c r="O72" s="646">
        <v>329</v>
      </c>
      <c r="P72" s="570">
        <v>3469</v>
      </c>
    </row>
    <row r="73" spans="1:16" s="232" customFormat="1" ht="14.25">
      <c r="A73" s="141"/>
      <c r="B73" s="601"/>
      <c r="C73" s="603" t="s">
        <v>36</v>
      </c>
      <c r="D73" s="314">
        <v>0.8753541076487252</v>
      </c>
      <c r="E73" s="276">
        <v>0.7401574803149606</v>
      </c>
      <c r="F73" s="276">
        <v>1.3203883495145632</v>
      </c>
      <c r="G73" s="276">
        <v>0.4857142857142857</v>
      </c>
      <c r="H73" s="276">
        <v>1.7550200803212852</v>
      </c>
      <c r="I73" s="276">
        <v>0.8527131782945736</v>
      </c>
      <c r="J73" s="276">
        <v>0.6525974025974026</v>
      </c>
      <c r="K73" s="276">
        <v>1.9426229508196722</v>
      </c>
      <c r="L73" s="276">
        <v>0.8825503355704698</v>
      </c>
      <c r="M73" s="276">
        <v>1.00418410041841</v>
      </c>
      <c r="N73" s="276">
        <v>1.1153846153846154</v>
      </c>
      <c r="O73" s="629">
        <v>0.939209726443769</v>
      </c>
      <c r="P73" s="562">
        <v>1.004612280196022</v>
      </c>
    </row>
    <row r="74" spans="1:16" ht="14.25">
      <c r="A74" s="22"/>
      <c r="B74" s="596"/>
      <c r="C74" s="614" t="s">
        <v>34</v>
      </c>
      <c r="D74" s="589">
        <v>0</v>
      </c>
      <c r="E74" s="328">
        <v>0</v>
      </c>
      <c r="F74" s="328">
        <v>107</v>
      </c>
      <c r="G74" s="328">
        <v>64</v>
      </c>
      <c r="H74" s="328">
        <v>267</v>
      </c>
      <c r="I74" s="328">
        <v>0</v>
      </c>
      <c r="J74" s="328">
        <v>0</v>
      </c>
      <c r="K74" s="328">
        <v>218</v>
      </c>
      <c r="L74" s="328">
        <v>0</v>
      </c>
      <c r="M74" s="328">
        <v>0</v>
      </c>
      <c r="N74" s="328">
        <v>0</v>
      </c>
      <c r="O74" s="327">
        <v>0</v>
      </c>
      <c r="P74" s="567">
        <v>656</v>
      </c>
    </row>
    <row r="75" spans="1:16" ht="14.25">
      <c r="A75" s="22"/>
      <c r="B75" s="596" t="s">
        <v>37</v>
      </c>
      <c r="C75" s="611" t="s">
        <v>35</v>
      </c>
      <c r="D75" s="645">
        <v>89</v>
      </c>
      <c r="E75" s="646">
        <v>0</v>
      </c>
      <c r="F75" s="646">
        <v>0</v>
      </c>
      <c r="G75" s="646">
        <v>0</v>
      </c>
      <c r="H75" s="646">
        <v>0</v>
      </c>
      <c r="I75" s="646">
        <v>0</v>
      </c>
      <c r="J75" s="646">
        <v>0</v>
      </c>
      <c r="K75" s="646">
        <v>0</v>
      </c>
      <c r="L75" s="646">
        <v>55</v>
      </c>
      <c r="M75" s="646">
        <v>0</v>
      </c>
      <c r="N75" s="646">
        <v>0</v>
      </c>
      <c r="O75" s="646">
        <v>15</v>
      </c>
      <c r="P75" s="563">
        <v>159</v>
      </c>
    </row>
    <row r="76" spans="1:16" s="232" customFormat="1" ht="14.25">
      <c r="A76" s="141" t="s">
        <v>28</v>
      </c>
      <c r="B76" s="592"/>
      <c r="C76" s="615" t="s">
        <v>36</v>
      </c>
      <c r="D76" s="258">
        <v>0</v>
      </c>
      <c r="E76" s="276" t="s">
        <v>201</v>
      </c>
      <c r="F76" s="276" t="s">
        <v>201</v>
      </c>
      <c r="G76" s="276" t="s">
        <v>201</v>
      </c>
      <c r="H76" s="276" t="s">
        <v>201</v>
      </c>
      <c r="I76" s="276" t="s">
        <v>201</v>
      </c>
      <c r="J76" s="276" t="s">
        <v>201</v>
      </c>
      <c r="K76" s="276" t="s">
        <v>201</v>
      </c>
      <c r="L76" s="276">
        <v>0</v>
      </c>
      <c r="M76" s="276" t="s">
        <v>201</v>
      </c>
      <c r="N76" s="276" t="s">
        <v>201</v>
      </c>
      <c r="O76" s="629">
        <v>0</v>
      </c>
      <c r="P76" s="562">
        <v>4.1257861635220126</v>
      </c>
    </row>
    <row r="77" spans="1:16" ht="14.25">
      <c r="A77" s="22"/>
      <c r="B77" s="598"/>
      <c r="C77" s="609" t="s">
        <v>34</v>
      </c>
      <c r="D77" s="589">
        <v>302</v>
      </c>
      <c r="E77" s="328">
        <v>173</v>
      </c>
      <c r="F77" s="328">
        <v>294</v>
      </c>
      <c r="G77" s="328">
        <v>132</v>
      </c>
      <c r="H77" s="328">
        <v>159</v>
      </c>
      <c r="I77" s="328">
        <v>204</v>
      </c>
      <c r="J77" s="328">
        <v>185</v>
      </c>
      <c r="K77" s="328">
        <v>245</v>
      </c>
      <c r="L77" s="328">
        <v>257</v>
      </c>
      <c r="M77" s="328">
        <v>228</v>
      </c>
      <c r="N77" s="328">
        <v>210</v>
      </c>
      <c r="O77" s="327">
        <v>299</v>
      </c>
      <c r="P77" s="343">
        <v>2688</v>
      </c>
    </row>
    <row r="78" spans="1:16" ht="14.25">
      <c r="A78" s="22"/>
      <c r="B78" s="596" t="s">
        <v>22</v>
      </c>
      <c r="C78" s="611" t="s">
        <v>35</v>
      </c>
      <c r="D78" s="645">
        <v>241</v>
      </c>
      <c r="E78" s="646">
        <v>242</v>
      </c>
      <c r="F78" s="646">
        <v>294</v>
      </c>
      <c r="G78" s="646">
        <v>414</v>
      </c>
      <c r="H78" s="646">
        <v>238</v>
      </c>
      <c r="I78" s="646">
        <v>249</v>
      </c>
      <c r="J78" s="646">
        <v>298</v>
      </c>
      <c r="K78" s="646">
        <v>237</v>
      </c>
      <c r="L78" s="646">
        <v>239</v>
      </c>
      <c r="M78" s="646">
        <v>230</v>
      </c>
      <c r="N78" s="646">
        <v>207</v>
      </c>
      <c r="O78" s="646">
        <v>307</v>
      </c>
      <c r="P78" s="444">
        <v>3196</v>
      </c>
    </row>
    <row r="79" spans="1:16" s="232" customFormat="1" ht="14.25">
      <c r="A79" s="141"/>
      <c r="B79" s="601"/>
      <c r="C79" s="603" t="s">
        <v>36</v>
      </c>
      <c r="D79" s="314">
        <v>1.2531120331950207</v>
      </c>
      <c r="E79" s="276">
        <v>0.7148760330578512</v>
      </c>
      <c r="F79" s="276">
        <v>1</v>
      </c>
      <c r="G79" s="276">
        <v>0.3188405797101449</v>
      </c>
      <c r="H79" s="276">
        <v>0.6680672268907563</v>
      </c>
      <c r="I79" s="276">
        <v>0.8192771084337349</v>
      </c>
      <c r="J79" s="276">
        <v>0.6208053691275168</v>
      </c>
      <c r="K79" s="276">
        <v>1.0337552742616034</v>
      </c>
      <c r="L79" s="276">
        <v>1.0753138075313808</v>
      </c>
      <c r="M79" s="276">
        <v>0.991304347826087</v>
      </c>
      <c r="N79" s="276">
        <v>1.0144927536231885</v>
      </c>
      <c r="O79" s="629">
        <v>0.9739413680781759</v>
      </c>
      <c r="P79" s="562">
        <v>0.8410513141426783</v>
      </c>
    </row>
    <row r="80" spans="1:16" ht="14.25">
      <c r="A80" s="22"/>
      <c r="B80" s="596"/>
      <c r="C80" s="609" t="s">
        <v>34</v>
      </c>
      <c r="D80" s="623">
        <v>0</v>
      </c>
      <c r="E80" s="265">
        <v>0</v>
      </c>
      <c r="F80" s="265">
        <v>0</v>
      </c>
      <c r="G80" s="265">
        <v>0</v>
      </c>
      <c r="H80" s="265">
        <v>0</v>
      </c>
      <c r="I80" s="265">
        <v>0</v>
      </c>
      <c r="J80" s="265">
        <v>0</v>
      </c>
      <c r="K80" s="265">
        <v>0</v>
      </c>
      <c r="L80" s="265">
        <v>0</v>
      </c>
      <c r="M80" s="265">
        <v>0</v>
      </c>
      <c r="N80" s="265">
        <v>0</v>
      </c>
      <c r="O80" s="631">
        <v>0</v>
      </c>
      <c r="P80" s="444">
        <v>0</v>
      </c>
    </row>
    <row r="81" spans="1:16" ht="14.25">
      <c r="A81" s="22"/>
      <c r="B81" s="596" t="s">
        <v>37</v>
      </c>
      <c r="C81" s="611" t="s">
        <v>35</v>
      </c>
      <c r="D81" s="287">
        <v>0</v>
      </c>
      <c r="E81" s="288">
        <v>0</v>
      </c>
      <c r="F81" s="288">
        <v>0</v>
      </c>
      <c r="G81" s="288">
        <v>0</v>
      </c>
      <c r="H81" s="288">
        <v>0</v>
      </c>
      <c r="I81" s="288">
        <v>0</v>
      </c>
      <c r="J81" s="288">
        <v>0</v>
      </c>
      <c r="K81" s="288">
        <v>0</v>
      </c>
      <c r="L81" s="288">
        <v>0</v>
      </c>
      <c r="M81" s="288">
        <v>0</v>
      </c>
      <c r="N81" s="288">
        <v>0</v>
      </c>
      <c r="O81" s="294">
        <v>0</v>
      </c>
      <c r="P81" s="444">
        <v>0</v>
      </c>
    </row>
    <row r="82" spans="1:16" s="232" customFormat="1" ht="14.25">
      <c r="A82" s="143"/>
      <c r="B82" s="597"/>
      <c r="C82" s="610" t="s">
        <v>36</v>
      </c>
      <c r="D82" s="258" t="s">
        <v>201</v>
      </c>
      <c r="E82" s="276" t="s">
        <v>201</v>
      </c>
      <c r="F82" s="276" t="s">
        <v>201</v>
      </c>
      <c r="G82" s="276" t="s">
        <v>201</v>
      </c>
      <c r="H82" s="276" t="s">
        <v>201</v>
      </c>
      <c r="I82" s="276" t="s">
        <v>201</v>
      </c>
      <c r="J82" s="276" t="s">
        <v>201</v>
      </c>
      <c r="K82" s="276" t="s">
        <v>201</v>
      </c>
      <c r="L82" s="276" t="s">
        <v>201</v>
      </c>
      <c r="M82" s="276" t="s">
        <v>201</v>
      </c>
      <c r="N82" s="276" t="s">
        <v>201</v>
      </c>
      <c r="O82" s="629" t="s">
        <v>201</v>
      </c>
      <c r="P82" s="566">
        <v>0</v>
      </c>
    </row>
    <row r="83" spans="1:16" ht="14.25">
      <c r="A83" s="22" t="s">
        <v>29</v>
      </c>
      <c r="B83" s="299"/>
      <c r="C83" s="304" t="s">
        <v>34</v>
      </c>
      <c r="D83" s="624">
        <v>7</v>
      </c>
      <c r="E83" s="326">
        <v>15</v>
      </c>
      <c r="F83" s="326">
        <v>114</v>
      </c>
      <c r="G83" s="326">
        <v>72</v>
      </c>
      <c r="H83" s="326">
        <v>278</v>
      </c>
      <c r="I83" s="326">
        <v>16</v>
      </c>
      <c r="J83" s="326">
        <v>16</v>
      </c>
      <c r="K83" s="326">
        <v>229</v>
      </c>
      <c r="L83" s="326">
        <v>6</v>
      </c>
      <c r="M83" s="326">
        <v>12</v>
      </c>
      <c r="N83" s="326">
        <v>22</v>
      </c>
      <c r="O83" s="632">
        <v>10</v>
      </c>
      <c r="P83" s="634">
        <v>797</v>
      </c>
    </row>
    <row r="84" spans="1:16" ht="14.25">
      <c r="A84" s="22"/>
      <c r="B84" s="297" t="s">
        <v>18</v>
      </c>
      <c r="C84" s="298" t="s">
        <v>35</v>
      </c>
      <c r="D84" s="316">
        <v>112</v>
      </c>
      <c r="E84" s="288">
        <v>12</v>
      </c>
      <c r="F84" s="288">
        <v>15</v>
      </c>
      <c r="G84" s="288">
        <v>6</v>
      </c>
      <c r="H84" s="288">
        <v>11</v>
      </c>
      <c r="I84" s="288">
        <v>9</v>
      </c>
      <c r="J84" s="288">
        <v>10</v>
      </c>
      <c r="K84" s="288">
        <v>7</v>
      </c>
      <c r="L84" s="288">
        <v>59</v>
      </c>
      <c r="M84" s="288">
        <v>9</v>
      </c>
      <c r="N84" s="288">
        <v>1</v>
      </c>
      <c r="O84" s="294">
        <v>22</v>
      </c>
      <c r="P84" s="278">
        <v>273</v>
      </c>
    </row>
    <row r="85" spans="1:16" s="232" customFormat="1" ht="14.25">
      <c r="A85" s="141"/>
      <c r="B85" s="303"/>
      <c r="C85" s="290" t="s">
        <v>36</v>
      </c>
      <c r="D85" s="322">
        <v>0.0625</v>
      </c>
      <c r="E85" s="263">
        <v>1.25</v>
      </c>
      <c r="F85" s="263">
        <v>7.6</v>
      </c>
      <c r="G85" s="263">
        <v>12</v>
      </c>
      <c r="H85" s="263">
        <v>25.272727272727273</v>
      </c>
      <c r="I85" s="263">
        <v>1.7777777777777777</v>
      </c>
      <c r="J85" s="263">
        <v>1.6</v>
      </c>
      <c r="K85" s="263">
        <v>32.714285714285715</v>
      </c>
      <c r="L85" s="263">
        <v>0.1016949152542373</v>
      </c>
      <c r="M85" s="263">
        <v>1.3333333333333333</v>
      </c>
      <c r="N85" s="263">
        <v>22</v>
      </c>
      <c r="O85" s="274">
        <v>0.45454545454545453</v>
      </c>
      <c r="P85" s="235">
        <v>2.9194139194139193</v>
      </c>
    </row>
    <row r="86" spans="1:16" ht="14.25">
      <c r="A86" s="22"/>
      <c r="B86" s="297"/>
      <c r="C86" s="300" t="s">
        <v>34</v>
      </c>
      <c r="D86" s="327">
        <v>0</v>
      </c>
      <c r="E86" s="328">
        <v>0</v>
      </c>
      <c r="F86" s="328">
        <v>107</v>
      </c>
      <c r="G86" s="328">
        <v>64</v>
      </c>
      <c r="H86" s="328">
        <v>267</v>
      </c>
      <c r="I86" s="328">
        <v>0</v>
      </c>
      <c r="J86" s="328">
        <v>0</v>
      </c>
      <c r="K86" s="328">
        <v>218</v>
      </c>
      <c r="L86" s="328">
        <v>0</v>
      </c>
      <c r="M86" s="328">
        <v>0</v>
      </c>
      <c r="N86" s="328">
        <v>0</v>
      </c>
      <c r="O86" s="329">
        <v>0</v>
      </c>
      <c r="P86" s="293">
        <v>656</v>
      </c>
    </row>
    <row r="87" spans="1:16" ht="14.25">
      <c r="A87" s="22"/>
      <c r="B87" s="297" t="s">
        <v>37</v>
      </c>
      <c r="C87" s="298" t="s">
        <v>35</v>
      </c>
      <c r="D87" s="316">
        <v>89</v>
      </c>
      <c r="E87" s="288">
        <v>0</v>
      </c>
      <c r="F87" s="288">
        <v>0</v>
      </c>
      <c r="G87" s="288">
        <v>0</v>
      </c>
      <c r="H87" s="288">
        <v>0</v>
      </c>
      <c r="I87" s="288">
        <v>0</v>
      </c>
      <c r="J87" s="288">
        <v>0</v>
      </c>
      <c r="K87" s="288">
        <v>0</v>
      </c>
      <c r="L87" s="288">
        <v>55</v>
      </c>
      <c r="M87" s="288">
        <v>0</v>
      </c>
      <c r="N87" s="288">
        <v>0</v>
      </c>
      <c r="O87" s="294">
        <v>15</v>
      </c>
      <c r="P87" s="295">
        <v>159</v>
      </c>
    </row>
    <row r="88" spans="1:16" s="232" customFormat="1" ht="15" thickBot="1">
      <c r="A88" s="144"/>
      <c r="B88" s="305"/>
      <c r="C88" s="306" t="s">
        <v>36</v>
      </c>
      <c r="D88" s="272">
        <v>0</v>
      </c>
      <c r="E88" s="272" t="s">
        <v>201</v>
      </c>
      <c r="F88" s="272" t="s">
        <v>201</v>
      </c>
      <c r="G88" s="272" t="s">
        <v>201</v>
      </c>
      <c r="H88" s="272" t="s">
        <v>201</v>
      </c>
      <c r="I88" s="272" t="s">
        <v>201</v>
      </c>
      <c r="J88" s="272" t="s">
        <v>201</v>
      </c>
      <c r="K88" s="272" t="s">
        <v>201</v>
      </c>
      <c r="L88" s="280">
        <v>0</v>
      </c>
      <c r="M88" s="272" t="s">
        <v>201</v>
      </c>
      <c r="N88" s="272" t="s">
        <v>201</v>
      </c>
      <c r="O88" s="281">
        <v>0</v>
      </c>
      <c r="P88" s="307">
        <v>4.1257861635220126</v>
      </c>
    </row>
    <row r="89" spans="1:16" ht="15" thickTop="1">
      <c r="A89" s="20"/>
      <c r="B89" s="285"/>
      <c r="C89" s="308" t="s">
        <v>34</v>
      </c>
      <c r="D89" s="330">
        <v>1412</v>
      </c>
      <c r="E89" s="255">
        <v>1118</v>
      </c>
      <c r="F89" s="255">
        <v>1567</v>
      </c>
      <c r="G89" s="255">
        <v>1301</v>
      </c>
      <c r="H89" s="255">
        <v>1299</v>
      </c>
      <c r="I89" s="255">
        <v>1391</v>
      </c>
      <c r="J89" s="255">
        <v>1407</v>
      </c>
      <c r="K89" s="255">
        <v>1573</v>
      </c>
      <c r="L89" s="255">
        <v>1320</v>
      </c>
      <c r="M89" s="255">
        <v>1261</v>
      </c>
      <c r="N89" s="255">
        <v>1257</v>
      </c>
      <c r="O89" s="256">
        <v>1474</v>
      </c>
      <c r="P89" s="296">
        <v>16380</v>
      </c>
    </row>
    <row r="90" spans="1:16" ht="14.25">
      <c r="A90" s="20"/>
      <c r="B90" s="285" t="s">
        <v>20</v>
      </c>
      <c r="C90" s="286" t="s">
        <v>35</v>
      </c>
      <c r="D90" s="331">
        <v>1551</v>
      </c>
      <c r="E90" s="268">
        <v>1430</v>
      </c>
      <c r="F90" s="268">
        <v>1973</v>
      </c>
      <c r="G90" s="268">
        <v>1698</v>
      </c>
      <c r="H90" s="268">
        <v>1467</v>
      </c>
      <c r="I90" s="268">
        <v>1403</v>
      </c>
      <c r="J90" s="268">
        <v>1642</v>
      </c>
      <c r="K90" s="268">
        <v>1307</v>
      </c>
      <c r="L90" s="268">
        <v>1343</v>
      </c>
      <c r="M90" s="268">
        <v>1173</v>
      </c>
      <c r="N90" s="268">
        <v>1309</v>
      </c>
      <c r="O90" s="269">
        <v>1469</v>
      </c>
      <c r="P90" s="295">
        <v>17765</v>
      </c>
    </row>
    <row r="91" spans="1:16" s="232" customFormat="1" ht="14.25">
      <c r="A91" s="141" t="s">
        <v>31</v>
      </c>
      <c r="B91" s="289"/>
      <c r="C91" s="290" t="s">
        <v>36</v>
      </c>
      <c r="D91" s="336">
        <v>0.9103803997421018</v>
      </c>
      <c r="E91" s="337">
        <v>0.7818181818181819</v>
      </c>
      <c r="F91" s="337">
        <v>0.7942219969589458</v>
      </c>
      <c r="G91" s="337">
        <v>0.7661955241460542</v>
      </c>
      <c r="H91" s="337">
        <v>0.885480572597137</v>
      </c>
      <c r="I91" s="337">
        <v>0.9914468995010691</v>
      </c>
      <c r="J91" s="337">
        <v>0.8568818514007308</v>
      </c>
      <c r="K91" s="337">
        <v>1.2035195103289977</v>
      </c>
      <c r="L91" s="337">
        <v>0.9828741623231572</v>
      </c>
      <c r="M91" s="337">
        <v>1.0750213128729753</v>
      </c>
      <c r="N91" s="337">
        <v>0</v>
      </c>
      <c r="O91" s="338">
        <v>1.0034036759700478</v>
      </c>
      <c r="P91" s="235">
        <v>0.922037714607374</v>
      </c>
    </row>
    <row r="92" spans="1:16" ht="14.25">
      <c r="A92" s="20"/>
      <c r="B92" s="291"/>
      <c r="C92" s="292" t="s">
        <v>34</v>
      </c>
      <c r="D92" s="311">
        <v>1169</v>
      </c>
      <c r="E92" s="261">
        <v>927</v>
      </c>
      <c r="F92" s="261">
        <v>1180</v>
      </c>
      <c r="G92" s="261">
        <v>968</v>
      </c>
      <c r="H92" s="261">
        <v>824</v>
      </c>
      <c r="I92" s="261">
        <v>1085</v>
      </c>
      <c r="J92" s="261">
        <v>1079</v>
      </c>
      <c r="K92" s="261">
        <v>1096</v>
      </c>
      <c r="L92" s="261">
        <v>1114</v>
      </c>
      <c r="M92" s="261">
        <v>1090</v>
      </c>
      <c r="N92" s="261">
        <v>1012</v>
      </c>
      <c r="O92" s="279">
        <v>1251</v>
      </c>
      <c r="P92" s="293">
        <v>12795</v>
      </c>
    </row>
    <row r="93" spans="1:16" ht="14.25">
      <c r="A93" s="20"/>
      <c r="B93" s="285" t="s">
        <v>22</v>
      </c>
      <c r="C93" s="286" t="s">
        <v>35</v>
      </c>
      <c r="D93" s="312">
        <v>1167</v>
      </c>
      <c r="E93" s="288">
        <v>1159</v>
      </c>
      <c r="F93" s="288">
        <v>1423</v>
      </c>
      <c r="G93" s="288">
        <v>1440</v>
      </c>
      <c r="H93" s="288">
        <v>1111</v>
      </c>
      <c r="I93" s="288">
        <v>1136</v>
      </c>
      <c r="J93" s="288">
        <v>1308</v>
      </c>
      <c r="K93" s="288">
        <v>1106</v>
      </c>
      <c r="L93" s="288">
        <v>1100</v>
      </c>
      <c r="M93" s="288">
        <v>924</v>
      </c>
      <c r="N93" s="288">
        <v>1034</v>
      </c>
      <c r="O93" s="294">
        <v>1180</v>
      </c>
      <c r="P93" s="295">
        <v>14088</v>
      </c>
    </row>
    <row r="94" spans="1:16" s="232" customFormat="1" ht="14.25">
      <c r="A94" s="141"/>
      <c r="B94" s="289"/>
      <c r="C94" s="290" t="s">
        <v>36</v>
      </c>
      <c r="D94" s="318">
        <v>1.0017137960582692</v>
      </c>
      <c r="E94" s="276">
        <v>0.7998274374460742</v>
      </c>
      <c r="F94" s="276">
        <v>0.8292340126493324</v>
      </c>
      <c r="G94" s="276">
        <v>0.6722222222222223</v>
      </c>
      <c r="H94" s="276">
        <v>0.7416741674167416</v>
      </c>
      <c r="I94" s="276">
        <v>0.9551056338028169</v>
      </c>
      <c r="J94" s="276">
        <v>0.8249235474006116</v>
      </c>
      <c r="K94" s="276">
        <v>0.9909584086799277</v>
      </c>
      <c r="L94" s="276">
        <v>1.0127272727272727</v>
      </c>
      <c r="M94" s="276">
        <v>1.1796536796536796</v>
      </c>
      <c r="N94" s="276">
        <v>0.9787234042553191</v>
      </c>
      <c r="O94" s="277">
        <v>1.0601694915254238</v>
      </c>
      <c r="P94" s="235">
        <v>0.9082197614991482</v>
      </c>
    </row>
    <row r="95" spans="1:16" ht="14.25">
      <c r="A95" s="22" t="s">
        <v>13</v>
      </c>
      <c r="B95" s="299"/>
      <c r="C95" s="300" t="s">
        <v>34</v>
      </c>
      <c r="D95" s="323">
        <v>243</v>
      </c>
      <c r="E95" s="324">
        <v>191</v>
      </c>
      <c r="F95" s="324">
        <v>387</v>
      </c>
      <c r="G95" s="324">
        <v>333</v>
      </c>
      <c r="H95" s="324">
        <v>475</v>
      </c>
      <c r="I95" s="324">
        <v>306</v>
      </c>
      <c r="J95" s="324">
        <v>328</v>
      </c>
      <c r="K95" s="324">
        <v>477</v>
      </c>
      <c r="L95" s="324">
        <v>206</v>
      </c>
      <c r="M95" s="324">
        <v>171</v>
      </c>
      <c r="N95" s="324">
        <v>245</v>
      </c>
      <c r="O95" s="325">
        <v>223</v>
      </c>
      <c r="P95" s="293">
        <v>3585</v>
      </c>
    </row>
    <row r="96" spans="1:16" ht="14.25">
      <c r="A96" s="22"/>
      <c r="B96" s="297" t="s">
        <v>18</v>
      </c>
      <c r="C96" s="298" t="s">
        <v>35</v>
      </c>
      <c r="D96" s="332">
        <v>384</v>
      </c>
      <c r="E96" s="333">
        <v>271</v>
      </c>
      <c r="F96" s="333">
        <v>550</v>
      </c>
      <c r="G96" s="333">
        <v>258</v>
      </c>
      <c r="H96" s="333">
        <v>356</v>
      </c>
      <c r="I96" s="333">
        <v>267</v>
      </c>
      <c r="J96" s="333">
        <v>334</v>
      </c>
      <c r="K96" s="333">
        <v>201</v>
      </c>
      <c r="L96" s="333">
        <v>243</v>
      </c>
      <c r="M96" s="333">
        <v>249</v>
      </c>
      <c r="N96" s="333">
        <v>275</v>
      </c>
      <c r="O96" s="334">
        <v>289</v>
      </c>
      <c r="P96" s="295">
        <v>3677</v>
      </c>
    </row>
    <row r="97" spans="1:16" s="232" customFormat="1" ht="15" thickBot="1">
      <c r="A97" s="145"/>
      <c r="B97" s="309"/>
      <c r="C97" s="310" t="s">
        <v>36</v>
      </c>
      <c r="D97" s="335">
        <v>0.6328125</v>
      </c>
      <c r="E97" s="283">
        <v>0.7047970479704797</v>
      </c>
      <c r="F97" s="283">
        <v>0.7036363636363636</v>
      </c>
      <c r="G97" s="283">
        <v>1.2906976744186047</v>
      </c>
      <c r="H97" s="283">
        <v>1.3342696629213484</v>
      </c>
      <c r="I97" s="283">
        <v>1.146067415730337</v>
      </c>
      <c r="J97" s="283">
        <v>0.9820359281437125</v>
      </c>
      <c r="K97" s="283">
        <v>2.373134328358209</v>
      </c>
      <c r="L97" s="283">
        <v>0.8477366255144033</v>
      </c>
      <c r="M97" s="283">
        <v>0.6867469879518072</v>
      </c>
      <c r="N97" s="283">
        <v>0.8909090909090909</v>
      </c>
      <c r="O97" s="284">
        <v>0.7716262975778547</v>
      </c>
      <c r="P97" s="240">
        <v>0.974979602937177</v>
      </c>
    </row>
    <row r="98" spans="1:16" ht="15" thickTop="1">
      <c r="A98" s="12"/>
      <c r="B98" s="254"/>
      <c r="C98" s="254"/>
      <c r="D98" s="254"/>
      <c r="E98" s="254"/>
      <c r="F98" s="254"/>
      <c r="G98" s="254"/>
      <c r="H98" s="254"/>
      <c r="I98" s="254"/>
      <c r="J98" s="254"/>
      <c r="K98" s="254"/>
      <c r="L98" s="254"/>
      <c r="M98" s="254"/>
      <c r="N98" s="254"/>
      <c r="O98" s="254" t="s">
        <v>32</v>
      </c>
      <c r="P98" s="254"/>
    </row>
    <row r="99" spans="1:16" ht="14.25">
      <c r="A99" s="12"/>
      <c r="B99" s="254"/>
      <c r="C99" s="254"/>
      <c r="D99" s="254"/>
      <c r="E99" s="254"/>
      <c r="F99" s="254"/>
      <c r="G99" s="254"/>
      <c r="H99" s="254"/>
      <c r="I99" s="254"/>
      <c r="J99" s="339"/>
      <c r="K99" s="254"/>
      <c r="L99" s="254"/>
      <c r="M99" s="254"/>
      <c r="N99" s="254"/>
      <c r="O99" s="254"/>
      <c r="P99" s="415" t="s">
        <v>148</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xSplit="2" ySplit="3" topLeftCell="C22" activePane="bottomRight" state="frozen"/>
      <selection pane="topLeft" activeCell="G4" sqref="G4"/>
      <selection pane="topRight" activeCell="G4" sqref="G4"/>
      <selection pane="bottomLeft" activeCell="G4" sqref="G4"/>
      <selection pane="bottomRight" activeCell="O29" sqref="O29"/>
    </sheetView>
  </sheetViews>
  <sheetFormatPr defaultColWidth="9.00390625" defaultRowHeight="13.5"/>
  <cols>
    <col min="1" max="1" width="13.125" style="163" customWidth="1"/>
    <col min="2" max="2" width="9.00390625" style="163" customWidth="1"/>
    <col min="3" max="16384" width="9.00390625" style="163" customWidth="1"/>
  </cols>
  <sheetData>
    <row r="1" spans="1:15" ht="17.25">
      <c r="A1" s="426"/>
      <c r="B1" s="154"/>
      <c r="C1" s="131"/>
      <c r="D1" s="56" t="s">
        <v>44</v>
      </c>
      <c r="E1" s="56"/>
      <c r="F1" s="56"/>
      <c r="G1" s="56"/>
      <c r="H1" s="56"/>
      <c r="I1" s="56" t="s">
        <v>204</v>
      </c>
      <c r="J1" s="56"/>
      <c r="K1" s="172"/>
      <c r="L1" s="172"/>
      <c r="M1" s="172"/>
      <c r="N1" s="172"/>
      <c r="O1" s="172"/>
    </row>
    <row r="2" spans="1:17" ht="14.25" thickBot="1">
      <c r="A2" s="241"/>
      <c r="B2" s="241"/>
      <c r="C2" s="172"/>
      <c r="D2" s="490" t="s">
        <v>190</v>
      </c>
      <c r="E2" s="476"/>
      <c r="F2" s="476"/>
      <c r="G2" s="476"/>
      <c r="H2" s="476"/>
      <c r="I2" s="476"/>
      <c r="J2" s="476"/>
      <c r="K2" s="476"/>
      <c r="L2" s="476"/>
      <c r="M2" s="476"/>
      <c r="N2" s="476"/>
      <c r="O2" s="489" t="s">
        <v>0</v>
      </c>
      <c r="Q2" s="163" t="s">
        <v>98</v>
      </c>
    </row>
    <row r="3" spans="1:29" ht="18" thickBot="1">
      <c r="A3" s="57" t="s">
        <v>45</v>
      </c>
      <c r="B3" s="58" t="s">
        <v>46</v>
      </c>
      <c r="C3" s="59" t="s">
        <v>1</v>
      </c>
      <c r="D3" s="60" t="s">
        <v>2</v>
      </c>
      <c r="E3" s="60" t="s">
        <v>3</v>
      </c>
      <c r="F3" s="60" t="s">
        <v>4</v>
      </c>
      <c r="G3" s="60" t="s">
        <v>5</v>
      </c>
      <c r="H3" s="61" t="s">
        <v>6</v>
      </c>
      <c r="I3" s="60" t="s">
        <v>7</v>
      </c>
      <c r="J3" s="60" t="s">
        <v>8</v>
      </c>
      <c r="K3" s="60" t="s">
        <v>9</v>
      </c>
      <c r="L3" s="60" t="s">
        <v>10</v>
      </c>
      <c r="M3" s="60" t="s">
        <v>11</v>
      </c>
      <c r="N3" s="62" t="s">
        <v>12</v>
      </c>
      <c r="O3" s="155" t="s">
        <v>124</v>
      </c>
      <c r="Q3" s="242" t="s">
        <v>99</v>
      </c>
      <c r="R3" s="242" t="s">
        <v>100</v>
      </c>
      <c r="S3" s="242" t="s">
        <v>101</v>
      </c>
      <c r="T3" s="242" t="s">
        <v>102</v>
      </c>
      <c r="U3" s="242" t="s">
        <v>103</v>
      </c>
      <c r="V3" s="242" t="s">
        <v>104</v>
      </c>
      <c r="W3" s="242" t="s">
        <v>105</v>
      </c>
      <c r="X3" s="242" t="s">
        <v>106</v>
      </c>
      <c r="Y3" s="242" t="s">
        <v>107</v>
      </c>
      <c r="Z3" s="242" t="s">
        <v>108</v>
      </c>
      <c r="AA3" s="242" t="s">
        <v>109</v>
      </c>
      <c r="AB3" s="242" t="s">
        <v>110</v>
      </c>
      <c r="AC3" s="242" t="s">
        <v>111</v>
      </c>
    </row>
    <row r="4" spans="1:29" ht="13.5" customHeight="1" thickTop="1">
      <c r="A4" s="63"/>
      <c r="B4" s="243" t="s">
        <v>49</v>
      </c>
      <c r="C4" s="578">
        <f>IF('5 県北'!C29="","",'5 県北'!C29)</f>
        <v>118</v>
      </c>
      <c r="D4" s="174">
        <f>IF('5 県北'!D29="","",'5 県北'!D29)</f>
        <v>115</v>
      </c>
      <c r="E4" s="174">
        <f>IF('5 県北'!E29="","",'5 県北'!E29)</f>
        <v>113</v>
      </c>
      <c r="F4" s="174">
        <f>IF('5 県北'!F29="","",'5 県北'!F29)</f>
        <v>140</v>
      </c>
      <c r="G4" s="174">
        <f>IF('5 県北'!G29="","",'5 県北'!G29)</f>
        <v>95</v>
      </c>
      <c r="H4" s="174">
        <f>IF('5 県北'!H29="","",'5 県北'!H29)</f>
        <v>128</v>
      </c>
      <c r="I4" s="174">
        <f>IF('5 県北'!I29="","",'5 県北'!I29)</f>
        <v>109</v>
      </c>
      <c r="J4" s="174">
        <f>IF('5 県北'!J29="","",'5 県北'!J29)</f>
        <v>163</v>
      </c>
      <c r="K4" s="174">
        <f>IF('5 県北'!K29="","",'5 県北'!K29)</f>
        <v>125</v>
      </c>
      <c r="L4" s="174">
        <f>IF('5 県北'!L29="","",'5 県北'!L29)</f>
        <v>77</v>
      </c>
      <c r="M4" s="174">
        <f>IF('5 県北'!M29="","",'5 県北'!M29)</f>
        <v>68</v>
      </c>
      <c r="N4" s="174">
        <f>IF('5 県北'!N29="","",'5 県北'!N29)</f>
        <v>106</v>
      </c>
      <c r="O4" s="195">
        <f>SUM(C4:N4)</f>
        <v>1357</v>
      </c>
      <c r="Q4" s="163">
        <f>SUM('5 県北'!C9,'5 県北'!C24)</f>
        <v>39</v>
      </c>
      <c r="R4" s="163">
        <f>SUM('5 県北'!D9,'5 県北'!D24)</f>
        <v>20</v>
      </c>
      <c r="S4" s="163">
        <f>SUM('5 県北'!E9,'5 県北'!E24)</f>
        <v>35</v>
      </c>
      <c r="T4" s="163">
        <f>SUM('5 県北'!F9,'5 県北'!F24)</f>
        <v>18</v>
      </c>
      <c r="U4" s="163">
        <f>SUM('5 県北'!G9,'5 県北'!G24)</f>
        <v>33</v>
      </c>
      <c r="V4" s="163">
        <f>SUM('5 県北'!H9,'5 県北'!H24)</f>
        <v>35</v>
      </c>
      <c r="W4" s="163">
        <f>SUM('5 県北'!I9,'5 県北'!I24)</f>
        <v>31</v>
      </c>
      <c r="X4" s="163">
        <f>SUM('5 県北'!J9,'5 県北'!J24)</f>
        <v>34</v>
      </c>
      <c r="Y4" s="163">
        <f>SUM('5 県北'!K9,'5 県北'!K24)</f>
        <v>40</v>
      </c>
      <c r="Z4" s="163">
        <f>SUM('5 県北'!L9,'5 県北'!L24)</f>
        <v>33</v>
      </c>
      <c r="AA4" s="163">
        <f>SUM('5 県北'!M9,'5 県北'!M24)</f>
        <v>19</v>
      </c>
      <c r="AB4" s="163">
        <f>SUM('5 県北'!N9,'5 県北'!N24)</f>
        <v>16</v>
      </c>
      <c r="AC4" s="244">
        <f>SUM(Q4:AB4)</f>
        <v>353</v>
      </c>
    </row>
    <row r="5" spans="1:15" ht="13.5" customHeight="1">
      <c r="A5" s="64"/>
      <c r="B5" s="245" t="s">
        <v>50</v>
      </c>
      <c r="C5" s="159">
        <f>IF('5 県北'!C30="","",'5 県北'!C30)</f>
        <v>90</v>
      </c>
      <c r="D5" s="177">
        <f>IF('5 県北'!D30="","",'5 県北'!D30)</f>
        <v>80</v>
      </c>
      <c r="E5" s="177">
        <f>IF('5 県北'!E30="","",'5 県北'!E30)</f>
        <v>84</v>
      </c>
      <c r="F5" s="177">
        <f>IF('5 県北'!F30="","",'5 県北'!F30)</f>
        <v>67</v>
      </c>
      <c r="G5" s="177">
        <f>IF('5 県北'!G30="","",'5 県北'!G30)</f>
        <v>59</v>
      </c>
      <c r="H5" s="177">
        <f>IF('5 県北'!H30="","",'5 県北'!H30)</f>
        <v>79</v>
      </c>
      <c r="I5" s="177">
        <f>IF('5 県北'!I30="","",'5 県北'!I30)</f>
        <v>77</v>
      </c>
      <c r="J5" s="177">
        <f>IF('5 県北'!J30="","",'5 県北'!J30)</f>
        <v>70</v>
      </c>
      <c r="K5" s="177">
        <f>IF('5 県北'!K30="","",'5 県北'!K30)</f>
        <v>98</v>
      </c>
      <c r="L5" s="177">
        <f>IF('5 県北'!L30="","",'5 県北'!L30)</f>
        <v>48</v>
      </c>
      <c r="M5" s="177">
        <f>IF('5 県北'!M30="","",'5 県北'!M30)</f>
        <v>48</v>
      </c>
      <c r="N5" s="177">
        <f>IF('5 県北'!N30="","",'5 県北'!N30)</f>
        <v>61</v>
      </c>
      <c r="O5" s="196">
        <f aca="true" t="shared" si="0" ref="O5:O33">SUM(C5:N5)</f>
        <v>861</v>
      </c>
    </row>
    <row r="6" spans="1:15" ht="13.5" customHeight="1">
      <c r="A6" s="65" t="s">
        <v>125</v>
      </c>
      <c r="B6" s="245" t="s">
        <v>51</v>
      </c>
      <c r="C6" s="159">
        <f>IF('5 県北'!C31="","",'5 県北'!C31)</f>
        <v>1</v>
      </c>
      <c r="D6" s="177">
        <f>IF('5 県北'!D31="","",'5 県北'!D31)</f>
        <v>14</v>
      </c>
      <c r="E6" s="177">
        <f>IF('5 県北'!E31="","",'5 県北'!E31)</f>
        <v>8</v>
      </c>
      <c r="F6" s="177">
        <f>IF('5 県北'!F31="","",'5 県北'!F31)</f>
        <v>56</v>
      </c>
      <c r="G6" s="177">
        <f>IF('5 県北'!G31="","",'5 県北'!G31)</f>
        <v>6</v>
      </c>
      <c r="H6" s="177">
        <f>IF('5 県北'!H31="","",'5 県北'!H31)</f>
        <v>18</v>
      </c>
      <c r="I6" s="177">
        <f>IF('5 県北'!I31="","",'5 県北'!I31)</f>
        <v>5</v>
      </c>
      <c r="J6" s="177">
        <f>IF('5 県北'!J31="","",'5 県北'!J31)</f>
        <v>60</v>
      </c>
      <c r="K6" s="177">
        <f>IF('5 県北'!K31="","",'5 県北'!K31)</f>
        <v>3</v>
      </c>
      <c r="L6" s="177">
        <f>IF('5 県北'!L31="","",'5 県北'!L31)</f>
        <v>0</v>
      </c>
      <c r="M6" s="177">
        <f>IF('5 県北'!M31="","",'5 県北'!M31)</f>
        <v>2</v>
      </c>
      <c r="N6" s="177">
        <f>IF('5 県北'!N31="","",'5 県北'!N31)</f>
        <v>23</v>
      </c>
      <c r="O6" s="196">
        <f t="shared" si="0"/>
        <v>196</v>
      </c>
    </row>
    <row r="7" spans="1:15" ht="13.5" customHeight="1">
      <c r="A7" s="65"/>
      <c r="B7" s="245" t="s">
        <v>74</v>
      </c>
      <c r="C7" s="159">
        <f>IF('5 県北'!C32="","",'5 県北'!C32)</f>
        <v>0</v>
      </c>
      <c r="D7" s="177">
        <f>IF('5 県北'!D32="","",'5 県北'!D32)</f>
        <v>1</v>
      </c>
      <c r="E7" s="177">
        <f>IF('5 県北'!E32="","",'5 県北'!E32)</f>
        <v>0</v>
      </c>
      <c r="F7" s="177">
        <f>IF('5 県北'!F32="","",'5 県北'!F32)</f>
        <v>0</v>
      </c>
      <c r="G7" s="177">
        <f>IF('5 県北'!G32="","",'5 県北'!G32)</f>
        <v>0</v>
      </c>
      <c r="H7" s="177">
        <f>IF('5 県北'!H32="","",'5 県北'!H32)</f>
        <v>1</v>
      </c>
      <c r="I7" s="177">
        <f>IF('5 県北'!I32="","",'5 県北'!I32)</f>
        <v>0</v>
      </c>
      <c r="J7" s="177">
        <f>IF('5 県北'!J32="","",'5 県北'!J32)</f>
        <v>1</v>
      </c>
      <c r="K7" s="177">
        <f>IF('5 県北'!K32="","",'5 県北'!K32)</f>
        <v>0</v>
      </c>
      <c r="L7" s="177">
        <f>IF('5 県北'!L32="","",'5 県北'!L32)</f>
        <v>0</v>
      </c>
      <c r="M7" s="177">
        <f>IF('5 県北'!M32="","",'5 県北'!M32)</f>
        <v>0</v>
      </c>
      <c r="N7" s="177">
        <f>IF('5 県北'!N32="","",'5 県北'!N32)</f>
        <v>0</v>
      </c>
      <c r="O7" s="196">
        <f t="shared" si="0"/>
        <v>3</v>
      </c>
    </row>
    <row r="8" spans="1:15" ht="13.5" customHeight="1" thickBot="1">
      <c r="A8" s="66"/>
      <c r="B8" s="246" t="s">
        <v>52</v>
      </c>
      <c r="C8" s="160">
        <f>IF('5 県北'!C33="","",'5 県北'!C33)</f>
        <v>27</v>
      </c>
      <c r="D8" s="204">
        <f>IF('5 県北'!D33="","",'5 県北'!D33)</f>
        <v>20</v>
      </c>
      <c r="E8" s="204">
        <f>IF('5 県北'!E33="","",'5 県北'!E33)</f>
        <v>21</v>
      </c>
      <c r="F8" s="204">
        <f>IF('5 県北'!F33="","",'5 県北'!F33)</f>
        <v>17</v>
      </c>
      <c r="G8" s="204">
        <f>IF('5 県北'!G33="","",'5 県北'!G33)</f>
        <v>30</v>
      </c>
      <c r="H8" s="204">
        <f>IF('5 県北'!H33="","",'5 県北'!H33)</f>
        <v>30</v>
      </c>
      <c r="I8" s="204">
        <f>IF('5 県北'!I33="","",'5 県北'!I33)</f>
        <v>27</v>
      </c>
      <c r="J8" s="204">
        <f>IF('5 県北'!J33="","",'5 県北'!J33)</f>
        <v>32</v>
      </c>
      <c r="K8" s="204">
        <f>IF('5 県北'!K33="","",'5 県北'!K33)</f>
        <v>24</v>
      </c>
      <c r="L8" s="204">
        <f>IF('5 県北'!L33="","",'5 県北'!L33)</f>
        <v>29</v>
      </c>
      <c r="M8" s="204">
        <f>IF('5 県北'!M33="","",'5 県北'!M33)</f>
        <v>18</v>
      </c>
      <c r="N8" s="204">
        <f>IF('5 県北'!N33="","",'5 県北'!N33)</f>
        <v>22</v>
      </c>
      <c r="O8" s="205">
        <f t="shared" si="0"/>
        <v>297</v>
      </c>
    </row>
    <row r="9" spans="1:29" ht="13.5" customHeight="1" thickTop="1">
      <c r="A9" s="678" t="s">
        <v>53</v>
      </c>
      <c r="B9" s="247" t="s">
        <v>49</v>
      </c>
      <c r="C9" s="158">
        <f>IF('6 県央'!C29="","",'6 県央'!C29)</f>
        <v>330</v>
      </c>
      <c r="D9" s="174">
        <f>IF('6 県央'!D29="","",'6 県央'!D29)</f>
        <v>363</v>
      </c>
      <c r="E9" s="174">
        <f>IF('6 県央'!E29="","",'6 県央'!E29)</f>
        <v>294</v>
      </c>
      <c r="F9" s="174">
        <f>IF('6 県央'!F29="","",'6 県央'!F29)</f>
        <v>325</v>
      </c>
      <c r="G9" s="174">
        <f>IF('6 県央'!G29="","",'6 県央'!G29)</f>
        <v>338</v>
      </c>
      <c r="H9" s="174">
        <f>IF('6 県央'!H29="","",'6 県央'!H29)</f>
        <v>451</v>
      </c>
      <c r="I9" s="174">
        <f>IF('6 県央'!I29="","",'6 県央'!I29)</f>
        <v>332</v>
      </c>
      <c r="J9" s="174">
        <f>IF('6 県央'!J29="","",'6 県央'!J29)</f>
        <v>517</v>
      </c>
      <c r="K9" s="174">
        <f>IF('6 県央'!K29="","",'6 県央'!K29)</f>
        <v>285</v>
      </c>
      <c r="L9" s="174">
        <f>IF('6 県央'!L29="","",'6 県央'!L29)</f>
        <v>332</v>
      </c>
      <c r="M9" s="174">
        <f>IF('6 県央'!M29="","",'6 県央'!M29)</f>
        <v>272</v>
      </c>
      <c r="N9" s="174">
        <f>IF('6 県央'!N29="","",'6 県央'!N29)</f>
        <v>387</v>
      </c>
      <c r="O9" s="207">
        <f t="shared" si="0"/>
        <v>4226</v>
      </c>
      <c r="Q9" s="248">
        <f>SUM('6 県央'!C9,'6 県央'!C19,'6 県央'!C24)</f>
        <v>76</v>
      </c>
      <c r="R9" s="248">
        <f>SUM('6 県央'!D9,'6 県央'!D19,'6 県央'!D24)</f>
        <v>81</v>
      </c>
      <c r="S9" s="248">
        <f>SUM('6 県央'!E9,'6 県央'!E19,'6 県央'!E24)</f>
        <v>82</v>
      </c>
      <c r="T9" s="248">
        <f>SUM('6 県央'!F9,'6 県央'!F19,'6 県央'!F24)</f>
        <v>82</v>
      </c>
      <c r="U9" s="248">
        <f>SUM('6 県央'!G9,'6 県央'!G19,'6 県央'!G24)</f>
        <v>44</v>
      </c>
      <c r="V9" s="248">
        <f>SUM('6 県央'!H9,'6 県央'!H19,'6 県央'!H24)</f>
        <v>94</v>
      </c>
      <c r="W9" s="248">
        <f>SUM('6 県央'!I9,'6 県央'!I19,'6 県央'!I24)</f>
        <v>82</v>
      </c>
      <c r="X9" s="248">
        <f>SUM('6 県央'!J9,'6 県央'!J19,'6 県央'!J24)</f>
        <v>76</v>
      </c>
      <c r="Y9" s="248">
        <f>SUM('6 県央'!K9,'6 県央'!K19,'6 県央'!K24)</f>
        <v>59</v>
      </c>
      <c r="Z9" s="248">
        <f>SUM('6 県央'!L9,'6 県央'!L19,'6 県央'!L24)</f>
        <v>74</v>
      </c>
      <c r="AA9" s="248">
        <f>SUM('6 県央'!M9,'6 県央'!M19,'6 県央'!M24)</f>
        <v>54</v>
      </c>
      <c r="AB9" s="248">
        <f>SUM('6 県央'!N9,'6 県央'!N19,'6 県央'!N24)</f>
        <v>52</v>
      </c>
      <c r="AC9" s="244">
        <f>SUM(Q9:AB9)</f>
        <v>856</v>
      </c>
    </row>
    <row r="10" spans="1:15" ht="13.5" customHeight="1">
      <c r="A10" s="679"/>
      <c r="B10" s="245" t="s">
        <v>50</v>
      </c>
      <c r="C10" s="159">
        <f>IF('6 県央'!C30="","",'6 県央'!C30)</f>
        <v>175</v>
      </c>
      <c r="D10" s="177">
        <f>IF('6 県央'!D30="","",'6 県央'!D30)</f>
        <v>166</v>
      </c>
      <c r="E10" s="177">
        <f>IF('6 県央'!E30="","",'6 県央'!E30)</f>
        <v>188</v>
      </c>
      <c r="F10" s="177">
        <f>IF('6 県央'!F30="","",'6 県央'!F30)</f>
        <v>194</v>
      </c>
      <c r="G10" s="177">
        <f>IF('6 県央'!G30="","",'6 県央'!G30)</f>
        <v>181</v>
      </c>
      <c r="H10" s="177">
        <f>IF('6 県央'!H30="","",'6 県央'!H30)</f>
        <v>218</v>
      </c>
      <c r="I10" s="177">
        <f>IF('6 県央'!I30="","",'6 県央'!I30)</f>
        <v>178</v>
      </c>
      <c r="J10" s="177">
        <f>IF('6 県央'!J30="","",'6 県央'!J30)</f>
        <v>179</v>
      </c>
      <c r="K10" s="177">
        <f>IF('6 県央'!K30="","",'6 県央'!K30)</f>
        <v>161</v>
      </c>
      <c r="L10" s="177">
        <f>IF('6 県央'!L30="","",'6 県央'!L30)</f>
        <v>174</v>
      </c>
      <c r="M10" s="177">
        <f>IF('6 県央'!M30="","",'6 県央'!M30)</f>
        <v>145</v>
      </c>
      <c r="N10" s="177">
        <f>IF('6 県央'!N30="","",'6 県央'!N30)</f>
        <v>137</v>
      </c>
      <c r="O10" s="196">
        <f t="shared" si="0"/>
        <v>2096</v>
      </c>
    </row>
    <row r="11" spans="1:15" ht="13.5" customHeight="1">
      <c r="A11" s="679"/>
      <c r="B11" s="245" t="s">
        <v>51</v>
      </c>
      <c r="C11" s="159">
        <f>IF('6 県央'!C31="","",'6 県央'!C31)</f>
        <v>43</v>
      </c>
      <c r="D11" s="177">
        <f>IF('6 県央'!D31="","",'6 県央'!D31)</f>
        <v>77</v>
      </c>
      <c r="E11" s="177">
        <f>IF('6 県央'!E31="","",'6 県央'!E31)</f>
        <v>48</v>
      </c>
      <c r="F11" s="177">
        <f>IF('6 県央'!F31="","",'6 県央'!F31)</f>
        <v>82</v>
      </c>
      <c r="G11" s="177">
        <f>IF('6 県央'!G31="","",'6 県央'!G31)</f>
        <v>90</v>
      </c>
      <c r="H11" s="177">
        <f>IF('6 県央'!H31="","",'6 県央'!H31)</f>
        <v>184</v>
      </c>
      <c r="I11" s="177">
        <f>IF('6 県央'!I31="","",'6 県央'!I31)</f>
        <v>74</v>
      </c>
      <c r="J11" s="177">
        <f>IF('6 県央'!J31="","",'6 県央'!J31)</f>
        <v>93</v>
      </c>
      <c r="K11" s="177">
        <f>IF('6 県央'!K31="","",'6 県央'!K31)</f>
        <v>83</v>
      </c>
      <c r="L11" s="177">
        <f>IF('6 県央'!L31="","",'6 県央'!L31)</f>
        <v>71</v>
      </c>
      <c r="M11" s="177">
        <f>IF('6 県央'!M31="","",'6 県央'!M31)</f>
        <v>88</v>
      </c>
      <c r="N11" s="177">
        <f>IF('6 県央'!N31="","",'6 県央'!N31)</f>
        <v>171</v>
      </c>
      <c r="O11" s="196">
        <f t="shared" si="0"/>
        <v>1104</v>
      </c>
    </row>
    <row r="12" spans="1:15" ht="13.5" customHeight="1">
      <c r="A12" s="65"/>
      <c r="B12" s="245" t="s">
        <v>74</v>
      </c>
      <c r="C12" s="159">
        <f>IF('6 県央'!C32="","",'6 県央'!C32)</f>
        <v>0</v>
      </c>
      <c r="D12" s="177">
        <f>IF('6 県央'!D32="","",'6 県央'!D32)</f>
        <v>0</v>
      </c>
      <c r="E12" s="177">
        <f>IF('6 県央'!E32="","",'6 県央'!E32)</f>
        <v>0</v>
      </c>
      <c r="F12" s="177">
        <f>IF('6 県央'!F32="","",'6 県央'!F32)</f>
        <v>0</v>
      </c>
      <c r="G12" s="177">
        <f>IF('6 県央'!G32="","",'6 県央'!G32)</f>
        <v>1</v>
      </c>
      <c r="H12" s="177">
        <f>IF('6 県央'!H32="","",'6 県央'!H32)</f>
        <v>0</v>
      </c>
      <c r="I12" s="177">
        <f>IF('6 県央'!I32="","",'6 県央'!I32)</f>
        <v>1</v>
      </c>
      <c r="J12" s="177">
        <f>IF('6 県央'!J32="","",'6 県央'!J32)</f>
        <v>5</v>
      </c>
      <c r="K12" s="177">
        <f>IF('6 県央'!K32="","",'6 県央'!K32)</f>
        <v>1</v>
      </c>
      <c r="L12" s="177">
        <f>IF('6 県央'!L32="","",'6 県央'!L32)</f>
        <v>1</v>
      </c>
      <c r="M12" s="177">
        <f>IF('6 県央'!M32="","",'6 県央'!M32)</f>
        <v>0</v>
      </c>
      <c r="N12" s="177">
        <f>IF('6 県央'!N32="","",'6 県央'!N32)</f>
        <v>0</v>
      </c>
      <c r="O12" s="196">
        <f t="shared" si="0"/>
        <v>9</v>
      </c>
    </row>
    <row r="13" spans="1:15" ht="13.5" customHeight="1" thickBot="1">
      <c r="A13" s="65"/>
      <c r="B13" s="249" t="s">
        <v>52</v>
      </c>
      <c r="C13" s="160">
        <f>IF('6 県央'!C33="","",'6 県央'!C33)</f>
        <v>112</v>
      </c>
      <c r="D13" s="204">
        <f>IF('6 県央'!D33="","",'6 県央'!D33)</f>
        <v>120</v>
      </c>
      <c r="E13" s="204">
        <f>IF('6 県央'!E33="","",'6 県央'!E33)</f>
        <v>58</v>
      </c>
      <c r="F13" s="204">
        <f>IF('6 県央'!F33="","",'6 県央'!F33)</f>
        <v>49</v>
      </c>
      <c r="G13" s="204">
        <f>IF('6 県央'!G33="","",'6 県央'!G33)</f>
        <v>66</v>
      </c>
      <c r="H13" s="204">
        <f>IF('6 県央'!H33="","",'6 県央'!H33)</f>
        <v>49</v>
      </c>
      <c r="I13" s="204">
        <f>IF('6 県央'!I33="","",'6 県央'!I33)</f>
        <v>79</v>
      </c>
      <c r="J13" s="204">
        <f>IF('6 県央'!J33="","",'6 県央'!J33)</f>
        <v>240</v>
      </c>
      <c r="K13" s="204">
        <f>IF('6 県央'!K33="","",'6 県央'!K33)</f>
        <v>40</v>
      </c>
      <c r="L13" s="204">
        <f>IF('6 県央'!L33="","",'6 県央'!L33)</f>
        <v>86</v>
      </c>
      <c r="M13" s="204">
        <f>IF('6 県央'!M33="","",'6 県央'!M33)</f>
        <v>39</v>
      </c>
      <c r="N13" s="204">
        <f>IF('6 県央'!N33="","",'6 県央'!N33)</f>
        <v>79</v>
      </c>
      <c r="O13" s="205">
        <f t="shared" si="0"/>
        <v>1017</v>
      </c>
    </row>
    <row r="14" spans="1:29" ht="13.5" customHeight="1" thickTop="1">
      <c r="A14" s="678" t="s">
        <v>54</v>
      </c>
      <c r="B14" s="243" t="s">
        <v>49</v>
      </c>
      <c r="C14" s="158">
        <f>IF('7 鹿行'!C29="","",'7 鹿行'!C29)</f>
        <v>167</v>
      </c>
      <c r="D14" s="174">
        <f>IF('7 鹿行'!D29="","",'7 鹿行'!D29)</f>
        <v>136</v>
      </c>
      <c r="E14" s="174">
        <f>IF('7 鹿行'!E29="","",'7 鹿行'!E29)</f>
        <v>152</v>
      </c>
      <c r="F14" s="174">
        <f>IF('7 鹿行'!F29="","",'7 鹿行'!F29)</f>
        <v>169</v>
      </c>
      <c r="G14" s="174">
        <f>IF('7 鹿行'!G29="","",'7 鹿行'!G29)</f>
        <v>178</v>
      </c>
      <c r="H14" s="174">
        <f>IF('7 鹿行'!H29="","",'7 鹿行'!H29)</f>
        <v>209</v>
      </c>
      <c r="I14" s="174">
        <f>IF('7 鹿行'!I29="","",'7 鹿行'!I29)</f>
        <v>104</v>
      </c>
      <c r="J14" s="174">
        <f>IF('7 鹿行'!J29="","",'7 鹿行'!J29)</f>
        <v>194</v>
      </c>
      <c r="K14" s="174">
        <f>IF('7 鹿行'!K29="","",'7 鹿行'!K29)</f>
        <v>108</v>
      </c>
      <c r="L14" s="174">
        <f>IF('7 鹿行'!L29="","",'7 鹿行'!L29)</f>
        <v>143</v>
      </c>
      <c r="M14" s="174">
        <f>IF('7 鹿行'!M29="","",'7 鹿行'!M29)</f>
        <v>118</v>
      </c>
      <c r="N14" s="174">
        <f>IF('7 鹿行'!N29="","",'7 鹿行'!N29)</f>
        <v>130</v>
      </c>
      <c r="O14" s="207">
        <f t="shared" si="0"/>
        <v>1808</v>
      </c>
      <c r="Q14" s="163">
        <f>'7 鹿行'!C29</f>
        <v>167</v>
      </c>
      <c r="R14" s="163">
        <f>'7 鹿行'!D29</f>
        <v>136</v>
      </c>
      <c r="S14" s="163">
        <f>'7 鹿行'!E29</f>
        <v>152</v>
      </c>
      <c r="T14" s="163">
        <f>'7 鹿行'!F29</f>
        <v>169</v>
      </c>
      <c r="U14" s="163">
        <f>'7 鹿行'!G29</f>
        <v>178</v>
      </c>
      <c r="V14" s="163">
        <f>'7 鹿行'!H29</f>
        <v>209</v>
      </c>
      <c r="W14" s="163">
        <f>'7 鹿行'!I29</f>
        <v>104</v>
      </c>
      <c r="X14" s="163">
        <f>'7 鹿行'!J29</f>
        <v>194</v>
      </c>
      <c r="Y14" s="163">
        <f>'7 鹿行'!K29</f>
        <v>108</v>
      </c>
      <c r="Z14" s="163">
        <f>'7 鹿行'!L29</f>
        <v>143</v>
      </c>
      <c r="AA14" s="163">
        <f>'7 鹿行'!M29</f>
        <v>118</v>
      </c>
      <c r="AB14" s="163">
        <f>'7 鹿行'!N29</f>
        <v>130</v>
      </c>
      <c r="AC14" s="163">
        <f>'7 鹿行'!O29</f>
        <v>1808</v>
      </c>
    </row>
    <row r="15" spans="1:15" ht="13.5" customHeight="1">
      <c r="A15" s="679"/>
      <c r="B15" s="245" t="s">
        <v>50</v>
      </c>
      <c r="C15" s="159">
        <f>IF('7 鹿行'!C30="","",'7 鹿行'!C30)</f>
        <v>72</v>
      </c>
      <c r="D15" s="177">
        <f>IF('7 鹿行'!D30="","",'7 鹿行'!D30)</f>
        <v>76</v>
      </c>
      <c r="E15" s="177">
        <f>IF('7 鹿行'!E30="","",'7 鹿行'!E30)</f>
        <v>83</v>
      </c>
      <c r="F15" s="177">
        <f>IF('7 鹿行'!F30="","",'7 鹿行'!F30)</f>
        <v>81</v>
      </c>
      <c r="G15" s="177">
        <f>IF('7 鹿行'!G30="","",'7 鹿行'!G30)</f>
        <v>71</v>
      </c>
      <c r="H15" s="177">
        <f>IF('7 鹿行'!H30="","",'7 鹿行'!H30)</f>
        <v>120</v>
      </c>
      <c r="I15" s="177">
        <f>IF('7 鹿行'!I30="","",'7 鹿行'!I30)</f>
        <v>70</v>
      </c>
      <c r="J15" s="177">
        <f>IF('7 鹿行'!J30="","",'7 鹿行'!J30)</f>
        <v>89</v>
      </c>
      <c r="K15" s="177">
        <f>IF('7 鹿行'!K30="","",'7 鹿行'!K30)</f>
        <v>76</v>
      </c>
      <c r="L15" s="177">
        <f>IF('7 鹿行'!L30="","",'7 鹿行'!L30)</f>
        <v>63</v>
      </c>
      <c r="M15" s="177">
        <f>IF('7 鹿行'!M30="","",'7 鹿行'!M30)</f>
        <v>72</v>
      </c>
      <c r="N15" s="177">
        <f>IF('7 鹿行'!N30="","",'7 鹿行'!N30)</f>
        <v>70</v>
      </c>
      <c r="O15" s="196">
        <f t="shared" si="0"/>
        <v>943</v>
      </c>
    </row>
    <row r="16" spans="1:15" ht="13.5" customHeight="1">
      <c r="A16" s="679"/>
      <c r="B16" s="245" t="s">
        <v>51</v>
      </c>
      <c r="C16" s="159">
        <f>IF('7 鹿行'!C31="","",'7 鹿行'!C31)</f>
        <v>61</v>
      </c>
      <c r="D16" s="177">
        <f>IF('7 鹿行'!D31="","",'7 鹿行'!D31)</f>
        <v>32</v>
      </c>
      <c r="E16" s="177">
        <f>IF('7 鹿行'!E31="","",'7 鹿行'!E31)</f>
        <v>47</v>
      </c>
      <c r="F16" s="177">
        <f>IF('7 鹿行'!F31="","",'7 鹿行'!F31)</f>
        <v>72</v>
      </c>
      <c r="G16" s="177">
        <f>IF('7 鹿行'!G31="","",'7 鹿行'!G31)</f>
        <v>78</v>
      </c>
      <c r="H16" s="177">
        <f>IF('7 鹿行'!H31="","",'7 鹿行'!H31)</f>
        <v>72</v>
      </c>
      <c r="I16" s="177">
        <f>IF('7 鹿行'!I31="","",'7 鹿行'!I31)</f>
        <v>24</v>
      </c>
      <c r="J16" s="177">
        <f>IF('7 鹿行'!J31="","",'7 鹿行'!J31)</f>
        <v>93</v>
      </c>
      <c r="K16" s="177">
        <f>IF('7 鹿行'!K31="","",'7 鹿行'!K31)</f>
        <v>10</v>
      </c>
      <c r="L16" s="177">
        <f>IF('7 鹿行'!L31="","",'7 鹿行'!L31)</f>
        <v>66</v>
      </c>
      <c r="M16" s="177">
        <f>IF('7 鹿行'!M31="","",'7 鹿行'!M31)</f>
        <v>25</v>
      </c>
      <c r="N16" s="177">
        <f>IF('7 鹿行'!N31="","",'7 鹿行'!N31)</f>
        <v>39</v>
      </c>
      <c r="O16" s="196">
        <f t="shared" si="0"/>
        <v>619</v>
      </c>
    </row>
    <row r="17" spans="1:15" ht="13.5" customHeight="1">
      <c r="A17" s="65"/>
      <c r="B17" s="245" t="s">
        <v>74</v>
      </c>
      <c r="C17" s="159">
        <f>IF('7 鹿行'!C32="","",'7 鹿行'!C32)</f>
        <v>10</v>
      </c>
      <c r="D17" s="177">
        <f>IF('7 鹿行'!D32="","",'7 鹿行'!D32)</f>
        <v>2</v>
      </c>
      <c r="E17" s="177">
        <f>IF('7 鹿行'!E32="","",'7 鹿行'!E32)</f>
        <v>1</v>
      </c>
      <c r="F17" s="177">
        <f>IF('7 鹿行'!F32="","",'7 鹿行'!F32)</f>
        <v>1</v>
      </c>
      <c r="G17" s="177">
        <f>IF('7 鹿行'!G32="","",'7 鹿行'!G32)</f>
        <v>0</v>
      </c>
      <c r="H17" s="177">
        <f>IF('7 鹿行'!H32="","",'7 鹿行'!H32)</f>
        <v>3</v>
      </c>
      <c r="I17" s="177">
        <f>IF('7 鹿行'!I32="","",'7 鹿行'!I32)</f>
        <v>1</v>
      </c>
      <c r="J17" s="177">
        <f>IF('7 鹿行'!J32="","",'7 鹿行'!J32)</f>
        <v>1</v>
      </c>
      <c r="K17" s="177">
        <f>IF('7 鹿行'!K32="","",'7 鹿行'!K32)</f>
        <v>0</v>
      </c>
      <c r="L17" s="177">
        <f>IF('7 鹿行'!L32="","",'7 鹿行'!L32)</f>
        <v>0</v>
      </c>
      <c r="M17" s="177">
        <f>IF('7 鹿行'!M32="","",'7 鹿行'!M32)</f>
        <v>0</v>
      </c>
      <c r="N17" s="177">
        <f>IF('7 鹿行'!N32="","",'7 鹿行'!N32)</f>
        <v>0</v>
      </c>
      <c r="O17" s="196">
        <f t="shared" si="0"/>
        <v>19</v>
      </c>
    </row>
    <row r="18" spans="1:15" ht="13.5" customHeight="1" thickBot="1">
      <c r="A18" s="66"/>
      <c r="B18" s="246" t="s">
        <v>52</v>
      </c>
      <c r="C18" s="160">
        <f>IF('7 鹿行'!C33="","",'7 鹿行'!C33)</f>
        <v>24</v>
      </c>
      <c r="D18" s="204">
        <f>IF('7 鹿行'!D33="","",'7 鹿行'!D33)</f>
        <v>26</v>
      </c>
      <c r="E18" s="204">
        <f>IF('7 鹿行'!E33="","",'7 鹿行'!E33)</f>
        <v>21</v>
      </c>
      <c r="F18" s="204">
        <f>IF('7 鹿行'!F33="","",'7 鹿行'!F33)</f>
        <v>15</v>
      </c>
      <c r="G18" s="204">
        <f>IF('7 鹿行'!G33="","",'7 鹿行'!G33)</f>
        <v>29</v>
      </c>
      <c r="H18" s="204">
        <f>IF('7 鹿行'!H33="","",'7 鹿行'!H33)</f>
        <v>14</v>
      </c>
      <c r="I18" s="204">
        <f>IF('7 鹿行'!I33="","",'7 鹿行'!I33)</f>
        <v>9</v>
      </c>
      <c r="J18" s="204">
        <f>IF('7 鹿行'!J33="","",'7 鹿行'!J33)</f>
        <v>11</v>
      </c>
      <c r="K18" s="204">
        <f>IF('7 鹿行'!K33="","",'7 鹿行'!K33)</f>
        <v>22</v>
      </c>
      <c r="L18" s="204">
        <f>IF('7 鹿行'!L33="","",'7 鹿行'!L33)</f>
        <v>14</v>
      </c>
      <c r="M18" s="204">
        <f>IF('7 鹿行'!M33="","",'7 鹿行'!M33)</f>
        <v>21</v>
      </c>
      <c r="N18" s="204">
        <f>IF('7 鹿行'!N33="","",'7 鹿行'!N33)</f>
        <v>21</v>
      </c>
      <c r="O18" s="205">
        <f t="shared" si="0"/>
        <v>227</v>
      </c>
    </row>
    <row r="19" spans="1:29" ht="13.5" customHeight="1" thickTop="1">
      <c r="A19" s="678" t="s">
        <v>55</v>
      </c>
      <c r="B19" s="247" t="s">
        <v>49</v>
      </c>
      <c r="C19" s="158">
        <f>IF('8 県南'!C54="","",'8 県南'!C54)</f>
        <v>968</v>
      </c>
      <c r="D19" s="174">
        <f>IF('8 県南'!D54="","",'8 県南'!D54)</f>
        <v>462</v>
      </c>
      <c r="E19" s="174">
        <f>IF('8 県南'!E54="","",'8 県南'!E54)</f>
        <v>635</v>
      </c>
      <c r="F19" s="174">
        <f>IF('8 県南'!F54="","",'8 県南'!F54)</f>
        <v>594</v>
      </c>
      <c r="G19" s="174">
        <f>IF('8 県南'!G54="","",'8 県南'!G54)</f>
        <v>574</v>
      </c>
      <c r="H19" s="174">
        <f>IF('8 県南'!H54="","",'8 県南'!H54)</f>
        <v>643</v>
      </c>
      <c r="I19" s="174">
        <f>IF('8 県南'!I54="","",'8 県南'!I54)</f>
        <v>597</v>
      </c>
      <c r="J19" s="174">
        <f>IF('8 県南'!J54="","",'8 県南'!J54)</f>
        <v>607</v>
      </c>
      <c r="K19" s="174">
        <f>IF('8 県南'!K54="","",'8 県南'!K54)</f>
        <v>411</v>
      </c>
      <c r="L19" s="174">
        <f>IF('8 県南'!L54="","",'8 県南'!L54)</f>
        <v>1170</v>
      </c>
      <c r="M19" s="174">
        <f>IF('8 県南'!M54="","",'8 県南'!M54)</f>
        <v>451</v>
      </c>
      <c r="N19" s="174">
        <f>IF('8 県南'!N54="","",'8 県南'!N54)</f>
        <v>985</v>
      </c>
      <c r="O19" s="207">
        <f t="shared" si="0"/>
        <v>8097</v>
      </c>
      <c r="Q19" s="248">
        <f>SUM('8 県南'!C9,'8 県南'!C14,'8 県南'!C24,'8 県南'!C34,'8 県南'!C39,'8 県南'!C44,'8 県南'!C49)</f>
        <v>261</v>
      </c>
      <c r="R19" s="248">
        <f>SUM('8 県南'!D9,'8 県南'!D14,'8 県南'!D24,'8 県南'!D34,'8 県南'!D39,'8 県南'!D44,'8 県南'!D49)</f>
        <v>175</v>
      </c>
      <c r="S19" s="248">
        <f>SUM('8 県南'!E9,'8 県南'!E14,'8 県南'!E24,'8 県南'!E34,'8 県南'!E39,'8 県南'!E44,'8 県南'!E49)</f>
        <v>171</v>
      </c>
      <c r="T19" s="248">
        <f>SUM('8 県南'!F9,'8 県南'!F14,'8 県南'!F24,'8 県南'!F34,'8 県南'!F39,'8 県南'!F44,'8 県南'!F49)</f>
        <v>207</v>
      </c>
      <c r="U19" s="248">
        <f>SUM('8 県南'!G9,'8 県南'!G14,'8 県南'!G24,'8 県南'!G34,'8 県南'!G39,'8 県南'!G44,'8 県南'!G49)</f>
        <v>150</v>
      </c>
      <c r="V19" s="248">
        <f>SUM('8 県南'!H9,'8 県南'!H14,'8 県南'!H24,'8 県南'!H34,'8 県南'!H39,'8 県南'!H44,'8 県南'!H49)</f>
        <v>269</v>
      </c>
      <c r="W19" s="248">
        <f>SUM('8 県南'!I9,'8 県南'!I14,'8 県南'!I24,'8 県南'!I34,'8 県南'!I39,'8 県南'!I44,'8 県南'!I49)</f>
        <v>227</v>
      </c>
      <c r="X19" s="248">
        <f>SUM('8 県南'!J9,'8 県南'!J14,'8 県南'!J24,'8 県南'!J34,'8 県南'!J39,'8 県南'!J44,'8 県南'!J49)</f>
        <v>249</v>
      </c>
      <c r="Y19" s="248">
        <f>SUM('8 県南'!K9,'8 県南'!K14,'8 県南'!K24,'8 県南'!K34,'8 県南'!K39,'8 県南'!K44,'8 県南'!K49)</f>
        <v>137</v>
      </c>
      <c r="Z19" s="248">
        <f>SUM('8 県南'!L9,'8 県南'!L14,'8 県南'!L24,'8 県南'!L34,'8 県南'!L39,'8 県南'!L44,'8 県南'!L49)</f>
        <v>212</v>
      </c>
      <c r="AA19" s="248">
        <f>SUM('8 県南'!M9,'8 県南'!M14,'8 県南'!M24,'8 県南'!M34,'8 県南'!M39,'8 県南'!M44,'8 県南'!M49)</f>
        <v>118</v>
      </c>
      <c r="AB19" s="248">
        <f>SUM('8 県南'!N9,'8 県南'!N14,'8 県南'!N24,'8 県南'!N34,'8 県南'!N39,'8 県南'!N44,'8 県南'!N49)</f>
        <v>304</v>
      </c>
      <c r="AC19" s="244">
        <f>SUM(Q19:AB19)</f>
        <v>2480</v>
      </c>
    </row>
    <row r="20" spans="1:15" ht="13.5" customHeight="1">
      <c r="A20" s="679"/>
      <c r="B20" s="245" t="s">
        <v>50</v>
      </c>
      <c r="C20" s="159">
        <f>IF('8 県南'!C55="","",'8 県南'!C55)</f>
        <v>221</v>
      </c>
      <c r="D20" s="177">
        <f>IF('8 県南'!D55="","",'8 県南'!D55)</f>
        <v>262</v>
      </c>
      <c r="E20" s="177">
        <f>IF('8 県南'!E55="","",'8 県南'!E55)</f>
        <v>314</v>
      </c>
      <c r="F20" s="177">
        <f>IF('8 県南'!F55="","",'8 県南'!F55)</f>
        <v>281</v>
      </c>
      <c r="G20" s="177">
        <f>IF('8 県南'!G55="","",'8 県南'!G55)</f>
        <v>278</v>
      </c>
      <c r="H20" s="177">
        <f>IF('8 県南'!H55="","",'8 県南'!H55)</f>
        <v>350</v>
      </c>
      <c r="I20" s="177">
        <f>IF('8 県南'!I55="","",'8 県南'!I55)</f>
        <v>314</v>
      </c>
      <c r="J20" s="177">
        <f>IF('8 県南'!J55="","",'8 県南'!J55)</f>
        <v>296</v>
      </c>
      <c r="K20" s="177">
        <f>IF('8 県南'!K55="","",'8 県南'!K55)</f>
        <v>226</v>
      </c>
      <c r="L20" s="177">
        <f>IF('8 県南'!L55="","",'8 県南'!L55)</f>
        <v>226</v>
      </c>
      <c r="M20" s="177">
        <f>IF('8 県南'!M55="","",'8 県南'!M55)</f>
        <v>190</v>
      </c>
      <c r="N20" s="177">
        <f>IF('8 県南'!N55="","",'8 県南'!N55)</f>
        <v>261</v>
      </c>
      <c r="O20" s="196">
        <f t="shared" si="0"/>
        <v>3219</v>
      </c>
    </row>
    <row r="21" spans="1:15" ht="13.5" customHeight="1">
      <c r="A21" s="679"/>
      <c r="B21" s="245" t="s">
        <v>51</v>
      </c>
      <c r="C21" s="159">
        <f>IF('8 県南'!C56="","",'8 県南'!C56)</f>
        <v>176</v>
      </c>
      <c r="D21" s="177">
        <f>IF('8 県南'!D56="","",'8 県南'!D56)</f>
        <v>119</v>
      </c>
      <c r="E21" s="177">
        <f>IF('8 県南'!E56="","",'8 県南'!E56)</f>
        <v>171</v>
      </c>
      <c r="F21" s="177">
        <f>IF('8 県南'!F56="","",'8 県南'!F56)</f>
        <v>187</v>
      </c>
      <c r="G21" s="177">
        <f>IF('8 県南'!G56="","",'8 県南'!G56)</f>
        <v>194</v>
      </c>
      <c r="H21" s="177">
        <f>IF('8 県南'!H56="","",'8 県南'!H56)</f>
        <v>196</v>
      </c>
      <c r="I21" s="177">
        <f>IF('8 県南'!I56="","",'8 県南'!I56)</f>
        <v>160</v>
      </c>
      <c r="J21" s="177">
        <f>IF('8 県南'!J56="","",'8 県南'!J56)</f>
        <v>193</v>
      </c>
      <c r="K21" s="177">
        <f>IF('8 県南'!K56="","",'8 県南'!K56)</f>
        <v>82</v>
      </c>
      <c r="L21" s="177">
        <f>IF('8 県南'!L56="","",'8 県南'!L56)</f>
        <v>220</v>
      </c>
      <c r="M21" s="177">
        <f>IF('8 県南'!M56="","",'8 県南'!M56)</f>
        <v>102</v>
      </c>
      <c r="N21" s="177">
        <f>IF('8 県南'!N56="","",'8 県南'!N56)</f>
        <v>334</v>
      </c>
      <c r="O21" s="196">
        <f t="shared" si="0"/>
        <v>2134</v>
      </c>
    </row>
    <row r="22" spans="1:15" ht="13.5" customHeight="1">
      <c r="A22" s="65"/>
      <c r="B22" s="245" t="s">
        <v>74</v>
      </c>
      <c r="C22" s="159">
        <f>IF('8 県南'!C57="","",'8 県南'!C57)</f>
        <v>1</v>
      </c>
      <c r="D22" s="177">
        <f>IF('8 県南'!D57="","",'8 県南'!D57)</f>
        <v>1</v>
      </c>
      <c r="E22" s="177">
        <f>IF('8 県南'!E57="","",'8 県南'!E57)</f>
        <v>13</v>
      </c>
      <c r="F22" s="177">
        <f>IF('8 県南'!F57="","",'8 県南'!F57)</f>
        <v>1</v>
      </c>
      <c r="G22" s="177">
        <f>IF('8 県南'!G57="","",'8 県南'!G57)</f>
        <v>0</v>
      </c>
      <c r="H22" s="177">
        <f>IF('8 県南'!H57="","",'8 県南'!H57)</f>
        <v>1</v>
      </c>
      <c r="I22" s="177">
        <f>IF('8 県南'!I57="","",'8 県南'!I57)</f>
        <v>1</v>
      </c>
      <c r="J22" s="177">
        <f>IF('8 県南'!J57="","",'8 県南'!J57)</f>
        <v>1</v>
      </c>
      <c r="K22" s="177">
        <f>IF('8 県南'!K57="","",'8 県南'!K57)</f>
        <v>1</v>
      </c>
      <c r="L22" s="177">
        <f>IF('8 県南'!L57="","",'8 県南'!L57)</f>
        <v>18</v>
      </c>
      <c r="M22" s="177">
        <f>IF('8 県南'!M57="","",'8 県南'!M57)</f>
        <v>20</v>
      </c>
      <c r="N22" s="177">
        <f>IF('8 県南'!N57="","",'8 県南'!N57)</f>
        <v>0</v>
      </c>
      <c r="O22" s="196">
        <f t="shared" si="0"/>
        <v>58</v>
      </c>
    </row>
    <row r="23" spans="1:15" ht="13.5" customHeight="1" thickBot="1">
      <c r="A23" s="65"/>
      <c r="B23" s="249" t="s">
        <v>52</v>
      </c>
      <c r="C23" s="160">
        <f>IF('8 県南'!C58="","",'8 県南'!C58)</f>
        <v>570</v>
      </c>
      <c r="D23" s="204">
        <f>IF('8 県南'!D58="","",'8 県南'!D58)</f>
        <v>80</v>
      </c>
      <c r="E23" s="204">
        <f>IF('8 県南'!E58="","",'8 県南'!E58)</f>
        <v>137</v>
      </c>
      <c r="F23" s="204">
        <f>IF('8 県南'!F58="","",'8 県南'!F58)</f>
        <v>125</v>
      </c>
      <c r="G23" s="204">
        <f>IF('8 県南'!G58="","",'8 県南'!G58)</f>
        <v>102</v>
      </c>
      <c r="H23" s="204">
        <f>IF('8 県南'!H58="","",'8 県南'!H58)</f>
        <v>96</v>
      </c>
      <c r="I23" s="204">
        <f>IF('8 県南'!I58="","",'8 県南'!I58)</f>
        <v>122</v>
      </c>
      <c r="J23" s="204">
        <f>IF('8 県南'!J58="","",'8 県南'!J58)</f>
        <v>117</v>
      </c>
      <c r="K23" s="204">
        <f>IF('8 県南'!K58="","",'8 県南'!K58)</f>
        <v>102</v>
      </c>
      <c r="L23" s="204">
        <f>IF('8 県南'!L58="","",'8 県南'!L58)</f>
        <v>706</v>
      </c>
      <c r="M23" s="204">
        <f>IF('8 県南'!M58="","",'8 県南'!M58)</f>
        <v>139</v>
      </c>
      <c r="N23" s="204">
        <f>IF('8 県南'!N58="","",'8 県南'!N58)</f>
        <v>390</v>
      </c>
      <c r="O23" s="191">
        <f t="shared" si="0"/>
        <v>2686</v>
      </c>
    </row>
    <row r="24" spans="1:29" ht="13.5" customHeight="1" thickTop="1">
      <c r="A24" s="678" t="s">
        <v>56</v>
      </c>
      <c r="B24" s="243" t="s">
        <v>49</v>
      </c>
      <c r="C24" s="158">
        <f>IF('9 県西'!C39="","",'9 県西'!C39)</f>
        <v>126</v>
      </c>
      <c r="D24" s="174">
        <f>IF('9 県西'!D39="","",'9 県西'!D39)</f>
        <v>160</v>
      </c>
      <c r="E24" s="174">
        <f>IF('9 県西'!E39="","",'9 県西'!E39)</f>
        <v>205</v>
      </c>
      <c r="F24" s="174">
        <f>IF('9 県西'!F39="","",'9 県西'!F39)</f>
        <v>240</v>
      </c>
      <c r="G24" s="174">
        <f>IF('9 県西'!G39="","",'9 県西'!G39)</f>
        <v>173</v>
      </c>
      <c r="H24" s="174">
        <f>IF('9 県西'!H39="","",'9 県西'!H39)</f>
        <v>182</v>
      </c>
      <c r="I24" s="174">
        <f>IF('9 県西'!I39="","",'9 県西'!I39)</f>
        <v>213</v>
      </c>
      <c r="J24" s="174">
        <f>IF('9 県西'!J39="","",'9 県西'!J39)</f>
        <v>208</v>
      </c>
      <c r="K24" s="174">
        <f>IF('9 県西'!K39="","",'9 県西'!K39)</f>
        <v>189</v>
      </c>
      <c r="L24" s="174">
        <f>IF('9 県西'!L39="","",'9 県西'!L39)</f>
        <v>129</v>
      </c>
      <c r="M24" s="174">
        <f>IF('9 県西'!M39="","",'9 県西'!M39)</f>
        <v>149</v>
      </c>
      <c r="N24" s="174">
        <f>IF('9 県西'!N39="","",'9 県西'!N39)</f>
        <v>186</v>
      </c>
      <c r="O24" s="195">
        <f t="shared" si="0"/>
        <v>2160</v>
      </c>
      <c r="Q24" s="248">
        <f>SUM('9 県西'!C9,'9 県西'!C14,'9 県西'!C19,'9 県西'!C24,'9 県西'!C29,'9 県西'!C34)</f>
        <v>78</v>
      </c>
      <c r="R24" s="248">
        <f>SUM('9 県西'!D9,'9 県西'!D14,'9 県西'!D19,'9 県西'!D24,'9 県西'!D29,'9 県西'!D34)</f>
        <v>115</v>
      </c>
      <c r="S24" s="248">
        <f>SUM('9 県西'!E9,'9 県西'!E14,'9 県西'!E19,'9 県西'!E24,'9 県西'!E29,'9 県西'!E34)</f>
        <v>135</v>
      </c>
      <c r="T24" s="248">
        <f>SUM('9 県西'!F9,'9 県西'!F14,'9 県西'!F19,'9 県西'!F24,'9 県西'!F29,'9 県西'!F34)</f>
        <v>180</v>
      </c>
      <c r="U24" s="248">
        <f>SUM('9 県西'!G9,'9 県西'!G14,'9 県西'!G19,'9 県西'!G24,'9 県西'!G29,'9 県西'!G34)</f>
        <v>115</v>
      </c>
      <c r="V24" s="248">
        <f>SUM('9 県西'!H9,'9 県西'!H14,'9 県西'!H19,'9 県西'!H24,'9 県西'!H29,'9 県西'!H34)</f>
        <v>137</v>
      </c>
      <c r="W24" s="248">
        <f>SUM('9 県西'!I9,'9 県西'!I14,'9 県西'!I19,'9 県西'!I24,'9 県西'!I29,'9 県西'!I34)</f>
        <v>123</v>
      </c>
      <c r="X24" s="248">
        <f>SUM('9 県西'!J9,'9 県西'!J14,'9 県西'!J19,'9 県西'!J24,'9 県西'!J29,'9 県西'!J34)</f>
        <v>123</v>
      </c>
      <c r="Y24" s="248">
        <f>SUM('9 県西'!K9,'9 県西'!K14,'9 県西'!K19,'9 県西'!K24,'9 県西'!K29,'9 県西'!K34)</f>
        <v>120</v>
      </c>
      <c r="Z24" s="248">
        <f>SUM('9 県西'!L9,'9 県西'!L14,'9 県西'!L19,'9 県西'!L24,'9 県西'!L29,'9 県西'!L34)</f>
        <v>84</v>
      </c>
      <c r="AA24" s="248">
        <f>SUM('9 県西'!M9,'9 県西'!M14,'9 県西'!M19,'9 県西'!M24,'9 県西'!M29,'9 県西'!M34)</f>
        <v>84</v>
      </c>
      <c r="AB24" s="248">
        <f>SUM('9 県西'!N9,'9 県西'!N14,'9 県西'!N19,'9 県西'!N24,'9 県西'!N29,'9 県西'!N34)</f>
        <v>146</v>
      </c>
      <c r="AC24" s="244">
        <f>SUM(Q24:AB24)</f>
        <v>1440</v>
      </c>
    </row>
    <row r="25" spans="1:15" ht="13.5" customHeight="1">
      <c r="A25" s="679"/>
      <c r="B25" s="245" t="s">
        <v>50</v>
      </c>
      <c r="C25" s="159">
        <f>IF('9 県西'!C40="","",'9 県西'!C40)</f>
        <v>85</v>
      </c>
      <c r="D25" s="177">
        <f>IF('9 県西'!D40="","",'9 県西'!D40)</f>
        <v>121</v>
      </c>
      <c r="E25" s="177">
        <f>IF('9 県西'!E40="","",'9 県西'!E40)</f>
        <v>144</v>
      </c>
      <c r="F25" s="177">
        <f>IF('9 県西'!F40="","",'9 県西'!F40)</f>
        <v>139</v>
      </c>
      <c r="G25" s="177">
        <f>IF('9 県西'!G40="","",'9 県西'!G40)</f>
        <v>107</v>
      </c>
      <c r="H25" s="177">
        <f>IF('9 県西'!H40="","",'9 県西'!H40)</f>
        <v>112</v>
      </c>
      <c r="I25" s="177">
        <f>IF('9 県西'!I40="","",'9 県西'!I40)</f>
        <v>120</v>
      </c>
      <c r="J25" s="177">
        <f>IF('9 県西'!J40="","",'9 県西'!J40)</f>
        <v>121</v>
      </c>
      <c r="K25" s="177">
        <f>IF('9 県西'!K40="","",'9 県西'!K40)</f>
        <v>122</v>
      </c>
      <c r="L25" s="177">
        <f>IF('9 県西'!L40="","",'9 県西'!L40)</f>
        <v>82</v>
      </c>
      <c r="M25" s="177">
        <f>IF('9 県西'!M40="","",'9 県西'!M40)</f>
        <v>99</v>
      </c>
      <c r="N25" s="177">
        <f>IF('9 県西'!N40="","",'9 県西'!N40)</f>
        <v>114</v>
      </c>
      <c r="O25" s="196">
        <f t="shared" si="0"/>
        <v>1366</v>
      </c>
    </row>
    <row r="26" spans="1:15" ht="13.5" customHeight="1">
      <c r="A26" s="679"/>
      <c r="B26" s="245" t="s">
        <v>51</v>
      </c>
      <c r="C26" s="159">
        <f>IF('9 県西'!C41="","",'9 県西'!C41)</f>
        <v>4</v>
      </c>
      <c r="D26" s="177">
        <f>IF('9 県西'!D41="","",'9 県西'!D41)</f>
        <v>12</v>
      </c>
      <c r="E26" s="177">
        <f>IF('9 県西'!E41="","",'9 県西'!E41)</f>
        <v>18</v>
      </c>
      <c r="F26" s="177">
        <f>IF('9 県西'!F41="","",'9 県西'!F41)</f>
        <v>53</v>
      </c>
      <c r="G26" s="177">
        <f>IF('9 県西'!G41="","",'9 県西'!G41)</f>
        <v>33</v>
      </c>
      <c r="H26" s="177">
        <f>IF('9 県西'!H41="","",'9 県西'!H41)</f>
        <v>46</v>
      </c>
      <c r="I26" s="177">
        <f>IF('9 県西'!I41="","",'9 県西'!I41)</f>
        <v>40</v>
      </c>
      <c r="J26" s="177">
        <f>IF('9 県西'!J41="","",'9 県西'!J41)</f>
        <v>32</v>
      </c>
      <c r="K26" s="177">
        <f>IF('9 県西'!K41="","",'9 県西'!K41)</f>
        <v>22</v>
      </c>
      <c r="L26" s="177">
        <f>IF('9 県西'!L41="","",'9 県西'!L41)</f>
        <v>8</v>
      </c>
      <c r="M26" s="177">
        <f>IF('9 県西'!M41="","",'9 県西'!M41)</f>
        <v>24</v>
      </c>
      <c r="N26" s="177">
        <f>IF('9 県西'!N41="","",'9 県西'!N41)</f>
        <v>46</v>
      </c>
      <c r="O26" s="196">
        <f t="shared" si="0"/>
        <v>338</v>
      </c>
    </row>
    <row r="27" spans="1:15" ht="13.5" customHeight="1">
      <c r="A27" s="65"/>
      <c r="B27" s="245" t="s">
        <v>74</v>
      </c>
      <c r="C27" s="159">
        <f>IF('9 県西'!C42="","",'9 県西'!C42)</f>
        <v>0</v>
      </c>
      <c r="D27" s="177">
        <f>IF('9 県西'!D42="","",'9 県西'!D42)</f>
        <v>0</v>
      </c>
      <c r="E27" s="177">
        <f>IF('9 県西'!E42="","",'9 県西'!E42)</f>
        <v>0</v>
      </c>
      <c r="F27" s="177">
        <f>IF('9 県西'!F42="","",'9 県西'!F42)</f>
        <v>1</v>
      </c>
      <c r="G27" s="177">
        <f>IF('9 県西'!G42="","",'9 県西'!G42)</f>
        <v>0</v>
      </c>
      <c r="H27" s="177">
        <f>IF('9 県西'!H42="","",'9 県西'!H42)</f>
        <v>0</v>
      </c>
      <c r="I27" s="177">
        <f>IF('9 県西'!I42="","",'9 県西'!I42)</f>
        <v>1</v>
      </c>
      <c r="J27" s="177">
        <f>IF('9 県西'!J42="","",'9 県西'!J42)</f>
        <v>0</v>
      </c>
      <c r="K27" s="177">
        <f>IF('9 県西'!K42="","",'9 県西'!K42)</f>
        <v>0</v>
      </c>
      <c r="L27" s="177">
        <f>IF('9 県西'!L42="","",'9 県西'!L42)</f>
        <v>0</v>
      </c>
      <c r="M27" s="177">
        <f>IF('9 県西'!M42="","",'9 県西'!M42)</f>
        <v>0</v>
      </c>
      <c r="N27" s="177">
        <f>IF('9 県西'!N42="","",'9 県西'!N42)</f>
        <v>0</v>
      </c>
      <c r="O27" s="196">
        <f t="shared" si="0"/>
        <v>2</v>
      </c>
    </row>
    <row r="28" spans="1:15" ht="13.5" customHeight="1" thickBot="1">
      <c r="A28" s="66"/>
      <c r="B28" s="246" t="s">
        <v>52</v>
      </c>
      <c r="C28" s="160">
        <f>IF('9 県西'!C43="","",'9 県西'!C43)</f>
        <v>37</v>
      </c>
      <c r="D28" s="204">
        <f>IF('9 県西'!D43="","",'9 県西'!D43)</f>
        <v>27</v>
      </c>
      <c r="E28" s="204">
        <f>IF('9 県西'!E43="","",'9 県西'!E43)</f>
        <v>43</v>
      </c>
      <c r="F28" s="204">
        <f>IF('9 県西'!F43="","",'9 県西'!F43)</f>
        <v>47</v>
      </c>
      <c r="G28" s="204">
        <f>IF('9 県西'!G43="","",'9 県西'!G43)</f>
        <v>33</v>
      </c>
      <c r="H28" s="204">
        <f>IF('9 県西'!H43="","",'9 県西'!H43)</f>
        <v>24</v>
      </c>
      <c r="I28" s="204">
        <f>IF('9 県西'!I43="","",'9 県西'!I43)</f>
        <v>52</v>
      </c>
      <c r="J28" s="204">
        <f>IF('9 県西'!J43="","",'9 県西'!J43)</f>
        <v>55</v>
      </c>
      <c r="K28" s="204">
        <f>IF('9 県西'!K43="","",'9 県西'!K43)</f>
        <v>45</v>
      </c>
      <c r="L28" s="204">
        <f>IF('9 県西'!L43="","",'9 県西'!L43)</f>
        <v>39</v>
      </c>
      <c r="M28" s="204">
        <f>IF('9 県西'!M43="","",'9 県西'!M43)</f>
        <v>26</v>
      </c>
      <c r="N28" s="204">
        <f>IF('9 県西'!N43="","",'9 県西'!N43)</f>
        <v>26</v>
      </c>
      <c r="O28" s="205">
        <f t="shared" si="0"/>
        <v>454</v>
      </c>
    </row>
    <row r="29" spans="1:29" ht="13.5" customHeight="1" thickTop="1">
      <c r="A29" s="678" t="s">
        <v>47</v>
      </c>
      <c r="B29" s="243" t="s">
        <v>49</v>
      </c>
      <c r="C29" s="158">
        <f>IF(C4="","",C24+C19+C14+C9+C4)</f>
        <v>1709</v>
      </c>
      <c r="D29" s="214">
        <f aca="true" t="shared" si="1" ref="D29:N29">IF(D4="","",D24+D19+D14+D9+D4)</f>
        <v>1236</v>
      </c>
      <c r="E29" s="214">
        <f t="shared" si="1"/>
        <v>1399</v>
      </c>
      <c r="F29" s="214">
        <f t="shared" si="1"/>
        <v>1468</v>
      </c>
      <c r="G29" s="214">
        <f t="shared" si="1"/>
        <v>1358</v>
      </c>
      <c r="H29" s="214">
        <f>IF(H4="","",H24+H19+H14+H9+H4)</f>
        <v>1613</v>
      </c>
      <c r="I29" s="214">
        <f t="shared" si="1"/>
        <v>1355</v>
      </c>
      <c r="J29" s="214">
        <f t="shared" si="1"/>
        <v>1689</v>
      </c>
      <c r="K29" s="214">
        <f t="shared" si="1"/>
        <v>1118</v>
      </c>
      <c r="L29" s="214">
        <f t="shared" si="1"/>
        <v>1851</v>
      </c>
      <c r="M29" s="214">
        <f t="shared" si="1"/>
        <v>1058</v>
      </c>
      <c r="N29" s="362">
        <f t="shared" si="1"/>
        <v>1794</v>
      </c>
      <c r="O29" s="195">
        <f>SUM(C29:N29)</f>
        <v>17648</v>
      </c>
      <c r="Q29" s="248">
        <f>SUM(Q4,Q9,Q14,Q19,Q24)</f>
        <v>621</v>
      </c>
      <c r="R29" s="248">
        <f aca="true" t="shared" si="2" ref="R29:AB29">SUM(R4,R9,R14,R19,R24)</f>
        <v>527</v>
      </c>
      <c r="S29" s="248">
        <f t="shared" si="2"/>
        <v>575</v>
      </c>
      <c r="T29" s="248">
        <f t="shared" si="2"/>
        <v>656</v>
      </c>
      <c r="U29" s="248">
        <f t="shared" si="2"/>
        <v>520</v>
      </c>
      <c r="V29" s="248">
        <f t="shared" si="2"/>
        <v>744</v>
      </c>
      <c r="W29" s="248">
        <f t="shared" si="2"/>
        <v>567</v>
      </c>
      <c r="X29" s="248">
        <f t="shared" si="2"/>
        <v>676</v>
      </c>
      <c r="Y29" s="248">
        <f t="shared" si="2"/>
        <v>464</v>
      </c>
      <c r="Z29" s="248">
        <f t="shared" si="2"/>
        <v>546</v>
      </c>
      <c r="AA29" s="248">
        <f t="shared" si="2"/>
        <v>393</v>
      </c>
      <c r="AB29" s="248">
        <f t="shared" si="2"/>
        <v>648</v>
      </c>
      <c r="AC29" s="244">
        <f>SUM(Q29:AB29)</f>
        <v>6937</v>
      </c>
    </row>
    <row r="30" spans="1:15" ht="13.5" customHeight="1">
      <c r="A30" s="679"/>
      <c r="B30" s="245" t="s">
        <v>50</v>
      </c>
      <c r="C30" s="159">
        <f>IF(C5="","",C25+C20+C15+C10+C5)</f>
        <v>643</v>
      </c>
      <c r="D30" s="215">
        <f aca="true" t="shared" si="3" ref="D30:L30">IF(D5="","",D25+D20+D15+D10+D5)</f>
        <v>705</v>
      </c>
      <c r="E30" s="215">
        <f t="shared" si="3"/>
        <v>813</v>
      </c>
      <c r="F30" s="215">
        <f t="shared" si="3"/>
        <v>762</v>
      </c>
      <c r="G30" s="215">
        <f t="shared" si="3"/>
        <v>696</v>
      </c>
      <c r="H30" s="215">
        <f t="shared" si="3"/>
        <v>879</v>
      </c>
      <c r="I30" s="215">
        <f t="shared" si="3"/>
        <v>759</v>
      </c>
      <c r="J30" s="215">
        <f t="shared" si="3"/>
        <v>755</v>
      </c>
      <c r="K30" s="215">
        <f t="shared" si="3"/>
        <v>683</v>
      </c>
      <c r="L30" s="215">
        <f t="shared" si="3"/>
        <v>593</v>
      </c>
      <c r="M30" s="364">
        <f aca="true" t="shared" si="4" ref="M30:N33">IF(M5="","",M25+M20+M15+M10+M5)</f>
        <v>554</v>
      </c>
      <c r="N30" s="358">
        <f t="shared" si="4"/>
        <v>643</v>
      </c>
      <c r="O30" s="196">
        <f t="shared" si="0"/>
        <v>8485</v>
      </c>
    </row>
    <row r="31" spans="1:15" ht="13.5" customHeight="1">
      <c r="A31" s="679"/>
      <c r="B31" s="245" t="s">
        <v>51</v>
      </c>
      <c r="C31" s="250">
        <f>IF(C4="","",C6+C11+C16+C21+C26)</f>
        <v>285</v>
      </c>
      <c r="D31" s="215">
        <f>IF(D6="","",D26+D21+D16+D11+D6)</f>
        <v>254</v>
      </c>
      <c r="E31" s="215">
        <f aca="true" t="shared" si="5" ref="E31:L31">IF(E6="","",E26+E21+E16+E11+E6)</f>
        <v>292</v>
      </c>
      <c r="F31" s="215">
        <f t="shared" si="5"/>
        <v>450</v>
      </c>
      <c r="G31" s="215">
        <f t="shared" si="5"/>
        <v>401</v>
      </c>
      <c r="H31" s="215">
        <f t="shared" si="5"/>
        <v>516</v>
      </c>
      <c r="I31" s="215">
        <f t="shared" si="5"/>
        <v>303</v>
      </c>
      <c r="J31" s="215">
        <f t="shared" si="5"/>
        <v>471</v>
      </c>
      <c r="K31" s="215">
        <f t="shared" si="5"/>
        <v>200</v>
      </c>
      <c r="L31" s="215">
        <f t="shared" si="5"/>
        <v>365</v>
      </c>
      <c r="M31" s="364">
        <f t="shared" si="4"/>
        <v>241</v>
      </c>
      <c r="N31" s="358">
        <f t="shared" si="4"/>
        <v>613</v>
      </c>
      <c r="O31" s="196">
        <f t="shared" si="0"/>
        <v>4391</v>
      </c>
    </row>
    <row r="32" spans="1:15" ht="13.5" customHeight="1">
      <c r="A32" s="65"/>
      <c r="B32" s="245" t="s">
        <v>74</v>
      </c>
      <c r="C32" s="250">
        <f>IF(C4="","",C7+C12+C17+C22+C27)</f>
        <v>11</v>
      </c>
      <c r="D32" s="215">
        <f>IF(D7="","",D27+D22+D17+D12+D7)</f>
        <v>4</v>
      </c>
      <c r="E32" s="215">
        <f aca="true" t="shared" si="6" ref="E32:L32">IF(E7="","",E27+E22+E17+E12+E7)</f>
        <v>14</v>
      </c>
      <c r="F32" s="215">
        <f t="shared" si="6"/>
        <v>3</v>
      </c>
      <c r="G32" s="215">
        <f t="shared" si="6"/>
        <v>1</v>
      </c>
      <c r="H32" s="215">
        <f t="shared" si="6"/>
        <v>5</v>
      </c>
      <c r="I32" s="215">
        <f t="shared" si="6"/>
        <v>4</v>
      </c>
      <c r="J32" s="215">
        <f t="shared" si="6"/>
        <v>8</v>
      </c>
      <c r="K32" s="215">
        <f t="shared" si="6"/>
        <v>2</v>
      </c>
      <c r="L32" s="215">
        <f t="shared" si="6"/>
        <v>19</v>
      </c>
      <c r="M32" s="364">
        <f t="shared" si="4"/>
        <v>20</v>
      </c>
      <c r="N32" s="358">
        <f t="shared" si="4"/>
        <v>0</v>
      </c>
      <c r="O32" s="196">
        <f t="shared" si="0"/>
        <v>91</v>
      </c>
    </row>
    <row r="33" spans="1:15" ht="13.5" customHeight="1" thickBot="1">
      <c r="A33" s="67"/>
      <c r="B33" s="251" t="s">
        <v>52</v>
      </c>
      <c r="C33" s="252">
        <f aca="true" t="shared" si="7" ref="C33:L33">IF(C8="","",C28+C23+C18+C13+C8)</f>
        <v>770</v>
      </c>
      <c r="D33" s="220">
        <f t="shared" si="7"/>
        <v>273</v>
      </c>
      <c r="E33" s="220">
        <f t="shared" si="7"/>
        <v>280</v>
      </c>
      <c r="F33" s="220">
        <f t="shared" si="7"/>
        <v>253</v>
      </c>
      <c r="G33" s="220">
        <f t="shared" si="7"/>
        <v>260</v>
      </c>
      <c r="H33" s="220">
        <f t="shared" si="7"/>
        <v>213</v>
      </c>
      <c r="I33" s="220">
        <f t="shared" si="7"/>
        <v>289</v>
      </c>
      <c r="J33" s="220">
        <f t="shared" si="7"/>
        <v>455</v>
      </c>
      <c r="K33" s="220">
        <f t="shared" si="7"/>
        <v>233</v>
      </c>
      <c r="L33" s="220">
        <f t="shared" si="7"/>
        <v>874</v>
      </c>
      <c r="M33" s="467">
        <f t="shared" si="4"/>
        <v>243</v>
      </c>
      <c r="N33" s="468">
        <f t="shared" si="4"/>
        <v>538</v>
      </c>
      <c r="O33" s="211">
        <f t="shared" si="0"/>
        <v>4681</v>
      </c>
    </row>
    <row r="34" spans="1:15" ht="13.5" customHeight="1">
      <c r="A34" s="241"/>
      <c r="B34" s="241"/>
      <c r="C34" s="241"/>
      <c r="D34" s="241"/>
      <c r="E34" s="241"/>
      <c r="F34" s="241"/>
      <c r="G34" s="241"/>
      <c r="H34" s="241"/>
      <c r="I34" s="241"/>
      <c r="J34" s="241"/>
      <c r="K34" s="241"/>
      <c r="L34" s="241"/>
      <c r="M34" s="241"/>
      <c r="N34" s="241"/>
      <c r="O34" s="241"/>
    </row>
    <row r="35" spans="1:15" s="483" customFormat="1" ht="13.5" customHeight="1">
      <c r="A35" s="480" t="s">
        <v>191</v>
      </c>
      <c r="B35" s="154"/>
      <c r="C35" s="481">
        <f>IF(Q29=0,"",Q29)</f>
        <v>621</v>
      </c>
      <c r="D35" s="481">
        <f>IF(R29=0,"",R29)</f>
        <v>527</v>
      </c>
      <c r="E35" s="481">
        <f>IF(S29=0,"",S29)</f>
        <v>575</v>
      </c>
      <c r="F35" s="481">
        <f>IF(T29=0,"",T29)</f>
        <v>656</v>
      </c>
      <c r="G35" s="481">
        <f aca="true" t="shared" si="8" ref="G35:N35">IF(U29=0,"",U29)</f>
        <v>520</v>
      </c>
      <c r="H35" s="481">
        <f t="shared" si="8"/>
        <v>744</v>
      </c>
      <c r="I35" s="481">
        <f t="shared" si="8"/>
        <v>567</v>
      </c>
      <c r="J35" s="481">
        <f t="shared" si="8"/>
        <v>676</v>
      </c>
      <c r="K35" s="481">
        <f t="shared" si="8"/>
        <v>464</v>
      </c>
      <c r="L35" s="481">
        <f>IF(Z29=0,"",Z29)</f>
        <v>546</v>
      </c>
      <c r="M35" s="481">
        <f t="shared" si="8"/>
        <v>393</v>
      </c>
      <c r="N35" s="481">
        <f t="shared" si="8"/>
        <v>648</v>
      </c>
      <c r="O35" s="482">
        <f>SUM(C35:N35)</f>
        <v>6937</v>
      </c>
    </row>
    <row r="36" spans="1:15" ht="14.25">
      <c r="A36" s="241"/>
      <c r="B36" s="68" t="s">
        <v>200</v>
      </c>
      <c r="C36" s="69"/>
      <c r="D36" s="69"/>
      <c r="E36" s="69"/>
      <c r="F36" s="69"/>
      <c r="G36" s="69"/>
      <c r="H36" s="69"/>
      <c r="I36" s="69"/>
      <c r="J36" s="253"/>
      <c r="K36" s="406"/>
      <c r="L36" s="172"/>
      <c r="M36" s="172"/>
      <c r="N36" s="172"/>
      <c r="O36" s="416" t="s">
        <v>148</v>
      </c>
    </row>
    <row r="39" ht="13.5"/>
    <row r="40" ht="13.5"/>
    <row r="43" ht="13.5"/>
    <row r="44" ht="13.5"/>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codeName="Sheet6"/>
  <dimension ref="A1:O83"/>
  <sheetViews>
    <sheetView view="pageBreakPreview" zoomScaleSheetLayoutView="100" zoomScalePageLayoutView="0" workbookViewId="0" topLeftCell="A1">
      <pane xSplit="2" ySplit="3" topLeftCell="F4" activePane="bottomRight" state="frozen"/>
      <selection pane="topLeft" activeCell="G4" sqref="G4"/>
      <selection pane="topRight" activeCell="G4" sqref="G4"/>
      <selection pane="bottomLeft" activeCell="G4" sqref="G4"/>
      <selection pane="bottomRight" activeCell="N18" sqref="N18"/>
    </sheetView>
  </sheetViews>
  <sheetFormatPr defaultColWidth="9.00390625" defaultRowHeight="13.5"/>
  <cols>
    <col min="1" max="1" width="13.125" style="163" customWidth="1"/>
    <col min="2" max="15" width="9.00390625" style="163" customWidth="1"/>
    <col min="16" max="16384" width="9.00390625" style="163" customWidth="1"/>
  </cols>
  <sheetData>
    <row r="1" spans="1:15" ht="17.25">
      <c r="A1" s="425"/>
      <c r="B1" s="70" t="s">
        <v>48</v>
      </c>
      <c r="C1" s="70" t="s">
        <v>198</v>
      </c>
      <c r="D1" s="70"/>
      <c r="E1" s="70"/>
      <c r="F1" s="70"/>
      <c r="G1" s="70" t="s">
        <v>204</v>
      </c>
      <c r="H1" s="70"/>
      <c r="I1" s="162"/>
      <c r="J1" s="162"/>
      <c r="K1" s="162"/>
      <c r="L1" s="162"/>
      <c r="M1" s="162"/>
      <c r="N1" s="162"/>
      <c r="O1" s="162"/>
    </row>
    <row r="2" spans="1:15" ht="14.25" thickBot="1">
      <c r="A2" s="162"/>
      <c r="B2" s="162"/>
      <c r="C2" s="162"/>
      <c r="D2" s="162"/>
      <c r="E2" s="162"/>
      <c r="F2" s="162"/>
      <c r="G2" s="162"/>
      <c r="H2" s="162"/>
      <c r="I2" s="162"/>
      <c r="J2" s="162"/>
      <c r="K2" s="162"/>
      <c r="L2" s="162"/>
      <c r="M2" s="162"/>
      <c r="N2" s="162"/>
      <c r="O2" s="485" t="s">
        <v>0</v>
      </c>
    </row>
    <row r="3" spans="1:15" ht="18" thickBot="1">
      <c r="A3" s="71" t="s">
        <v>112</v>
      </c>
      <c r="B3" s="72" t="s">
        <v>46</v>
      </c>
      <c r="C3" s="73" t="s">
        <v>1</v>
      </c>
      <c r="D3" s="74" t="s">
        <v>2</v>
      </c>
      <c r="E3" s="74" t="s">
        <v>3</v>
      </c>
      <c r="F3" s="74" t="s">
        <v>4</v>
      </c>
      <c r="G3" s="74" t="s">
        <v>5</v>
      </c>
      <c r="H3" s="74" t="s">
        <v>6</v>
      </c>
      <c r="I3" s="74" t="s">
        <v>7</v>
      </c>
      <c r="J3" s="74" t="s">
        <v>8</v>
      </c>
      <c r="K3" s="74" t="s">
        <v>9</v>
      </c>
      <c r="L3" s="74" t="s">
        <v>10</v>
      </c>
      <c r="M3" s="74" t="s">
        <v>11</v>
      </c>
      <c r="N3" s="75" t="s">
        <v>12</v>
      </c>
      <c r="O3" s="76" t="s">
        <v>47</v>
      </c>
    </row>
    <row r="4" spans="1:15" ht="13.5" customHeight="1" thickTop="1">
      <c r="A4" s="77"/>
      <c r="B4" s="164" t="s">
        <v>49</v>
      </c>
      <c r="C4" s="512">
        <f>IF(C5="","",SUM(C5:C8))</f>
        <v>56</v>
      </c>
      <c r="D4" s="512">
        <f>IF(D5="","",SUM(D5:D8))</f>
        <v>72</v>
      </c>
      <c r="E4" s="512">
        <f aca="true" t="shared" si="0" ref="E4:M4">IF(E5="","",SUM(E5:E8))</f>
        <v>54</v>
      </c>
      <c r="F4" s="512">
        <f t="shared" si="0"/>
        <v>101</v>
      </c>
      <c r="G4" s="512">
        <f t="shared" si="0"/>
        <v>56</v>
      </c>
      <c r="H4" s="512">
        <f t="shared" si="0"/>
        <v>68</v>
      </c>
      <c r="I4" s="512">
        <f t="shared" si="0"/>
        <v>59</v>
      </c>
      <c r="J4" s="512">
        <f t="shared" si="0"/>
        <v>71</v>
      </c>
      <c r="K4" s="512">
        <f t="shared" si="0"/>
        <v>53</v>
      </c>
      <c r="L4" s="512">
        <f t="shared" si="0"/>
        <v>34</v>
      </c>
      <c r="M4" s="512">
        <f t="shared" si="0"/>
        <v>35</v>
      </c>
      <c r="N4" s="512">
        <v>74</v>
      </c>
      <c r="O4" s="350">
        <f>SUM(C4:N4)</f>
        <v>733</v>
      </c>
    </row>
    <row r="5" spans="1:15" ht="13.5" customHeight="1">
      <c r="A5" s="78"/>
      <c r="B5" s="165" t="s">
        <v>50</v>
      </c>
      <c r="C5" s="453">
        <v>38</v>
      </c>
      <c r="D5" s="453">
        <v>46</v>
      </c>
      <c r="E5" s="453">
        <v>43</v>
      </c>
      <c r="F5" s="453">
        <v>30</v>
      </c>
      <c r="G5" s="453">
        <v>39</v>
      </c>
      <c r="H5" s="453">
        <v>39</v>
      </c>
      <c r="I5" s="453">
        <v>44</v>
      </c>
      <c r="J5" s="453">
        <v>41</v>
      </c>
      <c r="K5" s="453">
        <v>49</v>
      </c>
      <c r="L5" s="453">
        <v>21</v>
      </c>
      <c r="M5" s="453">
        <v>29</v>
      </c>
      <c r="N5" s="453">
        <v>33</v>
      </c>
      <c r="O5" s="488">
        <f>SUM(C5:N5)</f>
        <v>452</v>
      </c>
    </row>
    <row r="6" spans="1:15" ht="13.5" customHeight="1">
      <c r="A6" s="79" t="s">
        <v>80</v>
      </c>
      <c r="B6" s="165" t="s">
        <v>51</v>
      </c>
      <c r="C6" s="453">
        <v>1</v>
      </c>
      <c r="D6" s="453">
        <v>13</v>
      </c>
      <c r="E6" s="582">
        <v>0</v>
      </c>
      <c r="F6" s="453">
        <v>56</v>
      </c>
      <c r="G6" s="453">
        <v>6</v>
      </c>
      <c r="H6" s="453">
        <v>8</v>
      </c>
      <c r="I6" s="453">
        <v>0</v>
      </c>
      <c r="J6" s="453">
        <v>12</v>
      </c>
      <c r="K6" s="453">
        <v>3</v>
      </c>
      <c r="L6" s="453">
        <v>0</v>
      </c>
      <c r="M6" s="453">
        <v>0</v>
      </c>
      <c r="N6" s="453">
        <v>23</v>
      </c>
      <c r="O6" s="351">
        <f aca="true" t="shared" si="1" ref="O6:O33">SUM(C6:N6)</f>
        <v>122</v>
      </c>
    </row>
    <row r="7" spans="1:15" ht="13.5" customHeight="1">
      <c r="A7" s="80"/>
      <c r="B7" s="165" t="s">
        <v>74</v>
      </c>
      <c r="C7" s="453">
        <v>0</v>
      </c>
      <c r="D7" s="453">
        <v>1</v>
      </c>
      <c r="E7" s="453">
        <v>0</v>
      </c>
      <c r="F7" s="453">
        <v>0</v>
      </c>
      <c r="G7" s="453">
        <v>0</v>
      </c>
      <c r="H7" s="453">
        <v>0</v>
      </c>
      <c r="I7" s="453">
        <v>0</v>
      </c>
      <c r="J7" s="453">
        <v>0</v>
      </c>
      <c r="K7" s="453">
        <v>0</v>
      </c>
      <c r="L7" s="453">
        <v>0</v>
      </c>
      <c r="M7" s="453">
        <v>0</v>
      </c>
      <c r="N7" s="453">
        <v>0</v>
      </c>
      <c r="O7" s="351">
        <f t="shared" si="1"/>
        <v>1</v>
      </c>
    </row>
    <row r="8" spans="1:15" ht="13.5" customHeight="1" thickBot="1">
      <c r="A8" s="81"/>
      <c r="B8" s="167" t="s">
        <v>52</v>
      </c>
      <c r="C8" s="453">
        <v>17</v>
      </c>
      <c r="D8" s="453">
        <v>12</v>
      </c>
      <c r="E8" s="453">
        <v>11</v>
      </c>
      <c r="F8" s="453">
        <v>15</v>
      </c>
      <c r="G8" s="453">
        <v>11</v>
      </c>
      <c r="H8" s="453">
        <v>21</v>
      </c>
      <c r="I8" s="453">
        <v>15</v>
      </c>
      <c r="J8" s="453">
        <v>18</v>
      </c>
      <c r="K8" s="453">
        <v>1</v>
      </c>
      <c r="L8" s="453">
        <v>13</v>
      </c>
      <c r="M8" s="453">
        <v>6</v>
      </c>
      <c r="N8" s="453">
        <v>18</v>
      </c>
      <c r="O8" s="351">
        <f>SUM(C8:N8)</f>
        <v>158</v>
      </c>
    </row>
    <row r="9" spans="1:15" ht="13.5" customHeight="1" thickTop="1">
      <c r="A9" s="680" t="s">
        <v>58</v>
      </c>
      <c r="B9" s="169" t="s">
        <v>49</v>
      </c>
      <c r="C9" s="512">
        <f>IF(C10="","",SUM(C10:C13))</f>
        <v>20</v>
      </c>
      <c r="D9" s="512">
        <f>IF(D10="","",SUM(D10:D13))</f>
        <v>7</v>
      </c>
      <c r="E9" s="512">
        <f aca="true" t="shared" si="2" ref="E9:M9">IF(E10="","",SUM(E10:E13))</f>
        <v>24</v>
      </c>
      <c r="F9" s="512">
        <f t="shared" si="2"/>
        <v>7</v>
      </c>
      <c r="G9" s="512">
        <f t="shared" si="2"/>
        <v>10</v>
      </c>
      <c r="H9" s="512">
        <f t="shared" si="2"/>
        <v>21</v>
      </c>
      <c r="I9" s="512">
        <f t="shared" si="2"/>
        <v>17</v>
      </c>
      <c r="J9" s="512">
        <f t="shared" si="2"/>
        <v>15</v>
      </c>
      <c r="K9" s="512">
        <f t="shared" si="2"/>
        <v>22</v>
      </c>
      <c r="L9" s="512">
        <f t="shared" si="2"/>
        <v>10</v>
      </c>
      <c r="M9" s="512">
        <f t="shared" si="2"/>
        <v>9</v>
      </c>
      <c r="N9" s="512">
        <v>8</v>
      </c>
      <c r="O9" s="350">
        <f t="shared" si="1"/>
        <v>170</v>
      </c>
    </row>
    <row r="10" spans="1:15" ht="13.5" customHeight="1">
      <c r="A10" s="681"/>
      <c r="B10" s="165" t="s">
        <v>50</v>
      </c>
      <c r="C10" s="453">
        <v>18</v>
      </c>
      <c r="D10" s="453">
        <v>7</v>
      </c>
      <c r="E10" s="453">
        <v>15</v>
      </c>
      <c r="F10" s="453">
        <v>7</v>
      </c>
      <c r="G10" s="453">
        <v>7</v>
      </c>
      <c r="H10" s="453">
        <v>14</v>
      </c>
      <c r="I10" s="453">
        <v>13</v>
      </c>
      <c r="J10" s="453">
        <v>4</v>
      </c>
      <c r="K10" s="453">
        <v>14</v>
      </c>
      <c r="L10" s="453">
        <v>7</v>
      </c>
      <c r="M10" s="453">
        <v>7</v>
      </c>
      <c r="N10" s="453">
        <v>5</v>
      </c>
      <c r="O10" s="351">
        <f t="shared" si="1"/>
        <v>118</v>
      </c>
    </row>
    <row r="11" spans="1:15" ht="13.5" customHeight="1">
      <c r="A11" s="681"/>
      <c r="B11" s="165" t="s">
        <v>51</v>
      </c>
      <c r="C11" s="453">
        <v>0</v>
      </c>
      <c r="D11" s="453">
        <v>0</v>
      </c>
      <c r="E11" s="453">
        <v>8</v>
      </c>
      <c r="F11" s="453">
        <v>0</v>
      </c>
      <c r="G11" s="453">
        <v>0</v>
      </c>
      <c r="H11" s="453">
        <v>0</v>
      </c>
      <c r="I11" s="453">
        <v>4</v>
      </c>
      <c r="J11" s="453">
        <v>8</v>
      </c>
      <c r="K11" s="453">
        <v>0</v>
      </c>
      <c r="L11" s="453">
        <v>0</v>
      </c>
      <c r="M11" s="453">
        <v>2</v>
      </c>
      <c r="N11" s="453">
        <v>0</v>
      </c>
      <c r="O11" s="351">
        <f t="shared" si="1"/>
        <v>22</v>
      </c>
    </row>
    <row r="12" spans="1:15" ht="13.5" customHeight="1">
      <c r="A12" s="80"/>
      <c r="B12" s="165" t="s">
        <v>74</v>
      </c>
      <c r="C12" s="453">
        <v>0</v>
      </c>
      <c r="D12" s="453">
        <v>0</v>
      </c>
      <c r="E12" s="453">
        <v>0</v>
      </c>
      <c r="F12" s="453">
        <v>0</v>
      </c>
      <c r="G12" s="453">
        <v>0</v>
      </c>
      <c r="H12" s="453">
        <v>1</v>
      </c>
      <c r="I12" s="453">
        <v>0</v>
      </c>
      <c r="J12" s="453">
        <v>1</v>
      </c>
      <c r="K12" s="453">
        <v>0</v>
      </c>
      <c r="L12" s="453">
        <v>0</v>
      </c>
      <c r="M12" s="453">
        <v>0</v>
      </c>
      <c r="N12" s="453">
        <v>0</v>
      </c>
      <c r="O12" s="351">
        <f t="shared" si="1"/>
        <v>2</v>
      </c>
    </row>
    <row r="13" spans="1:15" ht="13.5" customHeight="1" thickBot="1">
      <c r="A13" s="80"/>
      <c r="B13" s="167" t="s">
        <v>52</v>
      </c>
      <c r="C13" s="453">
        <v>2</v>
      </c>
      <c r="D13" s="453">
        <v>0</v>
      </c>
      <c r="E13" s="453">
        <v>1</v>
      </c>
      <c r="F13" s="453">
        <v>0</v>
      </c>
      <c r="G13" s="453">
        <v>3</v>
      </c>
      <c r="H13" s="453">
        <v>6</v>
      </c>
      <c r="I13" s="453">
        <v>0</v>
      </c>
      <c r="J13" s="453">
        <v>2</v>
      </c>
      <c r="K13" s="453">
        <v>8</v>
      </c>
      <c r="L13" s="453">
        <v>3</v>
      </c>
      <c r="M13" s="453">
        <v>0</v>
      </c>
      <c r="N13" s="453">
        <v>3</v>
      </c>
      <c r="O13" s="352">
        <f t="shared" si="1"/>
        <v>28</v>
      </c>
    </row>
    <row r="14" spans="1:15" ht="13.5" customHeight="1" thickTop="1">
      <c r="A14" s="680" t="s">
        <v>138</v>
      </c>
      <c r="B14" s="169" t="s">
        <v>49</v>
      </c>
      <c r="C14" s="512">
        <f aca="true" t="shared" si="3" ref="C14:M14">IF(C15="","",SUM(C15:C18))</f>
        <v>9</v>
      </c>
      <c r="D14" s="512">
        <f t="shared" si="3"/>
        <v>12</v>
      </c>
      <c r="E14" s="512">
        <f t="shared" si="3"/>
        <v>11</v>
      </c>
      <c r="F14" s="512">
        <f t="shared" si="3"/>
        <v>8</v>
      </c>
      <c r="G14" s="512">
        <f t="shared" si="3"/>
        <v>3</v>
      </c>
      <c r="H14" s="512">
        <f t="shared" si="3"/>
        <v>5</v>
      </c>
      <c r="I14" s="512">
        <f t="shared" si="3"/>
        <v>9</v>
      </c>
      <c r="J14" s="512">
        <f t="shared" si="3"/>
        <v>7</v>
      </c>
      <c r="K14" s="512">
        <f t="shared" si="3"/>
        <v>11</v>
      </c>
      <c r="L14" s="512">
        <f t="shared" si="3"/>
        <v>6</v>
      </c>
      <c r="M14" s="512">
        <f t="shared" si="3"/>
        <v>4</v>
      </c>
      <c r="N14" s="512">
        <v>8</v>
      </c>
      <c r="O14" s="350">
        <f t="shared" si="1"/>
        <v>93</v>
      </c>
    </row>
    <row r="15" spans="1:15" ht="13.5" customHeight="1">
      <c r="A15" s="681"/>
      <c r="B15" s="165" t="s">
        <v>50</v>
      </c>
      <c r="C15" s="453">
        <v>9</v>
      </c>
      <c r="D15" s="453">
        <v>8</v>
      </c>
      <c r="E15" s="453">
        <v>7</v>
      </c>
      <c r="F15" s="453">
        <v>7</v>
      </c>
      <c r="G15" s="453">
        <v>3</v>
      </c>
      <c r="H15" s="453">
        <v>4</v>
      </c>
      <c r="I15" s="453">
        <v>6</v>
      </c>
      <c r="J15" s="453">
        <v>6</v>
      </c>
      <c r="K15" s="453">
        <v>6</v>
      </c>
      <c r="L15" s="453">
        <v>5</v>
      </c>
      <c r="M15" s="453">
        <v>2</v>
      </c>
      <c r="N15" s="453">
        <v>8</v>
      </c>
      <c r="O15" s="351">
        <f t="shared" si="1"/>
        <v>71</v>
      </c>
    </row>
    <row r="16" spans="1:15" ht="13.5" customHeight="1">
      <c r="A16" s="681"/>
      <c r="B16" s="165" t="s">
        <v>51</v>
      </c>
      <c r="C16" s="453">
        <v>0</v>
      </c>
      <c r="D16" s="453">
        <v>0</v>
      </c>
      <c r="E16" s="453">
        <v>0</v>
      </c>
      <c r="F16" s="453">
        <v>0</v>
      </c>
      <c r="G16" s="453">
        <v>0</v>
      </c>
      <c r="H16" s="453">
        <v>0</v>
      </c>
      <c r="I16" s="453">
        <v>1</v>
      </c>
      <c r="J16" s="453">
        <v>0</v>
      </c>
      <c r="K16" s="453">
        <v>0</v>
      </c>
      <c r="L16" s="453">
        <v>0</v>
      </c>
      <c r="M16" s="453">
        <v>0</v>
      </c>
      <c r="N16" s="453">
        <v>0</v>
      </c>
      <c r="O16" s="351">
        <f t="shared" si="1"/>
        <v>1</v>
      </c>
    </row>
    <row r="17" spans="1:15" ht="13.5" customHeight="1">
      <c r="A17" s="80"/>
      <c r="B17" s="165" t="s">
        <v>74</v>
      </c>
      <c r="C17" s="453">
        <v>0</v>
      </c>
      <c r="D17" s="453">
        <v>0</v>
      </c>
      <c r="E17" s="453">
        <v>0</v>
      </c>
      <c r="F17" s="453">
        <v>0</v>
      </c>
      <c r="G17" s="453">
        <v>0</v>
      </c>
      <c r="H17" s="453">
        <v>0</v>
      </c>
      <c r="I17" s="453">
        <v>0</v>
      </c>
      <c r="J17" s="453">
        <v>0</v>
      </c>
      <c r="K17" s="453">
        <v>0</v>
      </c>
      <c r="L17" s="453">
        <v>0</v>
      </c>
      <c r="M17" s="453">
        <v>0</v>
      </c>
      <c r="N17" s="453">
        <v>0</v>
      </c>
      <c r="O17" s="351">
        <f t="shared" si="1"/>
        <v>0</v>
      </c>
    </row>
    <row r="18" spans="1:15" ht="13.5" customHeight="1" thickBot="1">
      <c r="A18" s="80"/>
      <c r="B18" s="170" t="s">
        <v>52</v>
      </c>
      <c r="C18" s="453">
        <v>0</v>
      </c>
      <c r="D18" s="453">
        <v>4</v>
      </c>
      <c r="E18" s="453">
        <v>4</v>
      </c>
      <c r="F18" s="453">
        <v>1</v>
      </c>
      <c r="G18" s="453">
        <v>0</v>
      </c>
      <c r="H18" s="453">
        <v>1</v>
      </c>
      <c r="I18" s="453">
        <v>2</v>
      </c>
      <c r="J18" s="453">
        <v>1</v>
      </c>
      <c r="K18" s="453">
        <v>5</v>
      </c>
      <c r="L18" s="453">
        <v>1</v>
      </c>
      <c r="M18" s="453">
        <v>2</v>
      </c>
      <c r="N18" s="453">
        <v>0</v>
      </c>
      <c r="O18" s="352">
        <f t="shared" si="1"/>
        <v>21</v>
      </c>
    </row>
    <row r="19" spans="1:15" ht="13.5" customHeight="1" thickTop="1">
      <c r="A19" s="680" t="s">
        <v>57</v>
      </c>
      <c r="B19" s="164" t="s">
        <v>49</v>
      </c>
      <c r="C19" s="512">
        <f aca="true" t="shared" si="4" ref="C19:M19">IF(C20="","",SUM(C20:C23))</f>
        <v>14</v>
      </c>
      <c r="D19" s="512">
        <f t="shared" si="4"/>
        <v>11</v>
      </c>
      <c r="E19" s="512">
        <f t="shared" si="4"/>
        <v>13</v>
      </c>
      <c r="F19" s="512">
        <f t="shared" si="4"/>
        <v>13</v>
      </c>
      <c r="G19" s="512">
        <f t="shared" si="4"/>
        <v>3</v>
      </c>
      <c r="H19" s="512">
        <f t="shared" si="4"/>
        <v>20</v>
      </c>
      <c r="I19" s="512">
        <f t="shared" si="4"/>
        <v>10</v>
      </c>
      <c r="J19" s="512">
        <f t="shared" si="4"/>
        <v>51</v>
      </c>
      <c r="K19" s="512">
        <f t="shared" si="4"/>
        <v>21</v>
      </c>
      <c r="L19" s="512">
        <f t="shared" si="4"/>
        <v>4</v>
      </c>
      <c r="M19" s="512">
        <f t="shared" si="4"/>
        <v>10</v>
      </c>
      <c r="N19" s="512">
        <v>8</v>
      </c>
      <c r="O19" s="350">
        <f t="shared" si="1"/>
        <v>178</v>
      </c>
    </row>
    <row r="20" spans="1:15" ht="13.5" customHeight="1">
      <c r="A20" s="681"/>
      <c r="B20" s="165" t="s">
        <v>50</v>
      </c>
      <c r="C20" s="453">
        <v>7</v>
      </c>
      <c r="D20" s="453">
        <v>9</v>
      </c>
      <c r="E20" s="453">
        <v>11</v>
      </c>
      <c r="F20" s="453">
        <v>12</v>
      </c>
      <c r="G20" s="453">
        <v>3</v>
      </c>
      <c r="H20" s="453">
        <v>10</v>
      </c>
      <c r="I20" s="453">
        <v>9</v>
      </c>
      <c r="J20" s="453">
        <v>7</v>
      </c>
      <c r="K20" s="453">
        <v>13</v>
      </c>
      <c r="L20" s="453">
        <v>4</v>
      </c>
      <c r="M20" s="453">
        <v>7</v>
      </c>
      <c r="N20" s="453">
        <v>7</v>
      </c>
      <c r="O20" s="351">
        <f t="shared" si="1"/>
        <v>99</v>
      </c>
    </row>
    <row r="21" spans="1:15" ht="13.5" customHeight="1">
      <c r="A21" s="681"/>
      <c r="B21" s="165" t="s">
        <v>51</v>
      </c>
      <c r="C21" s="453">
        <v>0</v>
      </c>
      <c r="D21" s="453">
        <v>0</v>
      </c>
      <c r="E21" s="453">
        <v>0</v>
      </c>
      <c r="F21" s="453">
        <v>0</v>
      </c>
      <c r="G21" s="453">
        <v>0</v>
      </c>
      <c r="H21" s="453">
        <v>10</v>
      </c>
      <c r="I21" s="453">
        <v>0</v>
      </c>
      <c r="J21" s="453">
        <v>40</v>
      </c>
      <c r="K21" s="453">
        <v>0</v>
      </c>
      <c r="L21" s="453">
        <v>0</v>
      </c>
      <c r="M21" s="453">
        <v>0</v>
      </c>
      <c r="N21" s="453">
        <v>0</v>
      </c>
      <c r="O21" s="351">
        <f t="shared" si="1"/>
        <v>50</v>
      </c>
    </row>
    <row r="22" spans="1:15" ht="13.5" customHeight="1">
      <c r="A22" s="80"/>
      <c r="B22" s="165" t="s">
        <v>74</v>
      </c>
      <c r="C22" s="453">
        <v>0</v>
      </c>
      <c r="D22" s="453">
        <v>0</v>
      </c>
      <c r="E22" s="453">
        <v>0</v>
      </c>
      <c r="F22" s="453">
        <v>0</v>
      </c>
      <c r="G22" s="453">
        <v>0</v>
      </c>
      <c r="H22" s="453">
        <v>0</v>
      </c>
      <c r="I22" s="453">
        <v>0</v>
      </c>
      <c r="J22" s="453">
        <v>0</v>
      </c>
      <c r="K22" s="453">
        <v>0</v>
      </c>
      <c r="L22" s="453">
        <v>0</v>
      </c>
      <c r="M22" s="453">
        <v>0</v>
      </c>
      <c r="N22" s="453">
        <v>0</v>
      </c>
      <c r="O22" s="351">
        <f t="shared" si="1"/>
        <v>0</v>
      </c>
    </row>
    <row r="23" spans="1:15" ht="13.5" customHeight="1" thickBot="1">
      <c r="A23" s="81"/>
      <c r="B23" s="167" t="s">
        <v>52</v>
      </c>
      <c r="C23" s="453">
        <v>7</v>
      </c>
      <c r="D23" s="453">
        <v>2</v>
      </c>
      <c r="E23" s="453">
        <v>2</v>
      </c>
      <c r="F23" s="453">
        <v>1</v>
      </c>
      <c r="G23" s="453">
        <v>0</v>
      </c>
      <c r="H23" s="453">
        <v>0</v>
      </c>
      <c r="I23" s="453">
        <v>1</v>
      </c>
      <c r="J23" s="453">
        <v>4</v>
      </c>
      <c r="K23" s="453">
        <v>8</v>
      </c>
      <c r="L23" s="453">
        <v>0</v>
      </c>
      <c r="M23" s="453">
        <v>3</v>
      </c>
      <c r="N23" s="453">
        <v>1</v>
      </c>
      <c r="O23" s="352">
        <f t="shared" si="1"/>
        <v>29</v>
      </c>
    </row>
    <row r="24" spans="1:15" ht="13.5" customHeight="1" thickTop="1">
      <c r="A24" s="680" t="s">
        <v>81</v>
      </c>
      <c r="B24" s="169" t="s">
        <v>49</v>
      </c>
      <c r="C24" s="512">
        <f aca="true" t="shared" si="5" ref="C24:M24">IF(C25="","",SUM(C25:C28))</f>
        <v>19</v>
      </c>
      <c r="D24" s="512">
        <f t="shared" si="5"/>
        <v>13</v>
      </c>
      <c r="E24" s="512">
        <f t="shared" si="5"/>
        <v>11</v>
      </c>
      <c r="F24" s="512">
        <f t="shared" si="5"/>
        <v>11</v>
      </c>
      <c r="G24" s="512">
        <f t="shared" si="5"/>
        <v>23</v>
      </c>
      <c r="H24" s="512">
        <f t="shared" si="5"/>
        <v>14</v>
      </c>
      <c r="I24" s="512">
        <f t="shared" si="5"/>
        <v>14</v>
      </c>
      <c r="J24" s="512">
        <f t="shared" si="5"/>
        <v>19</v>
      </c>
      <c r="K24" s="512">
        <f t="shared" si="5"/>
        <v>18</v>
      </c>
      <c r="L24" s="512">
        <f t="shared" si="5"/>
        <v>23</v>
      </c>
      <c r="M24" s="512">
        <f t="shared" si="5"/>
        <v>10</v>
      </c>
      <c r="N24" s="512">
        <v>8</v>
      </c>
      <c r="O24" s="350">
        <f t="shared" si="1"/>
        <v>183</v>
      </c>
    </row>
    <row r="25" spans="1:15" ht="13.5" customHeight="1">
      <c r="A25" s="681"/>
      <c r="B25" s="446" t="s">
        <v>150</v>
      </c>
      <c r="C25" s="453">
        <v>18</v>
      </c>
      <c r="D25" s="453">
        <v>10</v>
      </c>
      <c r="E25" s="453">
        <v>8</v>
      </c>
      <c r="F25" s="453">
        <v>11</v>
      </c>
      <c r="G25" s="453">
        <v>7</v>
      </c>
      <c r="H25" s="453">
        <v>12</v>
      </c>
      <c r="I25" s="453">
        <v>5</v>
      </c>
      <c r="J25" s="453">
        <v>12</v>
      </c>
      <c r="K25" s="453">
        <v>16</v>
      </c>
      <c r="L25" s="453">
        <v>11</v>
      </c>
      <c r="M25" s="453">
        <v>3</v>
      </c>
      <c r="N25" s="453">
        <v>8</v>
      </c>
      <c r="O25" s="351">
        <f t="shared" si="1"/>
        <v>121</v>
      </c>
    </row>
    <row r="26" spans="1:15" ht="13.5" customHeight="1">
      <c r="A26" s="681"/>
      <c r="B26" s="165" t="s">
        <v>51</v>
      </c>
      <c r="C26" s="453">
        <v>0</v>
      </c>
      <c r="D26" s="453">
        <v>1</v>
      </c>
      <c r="E26" s="453">
        <v>0</v>
      </c>
      <c r="F26" s="453">
        <v>0</v>
      </c>
      <c r="G26" s="453">
        <v>0</v>
      </c>
      <c r="H26" s="453">
        <v>0</v>
      </c>
      <c r="I26" s="453">
        <v>0</v>
      </c>
      <c r="J26" s="453">
        <v>0</v>
      </c>
      <c r="K26" s="453">
        <v>0</v>
      </c>
      <c r="L26" s="453">
        <v>0</v>
      </c>
      <c r="M26" s="453">
        <v>0</v>
      </c>
      <c r="N26" s="453">
        <v>0</v>
      </c>
      <c r="O26" s="351">
        <f t="shared" si="1"/>
        <v>1</v>
      </c>
    </row>
    <row r="27" spans="1:15" ht="13.5" customHeight="1">
      <c r="A27" s="82"/>
      <c r="B27" s="165" t="s">
        <v>74</v>
      </c>
      <c r="C27" s="453">
        <v>0</v>
      </c>
      <c r="D27" s="453">
        <v>0</v>
      </c>
      <c r="E27" s="453">
        <v>0</v>
      </c>
      <c r="F27" s="453">
        <v>0</v>
      </c>
      <c r="G27" s="453">
        <v>0</v>
      </c>
      <c r="H27" s="453">
        <v>0</v>
      </c>
      <c r="I27" s="453">
        <v>0</v>
      </c>
      <c r="J27" s="453">
        <v>0</v>
      </c>
      <c r="K27" s="453">
        <v>0</v>
      </c>
      <c r="L27" s="453">
        <v>0</v>
      </c>
      <c r="M27" s="453">
        <v>0</v>
      </c>
      <c r="N27" s="453">
        <v>0</v>
      </c>
      <c r="O27" s="351">
        <f t="shared" si="1"/>
        <v>0</v>
      </c>
    </row>
    <row r="28" spans="1:15" ht="13.5" customHeight="1" thickBot="1">
      <c r="A28" s="81"/>
      <c r="B28" s="167" t="s">
        <v>52</v>
      </c>
      <c r="C28" s="499">
        <v>1</v>
      </c>
      <c r="D28" s="499">
        <v>2</v>
      </c>
      <c r="E28" s="499">
        <v>3</v>
      </c>
      <c r="F28" s="499">
        <v>0</v>
      </c>
      <c r="G28" s="499">
        <v>16</v>
      </c>
      <c r="H28" s="499">
        <v>2</v>
      </c>
      <c r="I28" s="499">
        <v>9</v>
      </c>
      <c r="J28" s="499">
        <v>7</v>
      </c>
      <c r="K28" s="499">
        <v>2</v>
      </c>
      <c r="L28" s="499">
        <v>12</v>
      </c>
      <c r="M28" s="499">
        <v>7</v>
      </c>
      <c r="N28" s="496">
        <v>0</v>
      </c>
      <c r="O28" s="353">
        <f t="shared" si="1"/>
        <v>61</v>
      </c>
    </row>
    <row r="29" spans="1:15" ht="13.5" customHeight="1" thickTop="1">
      <c r="A29" s="681" t="s">
        <v>47</v>
      </c>
      <c r="B29" s="164" t="s">
        <v>49</v>
      </c>
      <c r="C29" s="512">
        <f aca="true" t="shared" si="6" ref="C29:D33">IF(C4="","",+C24+C19+C14+C9+C4)</f>
        <v>118</v>
      </c>
      <c r="D29" s="512">
        <f t="shared" si="6"/>
        <v>115</v>
      </c>
      <c r="E29" s="512">
        <f aca="true" t="shared" si="7" ref="E29:N29">IF(E4="","",+E24+E19+E14+E9+E4)</f>
        <v>113</v>
      </c>
      <c r="F29" s="512">
        <f t="shared" si="7"/>
        <v>140</v>
      </c>
      <c r="G29" s="512">
        <f t="shared" si="7"/>
        <v>95</v>
      </c>
      <c r="H29" s="512">
        <f t="shared" si="7"/>
        <v>128</v>
      </c>
      <c r="I29" s="512">
        <f t="shared" si="7"/>
        <v>109</v>
      </c>
      <c r="J29" s="512">
        <f t="shared" si="7"/>
        <v>163</v>
      </c>
      <c r="K29" s="512">
        <f t="shared" si="7"/>
        <v>125</v>
      </c>
      <c r="L29" s="512">
        <f t="shared" si="7"/>
        <v>77</v>
      </c>
      <c r="M29" s="512">
        <f t="shared" si="7"/>
        <v>68</v>
      </c>
      <c r="N29" s="512">
        <f t="shared" si="7"/>
        <v>106</v>
      </c>
      <c r="O29" s="472">
        <f>SUM(C29:N29)</f>
        <v>1357</v>
      </c>
    </row>
    <row r="30" spans="1:15" ht="13.5" customHeight="1">
      <c r="A30" s="681"/>
      <c r="B30" s="165" t="s">
        <v>50</v>
      </c>
      <c r="C30" s="513">
        <f t="shared" si="6"/>
        <v>90</v>
      </c>
      <c r="D30" s="513">
        <f t="shared" si="6"/>
        <v>80</v>
      </c>
      <c r="E30" s="513">
        <f aca="true" t="shared" si="8" ref="E30:N30">IF(E5="","",+E25+E20+E15+E10+E5)</f>
        <v>84</v>
      </c>
      <c r="F30" s="513">
        <f t="shared" si="8"/>
        <v>67</v>
      </c>
      <c r="G30" s="513">
        <f t="shared" si="8"/>
        <v>59</v>
      </c>
      <c r="H30" s="513">
        <f t="shared" si="8"/>
        <v>79</v>
      </c>
      <c r="I30" s="513">
        <f t="shared" si="8"/>
        <v>77</v>
      </c>
      <c r="J30" s="513">
        <f t="shared" si="8"/>
        <v>70</v>
      </c>
      <c r="K30" s="513">
        <f t="shared" si="8"/>
        <v>98</v>
      </c>
      <c r="L30" s="513">
        <f t="shared" si="8"/>
        <v>48</v>
      </c>
      <c r="M30" s="513">
        <f t="shared" si="8"/>
        <v>48</v>
      </c>
      <c r="N30" s="513">
        <f t="shared" si="8"/>
        <v>61</v>
      </c>
      <c r="O30" s="473">
        <f t="shared" si="1"/>
        <v>861</v>
      </c>
    </row>
    <row r="31" spans="1:15" ht="13.5" customHeight="1">
      <c r="A31" s="681"/>
      <c r="B31" s="165" t="s">
        <v>51</v>
      </c>
      <c r="C31" s="513">
        <f t="shared" si="6"/>
        <v>1</v>
      </c>
      <c r="D31" s="513">
        <f t="shared" si="6"/>
        <v>14</v>
      </c>
      <c r="E31" s="513">
        <f aca="true" t="shared" si="9" ref="E31:N31">IF(E6="","",+E26+E21+E16+E11+E6)</f>
        <v>8</v>
      </c>
      <c r="F31" s="513">
        <f t="shared" si="9"/>
        <v>56</v>
      </c>
      <c r="G31" s="513">
        <f t="shared" si="9"/>
        <v>6</v>
      </c>
      <c r="H31" s="513">
        <f t="shared" si="9"/>
        <v>18</v>
      </c>
      <c r="I31" s="513">
        <f t="shared" si="9"/>
        <v>5</v>
      </c>
      <c r="J31" s="513">
        <f t="shared" si="9"/>
        <v>60</v>
      </c>
      <c r="K31" s="513">
        <f t="shared" si="9"/>
        <v>3</v>
      </c>
      <c r="L31" s="513">
        <f t="shared" si="9"/>
        <v>0</v>
      </c>
      <c r="M31" s="513">
        <f t="shared" si="9"/>
        <v>2</v>
      </c>
      <c r="N31" s="513">
        <f t="shared" si="9"/>
        <v>23</v>
      </c>
      <c r="O31" s="474">
        <f t="shared" si="1"/>
        <v>196</v>
      </c>
    </row>
    <row r="32" spans="1:15" ht="13.5" customHeight="1">
      <c r="A32" s="80"/>
      <c r="B32" s="165" t="s">
        <v>74</v>
      </c>
      <c r="C32" s="513">
        <f t="shared" si="6"/>
        <v>0</v>
      </c>
      <c r="D32" s="513">
        <f t="shared" si="6"/>
        <v>1</v>
      </c>
      <c r="E32" s="513">
        <f aca="true" t="shared" si="10" ref="E32:N32">IF(E7="","",+E27+E22+E17+E12+E7)</f>
        <v>0</v>
      </c>
      <c r="F32" s="513">
        <f t="shared" si="10"/>
        <v>0</v>
      </c>
      <c r="G32" s="513">
        <f t="shared" si="10"/>
        <v>0</v>
      </c>
      <c r="H32" s="513">
        <f t="shared" si="10"/>
        <v>1</v>
      </c>
      <c r="I32" s="513">
        <f t="shared" si="10"/>
        <v>0</v>
      </c>
      <c r="J32" s="513">
        <f t="shared" si="10"/>
        <v>1</v>
      </c>
      <c r="K32" s="513">
        <f t="shared" si="10"/>
        <v>0</v>
      </c>
      <c r="L32" s="513">
        <f t="shared" si="10"/>
        <v>0</v>
      </c>
      <c r="M32" s="513">
        <f t="shared" si="10"/>
        <v>0</v>
      </c>
      <c r="N32" s="513">
        <f t="shared" si="10"/>
        <v>0</v>
      </c>
      <c r="O32" s="473">
        <f t="shared" si="1"/>
        <v>3</v>
      </c>
    </row>
    <row r="33" spans="1:15" ht="13.5" customHeight="1" thickBot="1">
      <c r="A33" s="83"/>
      <c r="B33" s="171" t="s">
        <v>52</v>
      </c>
      <c r="C33" s="514">
        <f t="shared" si="6"/>
        <v>27</v>
      </c>
      <c r="D33" s="514">
        <f t="shared" si="6"/>
        <v>20</v>
      </c>
      <c r="E33" s="514">
        <f aca="true" t="shared" si="11" ref="E33:N33">IF(E8="","",+E28+E23+E18+E13+E8)</f>
        <v>21</v>
      </c>
      <c r="F33" s="514">
        <f t="shared" si="11"/>
        <v>17</v>
      </c>
      <c r="G33" s="514">
        <f t="shared" si="11"/>
        <v>30</v>
      </c>
      <c r="H33" s="514">
        <f t="shared" si="11"/>
        <v>30</v>
      </c>
      <c r="I33" s="514">
        <f t="shared" si="11"/>
        <v>27</v>
      </c>
      <c r="J33" s="514">
        <f t="shared" si="11"/>
        <v>32</v>
      </c>
      <c r="K33" s="514">
        <f t="shared" si="11"/>
        <v>24</v>
      </c>
      <c r="L33" s="514">
        <f t="shared" si="11"/>
        <v>29</v>
      </c>
      <c r="M33" s="514">
        <f t="shared" si="11"/>
        <v>18</v>
      </c>
      <c r="N33" s="514">
        <f t="shared" si="11"/>
        <v>22</v>
      </c>
      <c r="O33" s="475">
        <f t="shared" si="1"/>
        <v>297</v>
      </c>
    </row>
    <row r="34" spans="1:15" ht="13.5">
      <c r="A34" s="407"/>
      <c r="B34" s="162"/>
      <c r="C34" s="162"/>
      <c r="D34" s="162"/>
      <c r="E34" s="162"/>
      <c r="F34" s="162"/>
      <c r="G34" s="162"/>
      <c r="H34" s="162"/>
      <c r="I34" s="162"/>
      <c r="J34" s="162"/>
      <c r="K34" s="162"/>
      <c r="L34" s="162"/>
      <c r="M34" s="162"/>
      <c r="N34" s="162"/>
      <c r="O34" s="417" t="s">
        <v>148</v>
      </c>
    </row>
    <row r="35" spans="1:15" ht="13.5">
      <c r="A35" s="162"/>
      <c r="B35" s="162"/>
      <c r="C35" s="162"/>
      <c r="D35" s="162"/>
      <c r="E35" s="162"/>
      <c r="F35" s="162"/>
      <c r="G35" s="162"/>
      <c r="H35" s="162"/>
      <c r="I35" s="162"/>
      <c r="J35" s="162"/>
      <c r="K35" s="162"/>
      <c r="L35" s="162"/>
      <c r="M35" s="162"/>
      <c r="N35" s="162"/>
      <c r="O35" s="162"/>
    </row>
    <row r="36" spans="1:15" ht="13.5">
      <c r="A36" s="162"/>
      <c r="B36" s="162"/>
      <c r="C36" s="162"/>
      <c r="D36" s="162"/>
      <c r="E36" s="162"/>
      <c r="F36" s="162"/>
      <c r="G36" s="162"/>
      <c r="H36" s="162"/>
      <c r="I36" s="162"/>
      <c r="J36" s="162"/>
      <c r="K36" s="162"/>
      <c r="L36" s="162"/>
      <c r="M36" s="162"/>
      <c r="N36" s="162"/>
      <c r="O36" s="162"/>
    </row>
    <row r="37" spans="1:15" ht="13.5">
      <c r="A37" s="162"/>
      <c r="B37" s="162"/>
      <c r="C37" s="162"/>
      <c r="D37" s="162"/>
      <c r="E37" s="162"/>
      <c r="F37" s="162"/>
      <c r="G37" s="162"/>
      <c r="H37" s="162"/>
      <c r="I37" s="162"/>
      <c r="J37" s="162"/>
      <c r="K37" s="162"/>
      <c r="L37" s="162"/>
      <c r="M37" s="162"/>
      <c r="N37" s="162"/>
      <c r="O37" s="162"/>
    </row>
    <row r="38" spans="1:15" ht="13.5">
      <c r="A38" s="162"/>
      <c r="B38" s="162"/>
      <c r="C38" s="162"/>
      <c r="D38" s="162"/>
      <c r="E38" s="162"/>
      <c r="F38" s="162"/>
      <c r="G38" s="162"/>
      <c r="H38" s="162"/>
      <c r="I38" s="162"/>
      <c r="J38" s="162"/>
      <c r="K38" s="162"/>
      <c r="L38" s="162"/>
      <c r="M38" s="162"/>
      <c r="N38" s="162"/>
      <c r="O38" s="162"/>
    </row>
    <row r="39" spans="1:15" ht="13.5">
      <c r="A39" s="162"/>
      <c r="B39" s="162"/>
      <c r="C39" s="162"/>
      <c r="D39" s="162"/>
      <c r="E39" s="162"/>
      <c r="F39" s="162"/>
      <c r="G39" s="162"/>
      <c r="H39" s="162"/>
      <c r="I39" s="162"/>
      <c r="J39" s="162"/>
      <c r="K39" s="162"/>
      <c r="L39" s="162"/>
      <c r="M39" s="162"/>
      <c r="N39" s="162"/>
      <c r="O39" s="162"/>
    </row>
    <row r="40" spans="1:15" ht="13.5">
      <c r="A40" s="162"/>
      <c r="B40" s="162"/>
      <c r="C40" s="162"/>
      <c r="D40" s="162"/>
      <c r="E40" s="162"/>
      <c r="F40" s="162"/>
      <c r="G40" s="162"/>
      <c r="H40" s="162"/>
      <c r="I40" s="162"/>
      <c r="J40" s="162"/>
      <c r="K40" s="162"/>
      <c r="L40" s="162"/>
      <c r="M40" s="162"/>
      <c r="N40" s="162"/>
      <c r="O40" s="162"/>
    </row>
    <row r="41" spans="1:15" ht="13.5">
      <c r="A41" s="162"/>
      <c r="B41" s="162"/>
      <c r="C41" s="162"/>
      <c r="D41" s="162"/>
      <c r="E41" s="162"/>
      <c r="F41" s="162"/>
      <c r="G41" s="162"/>
      <c r="H41" s="162"/>
      <c r="I41" s="162"/>
      <c r="J41" s="162"/>
      <c r="K41" s="162"/>
      <c r="L41" s="162"/>
      <c r="M41" s="162"/>
      <c r="N41" s="162"/>
      <c r="O41" s="162"/>
    </row>
    <row r="42" spans="1:15" ht="13.5">
      <c r="A42" s="162"/>
      <c r="B42" s="162"/>
      <c r="C42" s="162"/>
      <c r="D42" s="162"/>
      <c r="E42" s="162"/>
      <c r="F42" s="162"/>
      <c r="G42" s="162"/>
      <c r="H42" s="162"/>
      <c r="I42" s="162"/>
      <c r="J42" s="162"/>
      <c r="K42" s="162"/>
      <c r="L42" s="162"/>
      <c r="M42" s="162"/>
      <c r="N42" s="162"/>
      <c r="O42" s="162"/>
    </row>
    <row r="43" spans="1:15" ht="13.5">
      <c r="A43" s="162"/>
      <c r="B43" s="162"/>
      <c r="C43" s="162"/>
      <c r="D43" s="162"/>
      <c r="E43" s="162"/>
      <c r="F43" s="162"/>
      <c r="G43" s="162"/>
      <c r="H43" s="162"/>
      <c r="I43" s="162"/>
      <c r="J43" s="162"/>
      <c r="K43" s="162"/>
      <c r="L43" s="162"/>
      <c r="M43" s="162"/>
      <c r="N43" s="162"/>
      <c r="O43" s="162"/>
    </row>
    <row r="44" spans="1:15" ht="13.5">
      <c r="A44" s="162"/>
      <c r="B44" s="162"/>
      <c r="C44" s="162"/>
      <c r="D44" s="162"/>
      <c r="E44" s="162"/>
      <c r="F44" s="162"/>
      <c r="G44" s="162"/>
      <c r="H44" s="162"/>
      <c r="I44" s="162"/>
      <c r="J44" s="162"/>
      <c r="K44" s="162"/>
      <c r="L44" s="162"/>
      <c r="M44" s="162"/>
      <c r="N44" s="162"/>
      <c r="O44" s="162"/>
    </row>
    <row r="45" spans="1:15" ht="13.5">
      <c r="A45" s="162"/>
      <c r="B45" s="162"/>
      <c r="C45" s="162"/>
      <c r="D45" s="162"/>
      <c r="E45" s="162"/>
      <c r="F45" s="162"/>
      <c r="G45" s="162"/>
      <c r="H45" s="162"/>
      <c r="I45" s="162"/>
      <c r="J45" s="162"/>
      <c r="K45" s="162"/>
      <c r="L45" s="162"/>
      <c r="M45" s="162"/>
      <c r="N45" s="162"/>
      <c r="O45" s="162"/>
    </row>
    <row r="46" spans="1:15" ht="13.5">
      <c r="A46" s="162"/>
      <c r="B46" s="162"/>
      <c r="C46" s="162"/>
      <c r="D46" s="162"/>
      <c r="E46" s="162"/>
      <c r="F46" s="162"/>
      <c r="G46" s="162"/>
      <c r="H46" s="162"/>
      <c r="I46" s="162"/>
      <c r="J46" s="162"/>
      <c r="K46" s="162"/>
      <c r="L46" s="162"/>
      <c r="M46" s="162"/>
      <c r="N46" s="162"/>
      <c r="O46" s="162"/>
    </row>
    <row r="47" spans="1:15" ht="13.5">
      <c r="A47" s="162"/>
      <c r="B47" s="162"/>
      <c r="C47" s="162"/>
      <c r="D47" s="162"/>
      <c r="E47" s="162"/>
      <c r="F47" s="162"/>
      <c r="G47" s="162"/>
      <c r="H47" s="162"/>
      <c r="I47" s="162"/>
      <c r="J47" s="162"/>
      <c r="K47" s="162"/>
      <c r="L47" s="162"/>
      <c r="M47" s="162"/>
      <c r="N47" s="162"/>
      <c r="O47" s="162"/>
    </row>
    <row r="48" spans="1:15" ht="13.5">
      <c r="A48" s="162"/>
      <c r="B48" s="162"/>
      <c r="C48" s="162"/>
      <c r="D48" s="162"/>
      <c r="E48" s="162"/>
      <c r="F48" s="162"/>
      <c r="G48" s="162"/>
      <c r="H48" s="162"/>
      <c r="I48" s="162"/>
      <c r="J48" s="162"/>
      <c r="K48" s="162"/>
      <c r="L48" s="162"/>
      <c r="M48" s="162"/>
      <c r="N48" s="162"/>
      <c r="O48" s="162"/>
    </row>
    <row r="49" spans="1:15" ht="13.5">
      <c r="A49" s="162"/>
      <c r="B49" s="162"/>
      <c r="C49" s="162"/>
      <c r="D49" s="162"/>
      <c r="E49" s="162"/>
      <c r="F49" s="162"/>
      <c r="G49" s="162"/>
      <c r="H49" s="162"/>
      <c r="I49" s="162"/>
      <c r="J49" s="162"/>
      <c r="K49" s="162"/>
      <c r="L49" s="162"/>
      <c r="M49" s="162"/>
      <c r="N49" s="162"/>
      <c r="O49" s="162"/>
    </row>
    <row r="50" spans="1:15" ht="13.5">
      <c r="A50" s="162"/>
      <c r="B50" s="162"/>
      <c r="C50" s="162"/>
      <c r="D50" s="162"/>
      <c r="E50" s="162"/>
      <c r="F50" s="162"/>
      <c r="G50" s="162"/>
      <c r="H50" s="162"/>
      <c r="I50" s="162"/>
      <c r="J50" s="162"/>
      <c r="K50" s="162"/>
      <c r="L50" s="162"/>
      <c r="M50" s="162"/>
      <c r="N50" s="162"/>
      <c r="O50" s="162"/>
    </row>
    <row r="51" spans="1:15" ht="13.5">
      <c r="A51" s="162"/>
      <c r="B51" s="162"/>
      <c r="C51" s="162"/>
      <c r="D51" s="162"/>
      <c r="E51" s="162"/>
      <c r="F51" s="162"/>
      <c r="G51" s="162"/>
      <c r="H51" s="162"/>
      <c r="I51" s="162"/>
      <c r="J51" s="162"/>
      <c r="K51" s="162"/>
      <c r="L51" s="162"/>
      <c r="M51" s="162"/>
      <c r="N51" s="162"/>
      <c r="O51" s="162"/>
    </row>
    <row r="52" spans="1:15" ht="13.5">
      <c r="A52" s="162"/>
      <c r="B52" s="162"/>
      <c r="C52" s="162"/>
      <c r="D52" s="162"/>
      <c r="E52" s="162"/>
      <c r="F52" s="162"/>
      <c r="G52" s="162"/>
      <c r="H52" s="162"/>
      <c r="I52" s="162"/>
      <c r="J52" s="162"/>
      <c r="K52" s="162"/>
      <c r="L52" s="162"/>
      <c r="M52" s="162"/>
      <c r="N52" s="162"/>
      <c r="O52" s="162"/>
    </row>
    <row r="53" spans="1:15" ht="13.5">
      <c r="A53" s="162"/>
      <c r="B53" s="162"/>
      <c r="C53" s="162"/>
      <c r="D53" s="162"/>
      <c r="E53" s="162"/>
      <c r="F53" s="162"/>
      <c r="G53" s="162"/>
      <c r="H53" s="162"/>
      <c r="I53" s="162"/>
      <c r="J53" s="162"/>
      <c r="K53" s="162"/>
      <c r="L53" s="162"/>
      <c r="M53" s="162"/>
      <c r="N53" s="162"/>
      <c r="O53" s="162"/>
    </row>
    <row r="54" spans="1:15" ht="13.5">
      <c r="A54" s="162"/>
      <c r="B54" s="162"/>
      <c r="C54" s="162"/>
      <c r="D54" s="162"/>
      <c r="E54" s="162"/>
      <c r="F54" s="162"/>
      <c r="G54" s="162"/>
      <c r="H54" s="162"/>
      <c r="I54" s="162"/>
      <c r="J54" s="162"/>
      <c r="K54" s="162"/>
      <c r="L54" s="162"/>
      <c r="M54" s="162"/>
      <c r="N54" s="162"/>
      <c r="O54" s="162"/>
    </row>
    <row r="55" spans="1:15" ht="13.5">
      <c r="A55" s="162"/>
      <c r="B55" s="162"/>
      <c r="C55" s="162"/>
      <c r="D55" s="162"/>
      <c r="E55" s="162"/>
      <c r="F55" s="162"/>
      <c r="G55" s="162"/>
      <c r="H55" s="162"/>
      <c r="I55" s="162"/>
      <c r="J55" s="162"/>
      <c r="K55" s="162"/>
      <c r="L55" s="162"/>
      <c r="M55" s="162"/>
      <c r="N55" s="162"/>
      <c r="O55" s="162"/>
    </row>
    <row r="56" spans="1:15" ht="13.5">
      <c r="A56" s="162"/>
      <c r="B56" s="162"/>
      <c r="C56" s="162"/>
      <c r="D56" s="162"/>
      <c r="E56" s="162"/>
      <c r="F56" s="162"/>
      <c r="G56" s="162"/>
      <c r="H56" s="162"/>
      <c r="I56" s="162"/>
      <c r="J56" s="162"/>
      <c r="K56" s="162"/>
      <c r="L56" s="162"/>
      <c r="M56" s="162"/>
      <c r="N56" s="162"/>
      <c r="O56" s="162"/>
    </row>
    <row r="57" spans="1:15" ht="13.5">
      <c r="A57" s="162"/>
      <c r="B57" s="162"/>
      <c r="C57" s="162"/>
      <c r="D57" s="162"/>
      <c r="E57" s="162"/>
      <c r="F57" s="162"/>
      <c r="G57" s="162"/>
      <c r="H57" s="162"/>
      <c r="I57" s="162"/>
      <c r="J57" s="162"/>
      <c r="K57" s="162"/>
      <c r="L57" s="162"/>
      <c r="M57" s="162"/>
      <c r="N57" s="162"/>
      <c r="O57" s="162"/>
    </row>
    <row r="58" spans="1:15" ht="13.5">
      <c r="A58" s="162"/>
      <c r="B58" s="162"/>
      <c r="C58" s="162"/>
      <c r="D58" s="162"/>
      <c r="E58" s="162"/>
      <c r="F58" s="162"/>
      <c r="G58" s="162"/>
      <c r="H58" s="162"/>
      <c r="I58" s="162"/>
      <c r="J58" s="162"/>
      <c r="K58" s="162"/>
      <c r="L58" s="162"/>
      <c r="M58" s="162"/>
      <c r="N58" s="162"/>
      <c r="O58" s="162"/>
    </row>
    <row r="59" spans="1:15" ht="13.5">
      <c r="A59" s="162"/>
      <c r="B59" s="162"/>
      <c r="C59" s="162"/>
      <c r="D59" s="162"/>
      <c r="E59" s="162"/>
      <c r="F59" s="162"/>
      <c r="G59" s="162"/>
      <c r="H59" s="162"/>
      <c r="I59" s="162"/>
      <c r="J59" s="162"/>
      <c r="K59" s="162"/>
      <c r="L59" s="162"/>
      <c r="M59" s="162"/>
      <c r="N59" s="162"/>
      <c r="O59" s="162"/>
    </row>
    <row r="60" spans="1:15" ht="13.5">
      <c r="A60" s="162"/>
      <c r="B60" s="162"/>
      <c r="C60" s="162"/>
      <c r="D60" s="162"/>
      <c r="E60" s="162"/>
      <c r="F60" s="162"/>
      <c r="G60" s="162"/>
      <c r="H60" s="162"/>
      <c r="I60" s="162"/>
      <c r="J60" s="162"/>
      <c r="K60" s="162"/>
      <c r="L60" s="162"/>
      <c r="M60" s="162"/>
      <c r="N60" s="162"/>
      <c r="O60" s="162"/>
    </row>
    <row r="61" spans="1:15" ht="13.5">
      <c r="A61" s="162"/>
      <c r="B61" s="162"/>
      <c r="C61" s="162"/>
      <c r="D61" s="162"/>
      <c r="E61" s="162"/>
      <c r="F61" s="162"/>
      <c r="G61" s="162"/>
      <c r="H61" s="162"/>
      <c r="I61" s="162"/>
      <c r="J61" s="162"/>
      <c r="K61" s="162"/>
      <c r="L61" s="162"/>
      <c r="M61" s="162"/>
      <c r="N61" s="162"/>
      <c r="O61" s="162"/>
    </row>
    <row r="62" spans="1:15" ht="13.5">
      <c r="A62" s="162"/>
      <c r="B62" s="162"/>
      <c r="C62" s="162"/>
      <c r="D62" s="162"/>
      <c r="E62" s="162"/>
      <c r="F62" s="162"/>
      <c r="G62" s="162"/>
      <c r="H62" s="162"/>
      <c r="I62" s="162"/>
      <c r="J62" s="162"/>
      <c r="K62" s="162"/>
      <c r="L62" s="162"/>
      <c r="M62" s="162"/>
      <c r="N62" s="162"/>
      <c r="O62" s="162"/>
    </row>
    <row r="63" spans="1:15" ht="13.5">
      <c r="A63" s="162"/>
      <c r="B63" s="162"/>
      <c r="C63" s="162"/>
      <c r="D63" s="162"/>
      <c r="E63" s="162"/>
      <c r="F63" s="162"/>
      <c r="G63" s="162"/>
      <c r="H63" s="162"/>
      <c r="I63" s="162"/>
      <c r="J63" s="162"/>
      <c r="K63" s="162"/>
      <c r="L63" s="162"/>
      <c r="M63" s="162"/>
      <c r="N63" s="162"/>
      <c r="O63" s="162"/>
    </row>
    <row r="64" spans="1:15" ht="13.5">
      <c r="A64" s="162"/>
      <c r="B64" s="162"/>
      <c r="C64" s="162"/>
      <c r="D64" s="162"/>
      <c r="E64" s="162"/>
      <c r="F64" s="162"/>
      <c r="G64" s="162"/>
      <c r="H64" s="162"/>
      <c r="I64" s="162"/>
      <c r="J64" s="162"/>
      <c r="K64" s="162"/>
      <c r="L64" s="162"/>
      <c r="M64" s="162"/>
      <c r="N64" s="162"/>
      <c r="O64" s="162"/>
    </row>
    <row r="65" spans="1:15" ht="13.5">
      <c r="A65" s="162"/>
      <c r="B65" s="162"/>
      <c r="C65" s="162"/>
      <c r="D65" s="162"/>
      <c r="E65" s="162"/>
      <c r="F65" s="162"/>
      <c r="G65" s="162"/>
      <c r="H65" s="162"/>
      <c r="I65" s="162"/>
      <c r="J65" s="162"/>
      <c r="K65" s="162"/>
      <c r="L65" s="162"/>
      <c r="M65" s="162"/>
      <c r="N65" s="162"/>
      <c r="O65" s="162"/>
    </row>
    <row r="66" spans="1:15" ht="13.5">
      <c r="A66" s="162"/>
      <c r="B66" s="162"/>
      <c r="C66" s="162"/>
      <c r="D66" s="162"/>
      <c r="E66" s="162"/>
      <c r="F66" s="162"/>
      <c r="G66" s="162"/>
      <c r="H66" s="162"/>
      <c r="I66" s="162"/>
      <c r="J66" s="162"/>
      <c r="K66" s="162"/>
      <c r="L66" s="162"/>
      <c r="M66" s="162"/>
      <c r="N66" s="162"/>
      <c r="O66" s="162"/>
    </row>
    <row r="67" spans="1:15" ht="13.5">
      <c r="A67" s="162"/>
      <c r="B67" s="162"/>
      <c r="C67" s="162"/>
      <c r="D67" s="162"/>
      <c r="E67" s="162"/>
      <c r="F67" s="162"/>
      <c r="G67" s="162"/>
      <c r="H67" s="162"/>
      <c r="I67" s="162"/>
      <c r="J67" s="162"/>
      <c r="K67" s="162"/>
      <c r="L67" s="162"/>
      <c r="M67" s="162"/>
      <c r="N67" s="162"/>
      <c r="O67" s="162"/>
    </row>
    <row r="68" spans="1:15" ht="13.5">
      <c r="A68" s="162"/>
      <c r="B68" s="162"/>
      <c r="C68" s="162"/>
      <c r="D68" s="162"/>
      <c r="E68" s="162"/>
      <c r="F68" s="162"/>
      <c r="G68" s="162"/>
      <c r="H68" s="162"/>
      <c r="I68" s="162"/>
      <c r="J68" s="162"/>
      <c r="K68" s="162"/>
      <c r="L68" s="162"/>
      <c r="M68" s="162"/>
      <c r="N68" s="162"/>
      <c r="O68" s="162"/>
    </row>
    <row r="69" spans="1:15" ht="13.5">
      <c r="A69" s="162"/>
      <c r="B69" s="162"/>
      <c r="C69" s="162"/>
      <c r="D69" s="162"/>
      <c r="E69" s="162"/>
      <c r="F69" s="162"/>
      <c r="G69" s="162"/>
      <c r="H69" s="162"/>
      <c r="I69" s="162"/>
      <c r="J69" s="162"/>
      <c r="K69" s="162"/>
      <c r="L69" s="162"/>
      <c r="M69" s="162"/>
      <c r="N69" s="162"/>
      <c r="O69" s="162"/>
    </row>
    <row r="70" spans="1:15" ht="13.5">
      <c r="A70" s="162"/>
      <c r="B70" s="162"/>
      <c r="C70" s="162"/>
      <c r="D70" s="162"/>
      <c r="E70" s="162"/>
      <c r="F70" s="162"/>
      <c r="G70" s="162"/>
      <c r="H70" s="162"/>
      <c r="I70" s="162"/>
      <c r="J70" s="162"/>
      <c r="K70" s="162"/>
      <c r="L70" s="162"/>
      <c r="M70" s="162"/>
      <c r="N70" s="162"/>
      <c r="O70" s="162"/>
    </row>
    <row r="71" spans="1:15" ht="13.5">
      <c r="A71" s="162"/>
      <c r="B71" s="162"/>
      <c r="C71" s="162"/>
      <c r="D71" s="162"/>
      <c r="E71" s="162"/>
      <c r="F71" s="162"/>
      <c r="G71" s="162"/>
      <c r="H71" s="162"/>
      <c r="I71" s="162"/>
      <c r="J71" s="162"/>
      <c r="K71" s="162"/>
      <c r="L71" s="162"/>
      <c r="M71" s="162"/>
      <c r="N71" s="162"/>
      <c r="O71" s="162"/>
    </row>
    <row r="72" spans="1:15" ht="13.5">
      <c r="A72" s="162"/>
      <c r="B72" s="162"/>
      <c r="C72" s="162"/>
      <c r="D72" s="162"/>
      <c r="E72" s="162"/>
      <c r="F72" s="162"/>
      <c r="G72" s="162"/>
      <c r="H72" s="162"/>
      <c r="I72" s="162"/>
      <c r="J72" s="162"/>
      <c r="K72" s="162"/>
      <c r="L72" s="162"/>
      <c r="M72" s="162"/>
      <c r="N72" s="162"/>
      <c r="O72" s="162"/>
    </row>
    <row r="73" spans="1:15" ht="13.5">
      <c r="A73" s="162"/>
      <c r="B73" s="162"/>
      <c r="C73" s="162"/>
      <c r="D73" s="162"/>
      <c r="E73" s="162"/>
      <c r="F73" s="162"/>
      <c r="G73" s="162"/>
      <c r="H73" s="162"/>
      <c r="I73" s="162"/>
      <c r="J73" s="162"/>
      <c r="K73" s="162"/>
      <c r="L73" s="162"/>
      <c r="M73" s="162"/>
      <c r="N73" s="162"/>
      <c r="O73" s="162"/>
    </row>
    <row r="74" spans="1:15" ht="13.5">
      <c r="A74" s="162"/>
      <c r="B74" s="162"/>
      <c r="C74" s="162"/>
      <c r="D74" s="162"/>
      <c r="E74" s="162"/>
      <c r="F74" s="162"/>
      <c r="G74" s="162"/>
      <c r="H74" s="162"/>
      <c r="I74" s="162"/>
      <c r="J74" s="162"/>
      <c r="K74" s="162"/>
      <c r="L74" s="162"/>
      <c r="M74" s="162"/>
      <c r="N74" s="162"/>
      <c r="O74" s="162"/>
    </row>
    <row r="75" spans="1:15" ht="13.5">
      <c r="A75" s="162"/>
      <c r="B75" s="162"/>
      <c r="C75" s="162"/>
      <c r="D75" s="162"/>
      <c r="E75" s="162"/>
      <c r="F75" s="162"/>
      <c r="G75" s="162"/>
      <c r="H75" s="162"/>
      <c r="I75" s="162"/>
      <c r="J75" s="162"/>
      <c r="K75" s="162"/>
      <c r="L75" s="162"/>
      <c r="M75" s="162"/>
      <c r="N75" s="162"/>
      <c r="O75" s="162"/>
    </row>
    <row r="76" spans="1:15" ht="13.5">
      <c r="A76" s="162"/>
      <c r="B76" s="162"/>
      <c r="C76" s="162"/>
      <c r="D76" s="162"/>
      <c r="E76" s="162"/>
      <c r="F76" s="162"/>
      <c r="G76" s="162"/>
      <c r="H76" s="162"/>
      <c r="I76" s="162"/>
      <c r="J76" s="162"/>
      <c r="K76" s="162"/>
      <c r="L76" s="162"/>
      <c r="M76" s="162"/>
      <c r="N76" s="162"/>
      <c r="O76" s="162"/>
    </row>
    <row r="77" spans="1:15" ht="13.5">
      <c r="A77" s="162"/>
      <c r="B77" s="162"/>
      <c r="C77" s="162"/>
      <c r="D77" s="162"/>
      <c r="E77" s="162"/>
      <c r="F77" s="162"/>
      <c r="G77" s="162"/>
      <c r="H77" s="162"/>
      <c r="I77" s="162"/>
      <c r="J77" s="162"/>
      <c r="K77" s="162"/>
      <c r="L77" s="162"/>
      <c r="M77" s="162"/>
      <c r="N77" s="162"/>
      <c r="O77" s="162"/>
    </row>
    <row r="78" spans="1:15" ht="13.5">
      <c r="A78" s="162"/>
      <c r="B78" s="162"/>
      <c r="C78" s="162"/>
      <c r="D78" s="162"/>
      <c r="E78" s="162"/>
      <c r="F78" s="162"/>
      <c r="G78" s="162"/>
      <c r="H78" s="162"/>
      <c r="I78" s="162"/>
      <c r="J78" s="162"/>
      <c r="K78" s="162"/>
      <c r="L78" s="162"/>
      <c r="M78" s="162"/>
      <c r="N78" s="162"/>
      <c r="O78" s="162"/>
    </row>
    <row r="79" spans="1:15" ht="13.5">
      <c r="A79" s="162"/>
      <c r="B79" s="162"/>
      <c r="C79" s="162"/>
      <c r="D79" s="162"/>
      <c r="E79" s="162"/>
      <c r="F79" s="162"/>
      <c r="G79" s="162"/>
      <c r="H79" s="162"/>
      <c r="I79" s="162"/>
      <c r="J79" s="162"/>
      <c r="K79" s="162"/>
      <c r="L79" s="162"/>
      <c r="M79" s="162"/>
      <c r="N79" s="162"/>
      <c r="O79" s="162"/>
    </row>
    <row r="80" spans="1:15" ht="13.5">
      <c r="A80" s="162"/>
      <c r="B80" s="162"/>
      <c r="C80" s="162"/>
      <c r="D80" s="162"/>
      <c r="E80" s="162"/>
      <c r="F80" s="162"/>
      <c r="G80" s="162"/>
      <c r="H80" s="162"/>
      <c r="I80" s="162"/>
      <c r="J80" s="162"/>
      <c r="K80" s="162"/>
      <c r="L80" s="162"/>
      <c r="M80" s="162"/>
      <c r="N80" s="162"/>
      <c r="O80" s="162"/>
    </row>
    <row r="81" spans="1:15" ht="13.5">
      <c r="A81" s="162"/>
      <c r="B81" s="162"/>
      <c r="C81" s="162"/>
      <c r="D81" s="162"/>
      <c r="E81" s="162"/>
      <c r="F81" s="162"/>
      <c r="G81" s="162"/>
      <c r="H81" s="162"/>
      <c r="I81" s="162"/>
      <c r="J81" s="162"/>
      <c r="K81" s="162"/>
      <c r="L81" s="162"/>
      <c r="M81" s="162"/>
      <c r="N81" s="162"/>
      <c r="O81" s="162"/>
    </row>
    <row r="82" spans="1:15" ht="13.5">
      <c r="A82" s="162"/>
      <c r="B82" s="162"/>
      <c r="C82" s="162"/>
      <c r="D82" s="162"/>
      <c r="E82" s="162"/>
      <c r="F82" s="162"/>
      <c r="G82" s="162"/>
      <c r="H82" s="162"/>
      <c r="I82" s="162"/>
      <c r="J82" s="162"/>
      <c r="K82" s="162"/>
      <c r="L82" s="162"/>
      <c r="M82" s="162"/>
      <c r="N82" s="162"/>
      <c r="O82" s="162"/>
    </row>
    <row r="83" spans="1:15" ht="13.5">
      <c r="A83" s="162"/>
      <c r="B83" s="162"/>
      <c r="C83" s="162"/>
      <c r="D83" s="162"/>
      <c r="E83" s="162"/>
      <c r="F83" s="162"/>
      <c r="G83" s="162"/>
      <c r="H83" s="162"/>
      <c r="I83" s="162"/>
      <c r="J83" s="162"/>
      <c r="K83" s="162"/>
      <c r="L83" s="162"/>
      <c r="M83" s="162"/>
      <c r="N83" s="162"/>
      <c r="O83" s="162"/>
    </row>
  </sheetData>
  <sheetProtection/>
  <mergeCells count="5">
    <mergeCell ref="A19:A21"/>
    <mergeCell ref="A14:A16"/>
    <mergeCell ref="A9:A11"/>
    <mergeCell ref="A29:A31"/>
    <mergeCell ref="A24:A26"/>
  </mergeCells>
  <printOptions/>
  <pageMargins left="0.75" right="0.75" top="0.33" bottom="0.49" header="0.2" footer="0.2"/>
  <pageSetup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codeName="Sheet7"/>
  <dimension ref="A1:Q58"/>
  <sheetViews>
    <sheetView view="pageBreakPreview" zoomScale="110" zoomScaleSheetLayoutView="110" zoomScalePageLayoutView="0" workbookViewId="0" topLeftCell="A1">
      <pane xSplit="2" ySplit="3" topLeftCell="J4" activePane="bottomRight" state="frozen"/>
      <selection pane="topLeft" activeCell="G4" sqref="G4"/>
      <selection pane="topRight" activeCell="G4" sqref="G4"/>
      <selection pane="bottomLeft" activeCell="G4" sqref="G4"/>
      <selection pane="bottomRight" activeCell="N9" sqref="N9"/>
    </sheetView>
  </sheetViews>
  <sheetFormatPr defaultColWidth="9.00390625" defaultRowHeight="13.5"/>
  <cols>
    <col min="1" max="1" width="13.125" style="163" customWidth="1"/>
    <col min="2" max="15" width="9.00390625" style="163" customWidth="1"/>
    <col min="16" max="16384" width="9.00390625" style="163" customWidth="1"/>
  </cols>
  <sheetData>
    <row r="1" spans="1:17" ht="17.25">
      <c r="A1" s="424"/>
      <c r="B1" s="85" t="s">
        <v>53</v>
      </c>
      <c r="C1" s="56" t="s">
        <v>199</v>
      </c>
      <c r="D1" s="56"/>
      <c r="E1" s="56"/>
      <c r="F1" s="56"/>
      <c r="G1" s="56" t="s">
        <v>204</v>
      </c>
      <c r="H1" s="56"/>
      <c r="I1" s="172"/>
      <c r="J1" s="172"/>
      <c r="K1" s="172"/>
      <c r="L1" s="172"/>
      <c r="M1" s="172"/>
      <c r="N1" s="172"/>
      <c r="O1" s="172"/>
      <c r="P1" s="173"/>
      <c r="Q1" s="173"/>
    </row>
    <row r="2" spans="1:17" ht="14.25" thickBot="1">
      <c r="A2" s="173"/>
      <c r="B2" s="173"/>
      <c r="C2" s="172"/>
      <c r="D2" s="172"/>
      <c r="E2" s="172"/>
      <c r="F2" s="172"/>
      <c r="G2" s="172"/>
      <c r="H2" s="172"/>
      <c r="I2" s="172"/>
      <c r="J2" s="172"/>
      <c r="K2" s="172"/>
      <c r="L2" s="172"/>
      <c r="M2" s="172"/>
      <c r="N2" s="172"/>
      <c r="O2" s="486" t="s">
        <v>0</v>
      </c>
      <c r="P2" s="173"/>
      <c r="Q2" s="173"/>
    </row>
    <row r="3" spans="1:17" ht="18" thickBot="1">
      <c r="A3" s="86" t="s">
        <v>45</v>
      </c>
      <c r="B3" s="87" t="s">
        <v>46</v>
      </c>
      <c r="C3" s="88" t="s">
        <v>1</v>
      </c>
      <c r="D3" s="89" t="s">
        <v>2</v>
      </c>
      <c r="E3" s="89" t="s">
        <v>3</v>
      </c>
      <c r="F3" s="89" t="s">
        <v>4</v>
      </c>
      <c r="G3" s="89" t="s">
        <v>5</v>
      </c>
      <c r="H3" s="89" t="s">
        <v>6</v>
      </c>
      <c r="I3" s="89" t="s">
        <v>7</v>
      </c>
      <c r="J3" s="89" t="s">
        <v>8</v>
      </c>
      <c r="K3" s="89" t="s">
        <v>9</v>
      </c>
      <c r="L3" s="89" t="s">
        <v>10</v>
      </c>
      <c r="M3" s="89" t="s">
        <v>11</v>
      </c>
      <c r="N3" s="90" t="s">
        <v>12</v>
      </c>
      <c r="O3" s="91" t="s">
        <v>47</v>
      </c>
      <c r="P3" s="173"/>
      <c r="Q3" s="173"/>
    </row>
    <row r="4" spans="1:17" ht="13.5" customHeight="1" thickTop="1">
      <c r="A4" s="92"/>
      <c r="B4" s="345" t="s">
        <v>49</v>
      </c>
      <c r="C4" s="509">
        <f aca="true" t="shared" si="0" ref="C4:K4">IF(C5="","",SUM(C5:C8))</f>
        <v>178</v>
      </c>
      <c r="D4" s="509">
        <f t="shared" si="0"/>
        <v>188</v>
      </c>
      <c r="E4" s="509">
        <f t="shared" si="0"/>
        <v>122</v>
      </c>
      <c r="F4" s="504">
        <f t="shared" si="0"/>
        <v>168</v>
      </c>
      <c r="G4" s="504">
        <f t="shared" si="0"/>
        <v>182</v>
      </c>
      <c r="H4" s="509">
        <f t="shared" si="0"/>
        <v>210</v>
      </c>
      <c r="I4" s="509">
        <f t="shared" si="0"/>
        <v>170</v>
      </c>
      <c r="J4" s="509">
        <f t="shared" si="0"/>
        <v>305</v>
      </c>
      <c r="K4" s="509">
        <f t="shared" si="0"/>
        <v>161</v>
      </c>
      <c r="L4" s="509">
        <f>IF(L5="","",SUM(L5:L8))</f>
        <v>193</v>
      </c>
      <c r="M4" s="509">
        <f>IF(M5="","",SUM(M5:M8))</f>
        <v>135</v>
      </c>
      <c r="N4" s="509">
        <v>284</v>
      </c>
      <c r="O4" s="175">
        <f>SUM(C4:N4)</f>
        <v>2296</v>
      </c>
      <c r="P4" s="173"/>
      <c r="Q4" s="173"/>
    </row>
    <row r="5" spans="1:17" ht="13.5" customHeight="1">
      <c r="A5" s="93"/>
      <c r="B5" s="346" t="s">
        <v>50</v>
      </c>
      <c r="C5" s="506">
        <v>94</v>
      </c>
      <c r="D5" s="506">
        <v>75</v>
      </c>
      <c r="E5" s="506">
        <v>76</v>
      </c>
      <c r="F5" s="506">
        <v>84</v>
      </c>
      <c r="G5" s="506">
        <v>83</v>
      </c>
      <c r="H5" s="506">
        <v>100</v>
      </c>
      <c r="I5" s="506">
        <v>83</v>
      </c>
      <c r="J5" s="506">
        <v>81</v>
      </c>
      <c r="K5" s="506">
        <v>76</v>
      </c>
      <c r="L5" s="506">
        <v>91</v>
      </c>
      <c r="M5" s="506">
        <v>62</v>
      </c>
      <c r="N5" s="506">
        <v>69</v>
      </c>
      <c r="O5" s="178">
        <f>SUM(C5:N5)</f>
        <v>974</v>
      </c>
      <c r="P5" s="173"/>
      <c r="Q5" s="173"/>
    </row>
    <row r="6" spans="1:17" ht="13.5" customHeight="1">
      <c r="A6" s="94" t="s">
        <v>113</v>
      </c>
      <c r="B6" s="176" t="s">
        <v>51</v>
      </c>
      <c r="C6" s="166">
        <v>33</v>
      </c>
      <c r="D6" s="166">
        <v>47</v>
      </c>
      <c r="E6" s="166">
        <v>28</v>
      </c>
      <c r="F6" s="166">
        <v>65</v>
      </c>
      <c r="G6" s="166">
        <v>63</v>
      </c>
      <c r="H6" s="166">
        <v>87</v>
      </c>
      <c r="I6" s="166">
        <v>46</v>
      </c>
      <c r="J6" s="166">
        <v>55</v>
      </c>
      <c r="K6" s="166">
        <v>66</v>
      </c>
      <c r="L6" s="166">
        <v>63</v>
      </c>
      <c r="M6" s="166">
        <v>49</v>
      </c>
      <c r="N6" s="166">
        <v>171</v>
      </c>
      <c r="O6" s="178">
        <f>SUM(C6:N6)</f>
        <v>773</v>
      </c>
      <c r="P6" s="173"/>
      <c r="Q6" s="173"/>
    </row>
    <row r="7" spans="1:17" ht="13.5" customHeight="1">
      <c r="A7" s="94"/>
      <c r="B7" s="176" t="s">
        <v>74</v>
      </c>
      <c r="C7" s="166">
        <v>0</v>
      </c>
      <c r="D7" s="166">
        <v>0</v>
      </c>
      <c r="E7" s="166">
        <v>0</v>
      </c>
      <c r="F7" s="166">
        <v>0</v>
      </c>
      <c r="G7" s="166">
        <v>1</v>
      </c>
      <c r="H7" s="166">
        <v>0</v>
      </c>
      <c r="I7" s="166">
        <v>0</v>
      </c>
      <c r="J7" s="166">
        <v>3</v>
      </c>
      <c r="K7" s="166">
        <v>0</v>
      </c>
      <c r="L7" s="166">
        <v>0</v>
      </c>
      <c r="M7" s="166">
        <v>0</v>
      </c>
      <c r="N7" s="166">
        <v>0</v>
      </c>
      <c r="O7" s="178">
        <f>SUM(C7:N7)</f>
        <v>4</v>
      </c>
      <c r="P7" s="173"/>
      <c r="Q7" s="173"/>
    </row>
    <row r="8" spans="1:17" ht="13.5" customHeight="1" thickBot="1">
      <c r="A8" s="94"/>
      <c r="B8" s="179" t="s">
        <v>52</v>
      </c>
      <c r="C8" s="168">
        <v>51</v>
      </c>
      <c r="D8" s="168">
        <v>66</v>
      </c>
      <c r="E8" s="168">
        <v>18</v>
      </c>
      <c r="F8" s="168">
        <v>19</v>
      </c>
      <c r="G8" s="168">
        <v>35</v>
      </c>
      <c r="H8" s="168">
        <v>23</v>
      </c>
      <c r="I8" s="168">
        <v>41</v>
      </c>
      <c r="J8" s="168">
        <v>166</v>
      </c>
      <c r="K8" s="168">
        <v>19</v>
      </c>
      <c r="L8" s="168">
        <v>39</v>
      </c>
      <c r="M8" s="168">
        <v>24</v>
      </c>
      <c r="N8" s="168">
        <v>44</v>
      </c>
      <c r="O8" s="180">
        <f>SUM(C8:N8)</f>
        <v>545</v>
      </c>
      <c r="P8" s="173"/>
      <c r="Q8" s="173"/>
    </row>
    <row r="9" spans="1:17" ht="13.5" customHeight="1" thickTop="1">
      <c r="A9" s="684" t="s">
        <v>139</v>
      </c>
      <c r="B9" s="181" t="s">
        <v>49</v>
      </c>
      <c r="C9" s="509">
        <f>IF(C10="","",SUM(C10:C13))</f>
        <v>39</v>
      </c>
      <c r="D9" s="509">
        <f>IF(D10="","",SUM(D10:D13))</f>
        <v>47</v>
      </c>
      <c r="E9" s="509">
        <f aca="true" t="shared" si="1" ref="E9:M9">IF(E10="","",SUM(E10:E13))</f>
        <v>23</v>
      </c>
      <c r="F9" s="509">
        <f t="shared" si="1"/>
        <v>27</v>
      </c>
      <c r="G9" s="509">
        <f t="shared" si="1"/>
        <v>13</v>
      </c>
      <c r="H9" s="509">
        <f t="shared" si="1"/>
        <v>50</v>
      </c>
      <c r="I9" s="509">
        <f t="shared" si="1"/>
        <v>37</v>
      </c>
      <c r="J9" s="509">
        <f t="shared" si="1"/>
        <v>34</v>
      </c>
      <c r="K9" s="509">
        <f t="shared" si="1"/>
        <v>20</v>
      </c>
      <c r="L9" s="509">
        <f t="shared" si="1"/>
        <v>43</v>
      </c>
      <c r="M9" s="509">
        <f t="shared" si="1"/>
        <v>25</v>
      </c>
      <c r="N9" s="509">
        <v>16</v>
      </c>
      <c r="O9" s="182">
        <f aca="true" t="shared" si="2" ref="O9:O18">SUM(C9:N9)</f>
        <v>374</v>
      </c>
      <c r="P9" s="173"/>
      <c r="Q9" s="173"/>
    </row>
    <row r="10" spans="1:17" ht="13.5" customHeight="1">
      <c r="A10" s="685"/>
      <c r="B10" s="176" t="s">
        <v>50</v>
      </c>
      <c r="C10" s="166">
        <v>14</v>
      </c>
      <c r="D10" s="166">
        <v>25</v>
      </c>
      <c r="E10" s="166">
        <v>20</v>
      </c>
      <c r="F10" s="166">
        <v>22</v>
      </c>
      <c r="G10" s="166">
        <v>11</v>
      </c>
      <c r="H10" s="166">
        <v>30</v>
      </c>
      <c r="I10" s="166">
        <v>23</v>
      </c>
      <c r="J10" s="166">
        <v>20</v>
      </c>
      <c r="K10" s="166">
        <v>15</v>
      </c>
      <c r="L10" s="166">
        <v>20</v>
      </c>
      <c r="M10" s="166">
        <v>19</v>
      </c>
      <c r="N10" s="166">
        <v>10</v>
      </c>
      <c r="O10" s="178">
        <f t="shared" si="2"/>
        <v>229</v>
      </c>
      <c r="P10" s="173"/>
      <c r="Q10" s="173"/>
    </row>
    <row r="11" spans="1:17" ht="13.5" customHeight="1">
      <c r="A11" s="685"/>
      <c r="B11" s="176" t="s">
        <v>51</v>
      </c>
      <c r="C11" s="166">
        <v>0</v>
      </c>
      <c r="D11" s="166">
        <v>0</v>
      </c>
      <c r="E11" s="166">
        <v>0</v>
      </c>
      <c r="F11" s="166">
        <v>0</v>
      </c>
      <c r="G11" s="166">
        <v>1</v>
      </c>
      <c r="H11" s="166">
        <v>14</v>
      </c>
      <c r="I11" s="166">
        <v>0</v>
      </c>
      <c r="J11" s="166">
        <v>0</v>
      </c>
      <c r="K11" s="166">
        <v>0</v>
      </c>
      <c r="L11" s="166">
        <v>2</v>
      </c>
      <c r="M11" s="166">
        <v>3</v>
      </c>
      <c r="N11" s="166">
        <v>0</v>
      </c>
      <c r="O11" s="178">
        <f t="shared" si="2"/>
        <v>20</v>
      </c>
      <c r="P11" s="173"/>
      <c r="Q11" s="173"/>
    </row>
    <row r="12" spans="1:17" ht="13.5" customHeight="1">
      <c r="A12" s="685"/>
      <c r="B12" s="176" t="s">
        <v>74</v>
      </c>
      <c r="C12" s="166">
        <v>0</v>
      </c>
      <c r="D12" s="166">
        <v>0</v>
      </c>
      <c r="E12" s="166">
        <v>0</v>
      </c>
      <c r="F12" s="166">
        <v>0</v>
      </c>
      <c r="G12" s="166">
        <v>0</v>
      </c>
      <c r="H12" s="166">
        <v>0</v>
      </c>
      <c r="I12" s="166">
        <v>1</v>
      </c>
      <c r="J12" s="166">
        <v>2</v>
      </c>
      <c r="K12" s="166">
        <v>0</v>
      </c>
      <c r="L12" s="166">
        <v>1</v>
      </c>
      <c r="M12" s="166">
        <v>0</v>
      </c>
      <c r="N12" s="166">
        <v>0</v>
      </c>
      <c r="O12" s="178">
        <f t="shared" si="2"/>
        <v>4</v>
      </c>
      <c r="P12" s="173"/>
      <c r="Q12" s="173"/>
    </row>
    <row r="13" spans="1:17" ht="13.5" customHeight="1" thickBot="1">
      <c r="A13" s="686"/>
      <c r="B13" s="183" t="s">
        <v>52</v>
      </c>
      <c r="C13" s="168">
        <v>25</v>
      </c>
      <c r="D13" s="168">
        <v>22</v>
      </c>
      <c r="E13" s="168">
        <v>3</v>
      </c>
      <c r="F13" s="168">
        <v>5</v>
      </c>
      <c r="G13" s="168">
        <v>1</v>
      </c>
      <c r="H13" s="168">
        <v>6</v>
      </c>
      <c r="I13" s="168">
        <v>13</v>
      </c>
      <c r="J13" s="168">
        <v>12</v>
      </c>
      <c r="K13" s="168">
        <v>5</v>
      </c>
      <c r="L13" s="168">
        <v>20</v>
      </c>
      <c r="M13" s="168">
        <v>3</v>
      </c>
      <c r="N13" s="168">
        <v>6</v>
      </c>
      <c r="O13" s="180">
        <f t="shared" si="2"/>
        <v>121</v>
      </c>
      <c r="P13" s="173"/>
      <c r="Q13" s="173"/>
    </row>
    <row r="14" spans="1:17" ht="13.5" customHeight="1" thickTop="1">
      <c r="A14" s="682" t="s">
        <v>137</v>
      </c>
      <c r="B14" s="164" t="s">
        <v>49</v>
      </c>
      <c r="C14" s="509">
        <f>IF(C15="","",SUM(C15:C18))</f>
        <v>76</v>
      </c>
      <c r="D14" s="509">
        <f>IF(D15="","",SUM(D15:D18))</f>
        <v>94</v>
      </c>
      <c r="E14" s="509">
        <f aca="true" t="shared" si="3" ref="E14:M14">IF(E15="","",SUM(E15:E18))</f>
        <v>90</v>
      </c>
      <c r="F14" s="509">
        <f t="shared" si="3"/>
        <v>75</v>
      </c>
      <c r="G14" s="509">
        <f t="shared" si="3"/>
        <v>112</v>
      </c>
      <c r="H14" s="509">
        <f t="shared" si="3"/>
        <v>147</v>
      </c>
      <c r="I14" s="509">
        <f t="shared" si="3"/>
        <v>80</v>
      </c>
      <c r="J14" s="509">
        <f t="shared" si="3"/>
        <v>136</v>
      </c>
      <c r="K14" s="509">
        <f t="shared" si="3"/>
        <v>65</v>
      </c>
      <c r="L14" s="509">
        <f t="shared" si="3"/>
        <v>65</v>
      </c>
      <c r="M14" s="509">
        <f t="shared" si="3"/>
        <v>83</v>
      </c>
      <c r="N14" s="509">
        <v>51</v>
      </c>
      <c r="O14" s="182">
        <f t="shared" si="2"/>
        <v>1074</v>
      </c>
      <c r="P14" s="173"/>
      <c r="Q14" s="173"/>
    </row>
    <row r="15" spans="1:17" ht="13.5" customHeight="1">
      <c r="A15" s="688"/>
      <c r="B15" s="165" t="s">
        <v>50</v>
      </c>
      <c r="C15" s="166">
        <v>37</v>
      </c>
      <c r="D15" s="166">
        <v>43</v>
      </c>
      <c r="E15" s="166">
        <v>53</v>
      </c>
      <c r="F15" s="166">
        <v>49</v>
      </c>
      <c r="G15" s="166">
        <v>58</v>
      </c>
      <c r="H15" s="166">
        <v>48</v>
      </c>
      <c r="I15" s="166">
        <v>41</v>
      </c>
      <c r="J15" s="166">
        <v>45</v>
      </c>
      <c r="K15" s="166">
        <v>42</v>
      </c>
      <c r="L15" s="166">
        <v>33</v>
      </c>
      <c r="M15" s="166">
        <v>35</v>
      </c>
      <c r="N15" s="166">
        <v>33</v>
      </c>
      <c r="O15" s="178">
        <f t="shared" si="2"/>
        <v>517</v>
      </c>
      <c r="P15" s="173"/>
      <c r="Q15" s="173"/>
    </row>
    <row r="16" spans="1:17" ht="13.5" customHeight="1">
      <c r="A16" s="688"/>
      <c r="B16" s="165" t="s">
        <v>51</v>
      </c>
      <c r="C16" s="166">
        <v>10</v>
      </c>
      <c r="D16" s="166">
        <v>30</v>
      </c>
      <c r="E16" s="166">
        <v>20</v>
      </c>
      <c r="F16" s="166">
        <v>13</v>
      </c>
      <c r="G16" s="166">
        <v>26</v>
      </c>
      <c r="H16" s="166">
        <v>82</v>
      </c>
      <c r="I16" s="166">
        <v>18</v>
      </c>
      <c r="J16" s="166">
        <v>30</v>
      </c>
      <c r="K16" s="166">
        <v>14</v>
      </c>
      <c r="L16" s="166">
        <v>6</v>
      </c>
      <c r="M16" s="166">
        <v>36</v>
      </c>
      <c r="N16" s="166">
        <v>0</v>
      </c>
      <c r="O16" s="178">
        <f t="shared" si="2"/>
        <v>285</v>
      </c>
      <c r="P16" s="173"/>
      <c r="Q16" s="173"/>
    </row>
    <row r="17" spans="1:17" ht="13.5" customHeight="1">
      <c r="A17" s="469"/>
      <c r="B17" s="165" t="s">
        <v>74</v>
      </c>
      <c r="C17" s="166">
        <v>0</v>
      </c>
      <c r="D17" s="166">
        <v>0</v>
      </c>
      <c r="E17" s="166">
        <v>0</v>
      </c>
      <c r="F17" s="166">
        <v>0</v>
      </c>
      <c r="G17" s="166">
        <v>0</v>
      </c>
      <c r="H17" s="166">
        <v>0</v>
      </c>
      <c r="I17" s="166">
        <v>0</v>
      </c>
      <c r="J17" s="166">
        <v>0</v>
      </c>
      <c r="K17" s="166">
        <v>1</v>
      </c>
      <c r="L17" s="166">
        <v>0</v>
      </c>
      <c r="M17" s="166">
        <v>0</v>
      </c>
      <c r="N17" s="166">
        <v>0</v>
      </c>
      <c r="O17" s="178">
        <f t="shared" si="2"/>
        <v>1</v>
      </c>
      <c r="P17" s="173"/>
      <c r="Q17" s="173"/>
    </row>
    <row r="18" spans="1:17" ht="13.5" customHeight="1" thickBot="1">
      <c r="A18" s="470"/>
      <c r="B18" s="167" t="s">
        <v>52</v>
      </c>
      <c r="C18" s="168">
        <v>29</v>
      </c>
      <c r="D18" s="168">
        <v>21</v>
      </c>
      <c r="E18" s="168">
        <v>17</v>
      </c>
      <c r="F18" s="168">
        <v>13</v>
      </c>
      <c r="G18" s="168">
        <v>28</v>
      </c>
      <c r="H18" s="168">
        <v>17</v>
      </c>
      <c r="I18" s="168">
        <v>21</v>
      </c>
      <c r="J18" s="168">
        <v>61</v>
      </c>
      <c r="K18" s="168">
        <v>8</v>
      </c>
      <c r="L18" s="168">
        <v>26</v>
      </c>
      <c r="M18" s="168">
        <v>12</v>
      </c>
      <c r="N18" s="168">
        <v>18</v>
      </c>
      <c r="O18" s="180">
        <f t="shared" si="2"/>
        <v>271</v>
      </c>
      <c r="P18" s="173"/>
      <c r="Q18" s="173"/>
    </row>
    <row r="19" spans="1:17" ht="13.5" customHeight="1" thickTop="1">
      <c r="A19" s="682" t="s">
        <v>82</v>
      </c>
      <c r="B19" s="181" t="s">
        <v>49</v>
      </c>
      <c r="C19" s="509">
        <f>IF(C20="","",SUM(C20:C23))</f>
        <v>22</v>
      </c>
      <c r="D19" s="509">
        <f>IF(D20="","",SUM(D20:D23))</f>
        <v>23</v>
      </c>
      <c r="E19" s="509">
        <f aca="true" t="shared" si="4" ref="E19:M19">IF(E20="","",SUM(E20:E23))</f>
        <v>47</v>
      </c>
      <c r="F19" s="509">
        <f t="shared" si="4"/>
        <v>32</v>
      </c>
      <c r="G19" s="509">
        <f t="shared" si="4"/>
        <v>17</v>
      </c>
      <c r="H19" s="509">
        <f t="shared" si="4"/>
        <v>26</v>
      </c>
      <c r="I19" s="509">
        <f t="shared" si="4"/>
        <v>18</v>
      </c>
      <c r="J19" s="509">
        <f t="shared" si="4"/>
        <v>22</v>
      </c>
      <c r="K19" s="509">
        <f t="shared" si="4"/>
        <v>28</v>
      </c>
      <c r="L19" s="509">
        <f t="shared" si="4"/>
        <v>20</v>
      </c>
      <c r="M19" s="509">
        <f t="shared" si="4"/>
        <v>18</v>
      </c>
      <c r="N19" s="509">
        <v>22</v>
      </c>
      <c r="O19" s="182">
        <f aca="true" t="shared" si="5" ref="O19:O33">SUM(C19:N19)</f>
        <v>295</v>
      </c>
      <c r="P19" s="173"/>
      <c r="Q19" s="173"/>
    </row>
    <row r="20" spans="1:17" ht="13.5" customHeight="1">
      <c r="A20" s="683"/>
      <c r="B20" s="176" t="s">
        <v>50</v>
      </c>
      <c r="C20" s="166">
        <v>19</v>
      </c>
      <c r="D20" s="166">
        <v>12</v>
      </c>
      <c r="E20" s="166">
        <v>27</v>
      </c>
      <c r="F20" s="166">
        <v>28</v>
      </c>
      <c r="G20" s="166">
        <v>15</v>
      </c>
      <c r="H20" s="166">
        <v>22</v>
      </c>
      <c r="I20" s="166">
        <v>15</v>
      </c>
      <c r="J20" s="166">
        <v>21</v>
      </c>
      <c r="K20" s="166">
        <v>21</v>
      </c>
      <c r="L20" s="166">
        <v>19</v>
      </c>
      <c r="M20" s="166">
        <v>18</v>
      </c>
      <c r="N20" s="166">
        <v>15</v>
      </c>
      <c r="O20" s="178">
        <f t="shared" si="5"/>
        <v>232</v>
      </c>
      <c r="P20" s="173"/>
      <c r="Q20" s="173"/>
    </row>
    <row r="21" spans="1:17" ht="13.5" customHeight="1">
      <c r="A21" s="683"/>
      <c r="B21" s="176" t="s">
        <v>51</v>
      </c>
      <c r="C21" s="166">
        <v>0</v>
      </c>
      <c r="D21" s="166">
        <v>0</v>
      </c>
      <c r="E21" s="166">
        <v>0</v>
      </c>
      <c r="F21" s="166">
        <v>0</v>
      </c>
      <c r="G21" s="166">
        <v>0</v>
      </c>
      <c r="H21" s="166">
        <v>1</v>
      </c>
      <c r="I21" s="166">
        <v>0</v>
      </c>
      <c r="J21" s="166">
        <v>0</v>
      </c>
      <c r="K21" s="166">
        <v>0</v>
      </c>
      <c r="L21" s="166">
        <v>0</v>
      </c>
      <c r="M21" s="166">
        <v>0</v>
      </c>
      <c r="N21" s="166">
        <v>0</v>
      </c>
      <c r="O21" s="178">
        <f t="shared" si="5"/>
        <v>1</v>
      </c>
      <c r="P21" s="173"/>
      <c r="Q21" s="173"/>
    </row>
    <row r="22" spans="1:17" ht="13.5" customHeight="1">
      <c r="A22" s="469"/>
      <c r="B22" s="176" t="s">
        <v>74</v>
      </c>
      <c r="C22" s="166">
        <v>0</v>
      </c>
      <c r="D22" s="579">
        <v>0</v>
      </c>
      <c r="E22" s="166">
        <v>0</v>
      </c>
      <c r="F22" s="166">
        <v>0</v>
      </c>
      <c r="G22" s="166">
        <v>0</v>
      </c>
      <c r="H22" s="166">
        <v>0</v>
      </c>
      <c r="I22" s="166">
        <v>0</v>
      </c>
      <c r="J22" s="166">
        <v>0</v>
      </c>
      <c r="K22" s="166">
        <v>0</v>
      </c>
      <c r="L22" s="166">
        <v>0</v>
      </c>
      <c r="M22" s="166">
        <v>0</v>
      </c>
      <c r="N22" s="166">
        <v>0</v>
      </c>
      <c r="O22" s="178">
        <f t="shared" si="5"/>
        <v>0</v>
      </c>
      <c r="P22" s="173"/>
      <c r="Q22" s="173"/>
    </row>
    <row r="23" spans="1:17" ht="13.5" customHeight="1" thickBot="1">
      <c r="A23" s="469"/>
      <c r="B23" s="183" t="s">
        <v>52</v>
      </c>
      <c r="C23" s="168">
        <v>3</v>
      </c>
      <c r="D23" s="580">
        <v>11</v>
      </c>
      <c r="E23" s="168">
        <v>20</v>
      </c>
      <c r="F23" s="168">
        <v>4</v>
      </c>
      <c r="G23" s="168">
        <v>2</v>
      </c>
      <c r="H23" s="168">
        <v>3</v>
      </c>
      <c r="I23" s="168">
        <v>3</v>
      </c>
      <c r="J23" s="168">
        <v>1</v>
      </c>
      <c r="K23" s="168">
        <v>7</v>
      </c>
      <c r="L23" s="168">
        <v>1</v>
      </c>
      <c r="M23" s="168">
        <v>0</v>
      </c>
      <c r="N23" s="580">
        <v>7</v>
      </c>
      <c r="O23" s="180">
        <f t="shared" si="5"/>
        <v>62</v>
      </c>
      <c r="P23" s="173"/>
      <c r="Q23" s="173"/>
    </row>
    <row r="24" spans="1:17" ht="13.5" customHeight="1" thickTop="1">
      <c r="A24" s="684" t="s">
        <v>83</v>
      </c>
      <c r="B24" s="181" t="s">
        <v>49</v>
      </c>
      <c r="C24" s="509">
        <f>IF(C25="","",SUM(C25:C28))</f>
        <v>15</v>
      </c>
      <c r="D24" s="509">
        <f>IF(D25="","",SUM(D25:D28))</f>
        <v>11</v>
      </c>
      <c r="E24" s="509">
        <f aca="true" t="shared" si="6" ref="E24:M24">IF(E25="","",SUM(E25:E28))</f>
        <v>12</v>
      </c>
      <c r="F24" s="509">
        <f t="shared" si="6"/>
        <v>23</v>
      </c>
      <c r="G24" s="509">
        <f>IF(G25="","",SUM(G25:G28))</f>
        <v>14</v>
      </c>
      <c r="H24" s="509">
        <f t="shared" si="6"/>
        <v>18</v>
      </c>
      <c r="I24" s="509">
        <f t="shared" si="6"/>
        <v>27</v>
      </c>
      <c r="J24" s="509">
        <f t="shared" si="6"/>
        <v>20</v>
      </c>
      <c r="K24" s="509">
        <f t="shared" si="6"/>
        <v>11</v>
      </c>
      <c r="L24" s="509">
        <f t="shared" si="6"/>
        <v>11</v>
      </c>
      <c r="M24" s="509">
        <f t="shared" si="6"/>
        <v>11</v>
      </c>
      <c r="N24" s="509">
        <v>14</v>
      </c>
      <c r="O24" s="182">
        <f t="shared" si="5"/>
        <v>187</v>
      </c>
      <c r="P24" s="173"/>
      <c r="Q24" s="173"/>
    </row>
    <row r="25" spans="1:17" ht="13.5" customHeight="1">
      <c r="A25" s="685"/>
      <c r="B25" s="176" t="s">
        <v>50</v>
      </c>
      <c r="C25" s="166">
        <v>11</v>
      </c>
      <c r="D25" s="166">
        <v>11</v>
      </c>
      <c r="E25" s="166">
        <v>12</v>
      </c>
      <c r="F25" s="166">
        <v>11</v>
      </c>
      <c r="G25" s="166">
        <v>14</v>
      </c>
      <c r="H25" s="166">
        <v>18</v>
      </c>
      <c r="I25" s="166">
        <v>16</v>
      </c>
      <c r="J25" s="166">
        <v>12</v>
      </c>
      <c r="K25" s="166">
        <v>7</v>
      </c>
      <c r="L25" s="166">
        <v>11</v>
      </c>
      <c r="M25" s="166">
        <v>11</v>
      </c>
      <c r="N25" s="166">
        <v>10</v>
      </c>
      <c r="O25" s="178">
        <f t="shared" si="5"/>
        <v>144</v>
      </c>
      <c r="P25" s="173"/>
      <c r="Q25" s="173"/>
    </row>
    <row r="26" spans="1:17" ht="13.5" customHeight="1">
      <c r="A26" s="685"/>
      <c r="B26" s="176" t="s">
        <v>51</v>
      </c>
      <c r="C26" s="166">
        <v>0</v>
      </c>
      <c r="D26" s="166">
        <v>0</v>
      </c>
      <c r="E26" s="166">
        <v>0</v>
      </c>
      <c r="F26" s="166">
        <v>4</v>
      </c>
      <c r="G26" s="166">
        <v>0</v>
      </c>
      <c r="H26" s="166">
        <v>0</v>
      </c>
      <c r="I26" s="166">
        <v>10</v>
      </c>
      <c r="J26" s="166">
        <v>8</v>
      </c>
      <c r="K26" s="166">
        <v>3</v>
      </c>
      <c r="L26" s="166">
        <v>0</v>
      </c>
      <c r="M26" s="166">
        <v>0</v>
      </c>
      <c r="N26" s="166">
        <v>0</v>
      </c>
      <c r="O26" s="178">
        <f t="shared" si="5"/>
        <v>25</v>
      </c>
      <c r="P26" s="173"/>
      <c r="Q26" s="173"/>
    </row>
    <row r="27" spans="1:17" ht="13.5" customHeight="1">
      <c r="A27" s="685"/>
      <c r="B27" s="176" t="s">
        <v>74</v>
      </c>
      <c r="C27" s="166">
        <v>0</v>
      </c>
      <c r="D27" s="166">
        <v>0</v>
      </c>
      <c r="E27" s="166">
        <v>0</v>
      </c>
      <c r="F27" s="166">
        <v>0</v>
      </c>
      <c r="G27" s="166">
        <v>0</v>
      </c>
      <c r="H27" s="166">
        <v>0</v>
      </c>
      <c r="I27" s="166">
        <v>0</v>
      </c>
      <c r="J27" s="166">
        <v>0</v>
      </c>
      <c r="K27" s="166">
        <v>0</v>
      </c>
      <c r="L27" s="166">
        <v>0</v>
      </c>
      <c r="M27" s="166">
        <v>0</v>
      </c>
      <c r="N27" s="166">
        <v>0</v>
      </c>
      <c r="O27" s="178">
        <f t="shared" si="5"/>
        <v>0</v>
      </c>
      <c r="P27" s="173"/>
      <c r="Q27" s="173"/>
    </row>
    <row r="28" spans="1:17" ht="13.5" customHeight="1" thickBot="1">
      <c r="A28" s="686"/>
      <c r="B28" s="183" t="s">
        <v>52</v>
      </c>
      <c r="C28" s="168">
        <v>4</v>
      </c>
      <c r="D28" s="168">
        <v>0</v>
      </c>
      <c r="E28" s="168">
        <v>0</v>
      </c>
      <c r="F28" s="168">
        <v>8</v>
      </c>
      <c r="G28" s="168">
        <v>0</v>
      </c>
      <c r="H28" s="168">
        <v>0</v>
      </c>
      <c r="I28" s="168">
        <v>1</v>
      </c>
      <c r="J28" s="168">
        <v>0</v>
      </c>
      <c r="K28" s="168">
        <v>1</v>
      </c>
      <c r="L28" s="168">
        <v>0</v>
      </c>
      <c r="M28" s="168">
        <v>0</v>
      </c>
      <c r="N28" s="168">
        <v>4</v>
      </c>
      <c r="O28" s="180">
        <f t="shared" si="5"/>
        <v>18</v>
      </c>
      <c r="P28" s="173"/>
      <c r="Q28" s="173"/>
    </row>
    <row r="29" spans="1:17" ht="13.5" customHeight="1" thickTop="1">
      <c r="A29" s="687" t="s">
        <v>47</v>
      </c>
      <c r="B29" s="181" t="s">
        <v>49</v>
      </c>
      <c r="C29" s="509">
        <f>IF(C4="","",+C24+C9+C4+C14+C19)</f>
        <v>330</v>
      </c>
      <c r="D29" s="509">
        <f aca="true" t="shared" si="7" ref="D29:N29">IF(D4="","",+D24+D9+D4+D14+D19)</f>
        <v>363</v>
      </c>
      <c r="E29" s="509">
        <f t="shared" si="7"/>
        <v>294</v>
      </c>
      <c r="F29" s="509">
        <f t="shared" si="7"/>
        <v>325</v>
      </c>
      <c r="G29" s="509">
        <f t="shared" si="7"/>
        <v>338</v>
      </c>
      <c r="H29" s="509">
        <f t="shared" si="7"/>
        <v>451</v>
      </c>
      <c r="I29" s="509">
        <f t="shared" si="7"/>
        <v>332</v>
      </c>
      <c r="J29" s="509">
        <f t="shared" si="7"/>
        <v>517</v>
      </c>
      <c r="K29" s="509">
        <f t="shared" si="7"/>
        <v>285</v>
      </c>
      <c r="L29" s="509">
        <f t="shared" si="7"/>
        <v>332</v>
      </c>
      <c r="M29" s="509">
        <f t="shared" si="7"/>
        <v>272</v>
      </c>
      <c r="N29" s="509">
        <f t="shared" si="7"/>
        <v>387</v>
      </c>
      <c r="O29" s="185">
        <f t="shared" si="5"/>
        <v>4226</v>
      </c>
      <c r="P29" s="173"/>
      <c r="Q29" s="173"/>
    </row>
    <row r="30" spans="1:17" ht="13.5" customHeight="1">
      <c r="A30" s="687"/>
      <c r="B30" s="176" t="s">
        <v>50</v>
      </c>
      <c r="C30" s="510">
        <f>IF(C5="","",+C25+C10+C5+C15+C20)</f>
        <v>175</v>
      </c>
      <c r="D30" s="510">
        <f aca="true" t="shared" si="8" ref="D30:N30">IF(D5="","",+D25+D10+D5+D15+D20)</f>
        <v>166</v>
      </c>
      <c r="E30" s="510">
        <f t="shared" si="8"/>
        <v>188</v>
      </c>
      <c r="F30" s="510">
        <f t="shared" si="8"/>
        <v>194</v>
      </c>
      <c r="G30" s="510">
        <f t="shared" si="8"/>
        <v>181</v>
      </c>
      <c r="H30" s="510">
        <f t="shared" si="8"/>
        <v>218</v>
      </c>
      <c r="I30" s="510">
        <f t="shared" si="8"/>
        <v>178</v>
      </c>
      <c r="J30" s="510">
        <f t="shared" si="8"/>
        <v>179</v>
      </c>
      <c r="K30" s="510">
        <f t="shared" si="8"/>
        <v>161</v>
      </c>
      <c r="L30" s="510">
        <f t="shared" si="8"/>
        <v>174</v>
      </c>
      <c r="M30" s="510">
        <f t="shared" si="8"/>
        <v>145</v>
      </c>
      <c r="N30" s="510">
        <f t="shared" si="8"/>
        <v>137</v>
      </c>
      <c r="O30" s="178">
        <f t="shared" si="5"/>
        <v>2096</v>
      </c>
      <c r="P30" s="173"/>
      <c r="Q30" s="173"/>
    </row>
    <row r="31" spans="1:17" ht="13.5" customHeight="1">
      <c r="A31" s="687"/>
      <c r="B31" s="176" t="s">
        <v>51</v>
      </c>
      <c r="C31" s="510">
        <f>IF(C6="","",+C26+C11+C6+C16+C21)</f>
        <v>43</v>
      </c>
      <c r="D31" s="510">
        <f aca="true" t="shared" si="9" ref="D31:N31">IF(D6="","",+D26+D11+D6+D16+D21)</f>
        <v>77</v>
      </c>
      <c r="E31" s="510">
        <f t="shared" si="9"/>
        <v>48</v>
      </c>
      <c r="F31" s="510">
        <f t="shared" si="9"/>
        <v>82</v>
      </c>
      <c r="G31" s="510">
        <f t="shared" si="9"/>
        <v>90</v>
      </c>
      <c r="H31" s="510">
        <f t="shared" si="9"/>
        <v>184</v>
      </c>
      <c r="I31" s="510">
        <f t="shared" si="9"/>
        <v>74</v>
      </c>
      <c r="J31" s="510">
        <f t="shared" si="9"/>
        <v>93</v>
      </c>
      <c r="K31" s="510">
        <f t="shared" si="9"/>
        <v>83</v>
      </c>
      <c r="L31" s="510">
        <f t="shared" si="9"/>
        <v>71</v>
      </c>
      <c r="M31" s="510">
        <f t="shared" si="9"/>
        <v>88</v>
      </c>
      <c r="N31" s="510">
        <f t="shared" si="9"/>
        <v>171</v>
      </c>
      <c r="O31" s="178">
        <f t="shared" si="5"/>
        <v>1104</v>
      </c>
      <c r="P31" s="173"/>
      <c r="Q31" s="173"/>
    </row>
    <row r="32" spans="1:17" ht="13.5" customHeight="1">
      <c r="A32" s="94"/>
      <c r="B32" s="176" t="s">
        <v>74</v>
      </c>
      <c r="C32" s="510">
        <f>IF(C7="","",+C27+C12+C7+C17+C22)</f>
        <v>0</v>
      </c>
      <c r="D32" s="510">
        <f aca="true" t="shared" si="10" ref="D32:N32">IF(D7="","",+D27+D12+D7+D17+D22)</f>
        <v>0</v>
      </c>
      <c r="E32" s="510">
        <f t="shared" si="10"/>
        <v>0</v>
      </c>
      <c r="F32" s="510">
        <f t="shared" si="10"/>
        <v>0</v>
      </c>
      <c r="G32" s="510">
        <f t="shared" si="10"/>
        <v>1</v>
      </c>
      <c r="H32" s="510">
        <f t="shared" si="10"/>
        <v>0</v>
      </c>
      <c r="I32" s="510">
        <f t="shared" si="10"/>
        <v>1</v>
      </c>
      <c r="J32" s="510">
        <f t="shared" si="10"/>
        <v>5</v>
      </c>
      <c r="K32" s="510">
        <f t="shared" si="10"/>
        <v>1</v>
      </c>
      <c r="L32" s="510">
        <f t="shared" si="10"/>
        <v>1</v>
      </c>
      <c r="M32" s="510">
        <f t="shared" si="10"/>
        <v>0</v>
      </c>
      <c r="N32" s="510">
        <f t="shared" si="10"/>
        <v>0</v>
      </c>
      <c r="O32" s="178">
        <f t="shared" si="5"/>
        <v>9</v>
      </c>
      <c r="P32" s="173"/>
      <c r="Q32" s="173"/>
    </row>
    <row r="33" spans="1:17" ht="13.5" customHeight="1" thickBot="1">
      <c r="A33" s="95"/>
      <c r="B33" s="186" t="s">
        <v>52</v>
      </c>
      <c r="C33" s="511">
        <f>IF(C8="","",+C28+C13+C8+C18+C23)</f>
        <v>112</v>
      </c>
      <c r="D33" s="511">
        <f aca="true" t="shared" si="11" ref="D33:N33">IF(D8="","",+D28+D13+D8+D18+D23)</f>
        <v>120</v>
      </c>
      <c r="E33" s="511">
        <f t="shared" si="11"/>
        <v>58</v>
      </c>
      <c r="F33" s="511">
        <f t="shared" si="11"/>
        <v>49</v>
      </c>
      <c r="G33" s="511">
        <f t="shared" si="11"/>
        <v>66</v>
      </c>
      <c r="H33" s="511">
        <f t="shared" si="11"/>
        <v>49</v>
      </c>
      <c r="I33" s="511">
        <f t="shared" si="11"/>
        <v>79</v>
      </c>
      <c r="J33" s="511">
        <f t="shared" si="11"/>
        <v>240</v>
      </c>
      <c r="K33" s="511">
        <f t="shared" si="11"/>
        <v>40</v>
      </c>
      <c r="L33" s="511">
        <f t="shared" si="11"/>
        <v>86</v>
      </c>
      <c r="M33" s="511">
        <f t="shared" si="11"/>
        <v>39</v>
      </c>
      <c r="N33" s="511">
        <f t="shared" si="11"/>
        <v>79</v>
      </c>
      <c r="O33" s="187">
        <f t="shared" si="5"/>
        <v>1017</v>
      </c>
      <c r="P33" s="173"/>
      <c r="Q33" s="173"/>
    </row>
    <row r="34" spans="1:17" ht="13.5" customHeight="1">
      <c r="A34" s="408"/>
      <c r="B34" s="173"/>
      <c r="C34" s="172"/>
      <c r="D34" s="172"/>
      <c r="E34" s="172"/>
      <c r="F34" s="172"/>
      <c r="G34" s="172"/>
      <c r="H34" s="172"/>
      <c r="I34" s="172"/>
      <c r="J34" s="172"/>
      <c r="K34" s="172"/>
      <c r="L34" s="172"/>
      <c r="M34" s="172"/>
      <c r="N34" s="172"/>
      <c r="O34" s="416" t="s">
        <v>148</v>
      </c>
      <c r="P34" s="173"/>
      <c r="Q34" s="173"/>
    </row>
    <row r="35" spans="1:17" ht="13.5">
      <c r="A35" s="173"/>
      <c r="B35" s="173"/>
      <c r="C35" s="172"/>
      <c r="D35" s="172"/>
      <c r="E35" s="172"/>
      <c r="F35" s="172"/>
      <c r="G35" s="172"/>
      <c r="H35" s="172"/>
      <c r="I35" s="172"/>
      <c r="J35" s="172"/>
      <c r="K35" s="172"/>
      <c r="L35" s="172"/>
      <c r="M35" s="172"/>
      <c r="N35" s="172"/>
      <c r="O35" s="172"/>
      <c r="P35" s="173"/>
      <c r="Q35" s="173"/>
    </row>
    <row r="36" spans="1:17" ht="13.5">
      <c r="A36" s="173"/>
      <c r="B36" s="173"/>
      <c r="C36" s="172"/>
      <c r="D36" s="172"/>
      <c r="E36" s="172"/>
      <c r="F36" s="172"/>
      <c r="G36" s="172"/>
      <c r="H36" s="172"/>
      <c r="I36" s="172"/>
      <c r="J36" s="172"/>
      <c r="K36" s="172"/>
      <c r="L36" s="172"/>
      <c r="M36" s="172"/>
      <c r="N36" s="172"/>
      <c r="O36" s="172"/>
      <c r="P36" s="173"/>
      <c r="Q36" s="173"/>
    </row>
    <row r="37" spans="1:17" ht="13.5">
      <c r="A37" s="173"/>
      <c r="B37" s="173"/>
      <c r="C37" s="172"/>
      <c r="D37" s="172"/>
      <c r="E37" s="172"/>
      <c r="F37" s="172"/>
      <c r="G37" s="172"/>
      <c r="H37" s="172"/>
      <c r="I37" s="172"/>
      <c r="J37" s="172"/>
      <c r="K37" s="172"/>
      <c r="L37" s="172"/>
      <c r="M37" s="172"/>
      <c r="N37" s="172"/>
      <c r="O37" s="172"/>
      <c r="P37" s="173"/>
      <c r="Q37" s="173"/>
    </row>
    <row r="38" spans="1:17" ht="13.5">
      <c r="A38" s="173"/>
      <c r="B38" s="173"/>
      <c r="C38" s="172"/>
      <c r="D38" s="172"/>
      <c r="E38" s="172"/>
      <c r="F38" s="172"/>
      <c r="G38" s="172"/>
      <c r="H38" s="172"/>
      <c r="I38" s="172"/>
      <c r="J38" s="172"/>
      <c r="K38" s="172"/>
      <c r="L38" s="172"/>
      <c r="M38" s="172"/>
      <c r="N38" s="172"/>
      <c r="O38" s="172"/>
      <c r="P38" s="173"/>
      <c r="Q38" s="173"/>
    </row>
    <row r="39" spans="1:17" ht="13.5">
      <c r="A39" s="173"/>
      <c r="B39" s="173"/>
      <c r="C39" s="172"/>
      <c r="D39" s="172"/>
      <c r="E39" s="172"/>
      <c r="F39" s="172"/>
      <c r="G39" s="172"/>
      <c r="H39" s="172"/>
      <c r="I39" s="172"/>
      <c r="J39" s="172"/>
      <c r="K39" s="172"/>
      <c r="L39" s="172"/>
      <c r="M39" s="172"/>
      <c r="N39" s="172"/>
      <c r="O39" s="172"/>
      <c r="P39" s="173"/>
      <c r="Q39" s="173"/>
    </row>
    <row r="40" spans="1:17" ht="13.5">
      <c r="A40" s="173"/>
      <c r="B40" s="173"/>
      <c r="C40" s="172"/>
      <c r="D40" s="172"/>
      <c r="E40" s="172"/>
      <c r="F40" s="172"/>
      <c r="G40" s="172"/>
      <c r="H40" s="172"/>
      <c r="I40" s="172"/>
      <c r="J40" s="172"/>
      <c r="K40" s="172"/>
      <c r="L40" s="172"/>
      <c r="M40" s="172"/>
      <c r="N40" s="172"/>
      <c r="O40" s="172"/>
      <c r="P40" s="173"/>
      <c r="Q40" s="173"/>
    </row>
    <row r="41" spans="1:17" ht="13.5">
      <c r="A41" s="173"/>
      <c r="B41" s="173"/>
      <c r="C41" s="172"/>
      <c r="D41" s="172"/>
      <c r="E41" s="172"/>
      <c r="F41" s="172"/>
      <c r="G41" s="172"/>
      <c r="H41" s="172"/>
      <c r="I41" s="172"/>
      <c r="J41" s="172"/>
      <c r="K41" s="172"/>
      <c r="L41" s="172"/>
      <c r="M41" s="172"/>
      <c r="N41" s="172"/>
      <c r="O41" s="172"/>
      <c r="P41" s="173"/>
      <c r="Q41" s="173"/>
    </row>
    <row r="42" spans="1:17" ht="13.5">
      <c r="A42" s="173"/>
      <c r="B42" s="173"/>
      <c r="C42" s="172"/>
      <c r="D42" s="172"/>
      <c r="E42" s="172"/>
      <c r="F42" s="172"/>
      <c r="G42" s="172"/>
      <c r="H42" s="172"/>
      <c r="I42" s="172"/>
      <c r="J42" s="172"/>
      <c r="K42" s="172"/>
      <c r="L42" s="172"/>
      <c r="M42" s="172"/>
      <c r="N42" s="172"/>
      <c r="O42" s="172"/>
      <c r="P42" s="173"/>
      <c r="Q42" s="173"/>
    </row>
    <row r="43" spans="1:17" ht="13.5">
      <c r="A43" s="173"/>
      <c r="B43" s="173"/>
      <c r="C43" s="172"/>
      <c r="D43" s="172"/>
      <c r="E43" s="172"/>
      <c r="F43" s="172"/>
      <c r="G43" s="172"/>
      <c r="H43" s="172"/>
      <c r="I43" s="172"/>
      <c r="J43" s="172"/>
      <c r="K43" s="172"/>
      <c r="L43" s="172"/>
      <c r="M43" s="172"/>
      <c r="N43" s="172"/>
      <c r="O43" s="172"/>
      <c r="P43" s="173"/>
      <c r="Q43" s="173"/>
    </row>
    <row r="44" spans="1:17" ht="13.5">
      <c r="A44" s="173"/>
      <c r="B44" s="173"/>
      <c r="C44" s="173"/>
      <c r="D44" s="173"/>
      <c r="E44" s="173"/>
      <c r="F44" s="173"/>
      <c r="G44" s="173"/>
      <c r="H44" s="173"/>
      <c r="I44" s="173"/>
      <c r="J44" s="173"/>
      <c r="K44" s="173"/>
      <c r="L44" s="173"/>
      <c r="M44" s="173"/>
      <c r="N44" s="173"/>
      <c r="O44" s="173"/>
      <c r="P44" s="173"/>
      <c r="Q44" s="173"/>
    </row>
    <row r="45" spans="1:17" ht="13.5">
      <c r="A45" s="173"/>
      <c r="B45" s="173"/>
      <c r="C45" s="173"/>
      <c r="D45" s="173"/>
      <c r="E45" s="173"/>
      <c r="F45" s="173"/>
      <c r="G45" s="173"/>
      <c r="H45" s="173"/>
      <c r="I45" s="173"/>
      <c r="J45" s="173"/>
      <c r="K45" s="173"/>
      <c r="L45" s="173"/>
      <c r="M45" s="173"/>
      <c r="N45" s="173"/>
      <c r="O45" s="173"/>
      <c r="P45" s="173"/>
      <c r="Q45" s="173"/>
    </row>
    <row r="46" spans="1:17" ht="13.5">
      <c r="A46" s="173"/>
      <c r="B46" s="173"/>
      <c r="C46" s="173"/>
      <c r="D46" s="173"/>
      <c r="E46" s="173"/>
      <c r="F46" s="173"/>
      <c r="G46" s="173"/>
      <c r="H46" s="173"/>
      <c r="I46" s="173"/>
      <c r="J46" s="173"/>
      <c r="K46" s="173"/>
      <c r="L46" s="173"/>
      <c r="M46" s="173"/>
      <c r="N46" s="173"/>
      <c r="O46" s="173"/>
      <c r="P46" s="173"/>
      <c r="Q46" s="173"/>
    </row>
    <row r="47" spans="1:17" ht="13.5">
      <c r="A47" s="173"/>
      <c r="B47" s="173"/>
      <c r="C47" s="173"/>
      <c r="D47" s="173"/>
      <c r="E47" s="173"/>
      <c r="F47" s="173"/>
      <c r="G47" s="173"/>
      <c r="H47" s="173"/>
      <c r="I47" s="173"/>
      <c r="J47" s="173"/>
      <c r="K47" s="173"/>
      <c r="L47" s="173"/>
      <c r="M47" s="173"/>
      <c r="N47" s="173"/>
      <c r="O47" s="173"/>
      <c r="P47" s="173"/>
      <c r="Q47" s="173"/>
    </row>
    <row r="48" spans="1:17" ht="13.5">
      <c r="A48" s="173"/>
      <c r="B48" s="173"/>
      <c r="C48" s="173"/>
      <c r="D48" s="173"/>
      <c r="E48" s="173"/>
      <c r="F48" s="173"/>
      <c r="G48" s="173"/>
      <c r="H48" s="173"/>
      <c r="I48" s="173"/>
      <c r="J48" s="173"/>
      <c r="K48" s="173"/>
      <c r="L48" s="173"/>
      <c r="M48" s="173"/>
      <c r="N48" s="173"/>
      <c r="O48" s="173"/>
      <c r="P48" s="173"/>
      <c r="Q48" s="173"/>
    </row>
    <row r="49" spans="1:17" ht="13.5">
      <c r="A49" s="173"/>
      <c r="B49" s="173"/>
      <c r="C49" s="173"/>
      <c r="D49" s="173"/>
      <c r="E49" s="173"/>
      <c r="F49" s="173"/>
      <c r="G49" s="173"/>
      <c r="H49" s="173"/>
      <c r="I49" s="173"/>
      <c r="J49" s="173"/>
      <c r="K49" s="173"/>
      <c r="L49" s="173"/>
      <c r="M49" s="173"/>
      <c r="N49" s="173"/>
      <c r="O49" s="173"/>
      <c r="P49" s="173"/>
      <c r="Q49" s="173"/>
    </row>
    <row r="50" spans="1:17" ht="13.5">
      <c r="A50" s="173"/>
      <c r="B50" s="173"/>
      <c r="C50" s="173"/>
      <c r="D50" s="173"/>
      <c r="E50" s="173"/>
      <c r="F50" s="173"/>
      <c r="G50" s="173"/>
      <c r="H50" s="173"/>
      <c r="I50" s="173"/>
      <c r="J50" s="173"/>
      <c r="K50" s="173"/>
      <c r="L50" s="173"/>
      <c r="M50" s="173"/>
      <c r="N50" s="173"/>
      <c r="O50" s="173"/>
      <c r="P50" s="173"/>
      <c r="Q50" s="173"/>
    </row>
    <row r="51" spans="1:17" ht="13.5">
      <c r="A51" s="173"/>
      <c r="B51" s="173"/>
      <c r="C51" s="173"/>
      <c r="D51" s="173"/>
      <c r="E51" s="173"/>
      <c r="F51" s="173"/>
      <c r="G51" s="173"/>
      <c r="H51" s="173"/>
      <c r="I51" s="173"/>
      <c r="J51" s="173"/>
      <c r="K51" s="173"/>
      <c r="L51" s="173"/>
      <c r="M51" s="173"/>
      <c r="N51" s="173"/>
      <c r="O51" s="173"/>
      <c r="P51" s="173"/>
      <c r="Q51" s="173"/>
    </row>
    <row r="52" spans="1:17" ht="13.5">
      <c r="A52" s="173"/>
      <c r="B52" s="173"/>
      <c r="C52" s="173"/>
      <c r="D52" s="173"/>
      <c r="E52" s="173"/>
      <c r="F52" s="173"/>
      <c r="G52" s="173"/>
      <c r="H52" s="173"/>
      <c r="I52" s="173"/>
      <c r="J52" s="173"/>
      <c r="K52" s="173"/>
      <c r="L52" s="173"/>
      <c r="M52" s="173"/>
      <c r="N52" s="173"/>
      <c r="O52" s="173"/>
      <c r="P52" s="173"/>
      <c r="Q52" s="173"/>
    </row>
    <row r="53" spans="1:17" ht="13.5">
      <c r="A53" s="173"/>
      <c r="B53" s="173"/>
      <c r="C53" s="173"/>
      <c r="D53" s="173"/>
      <c r="E53" s="173"/>
      <c r="F53" s="173"/>
      <c r="G53" s="173"/>
      <c r="H53" s="173"/>
      <c r="I53" s="173"/>
      <c r="J53" s="173"/>
      <c r="K53" s="173"/>
      <c r="L53" s="173"/>
      <c r="M53" s="173"/>
      <c r="N53" s="173"/>
      <c r="O53" s="173"/>
      <c r="P53" s="173"/>
      <c r="Q53" s="173"/>
    </row>
    <row r="54" spans="1:17" ht="13.5">
      <c r="A54" s="173"/>
      <c r="B54" s="173"/>
      <c r="C54" s="173"/>
      <c r="D54" s="173"/>
      <c r="E54" s="173"/>
      <c r="F54" s="173"/>
      <c r="G54" s="173"/>
      <c r="H54" s="173"/>
      <c r="I54" s="173"/>
      <c r="J54" s="173"/>
      <c r="K54" s="173"/>
      <c r="L54" s="173"/>
      <c r="M54" s="173"/>
      <c r="N54" s="173"/>
      <c r="O54" s="173"/>
      <c r="P54" s="173"/>
      <c r="Q54" s="173"/>
    </row>
    <row r="55" spans="1:17" ht="13.5">
      <c r="A55" s="173"/>
      <c r="B55" s="173"/>
      <c r="C55" s="173"/>
      <c r="D55" s="173"/>
      <c r="E55" s="173"/>
      <c r="F55" s="173"/>
      <c r="G55" s="173"/>
      <c r="H55" s="173"/>
      <c r="I55" s="173"/>
      <c r="J55" s="173"/>
      <c r="K55" s="173"/>
      <c r="L55" s="173"/>
      <c r="M55" s="173"/>
      <c r="N55" s="173"/>
      <c r="O55" s="173"/>
      <c r="P55" s="173"/>
      <c r="Q55" s="173"/>
    </row>
    <row r="56" spans="1:17" ht="13.5">
      <c r="A56" s="173"/>
      <c r="B56" s="173"/>
      <c r="C56" s="173"/>
      <c r="D56" s="173"/>
      <c r="E56" s="173"/>
      <c r="F56" s="173"/>
      <c r="G56" s="173"/>
      <c r="H56" s="173"/>
      <c r="I56" s="173"/>
      <c r="J56" s="173"/>
      <c r="K56" s="173"/>
      <c r="L56" s="173"/>
      <c r="M56" s="173"/>
      <c r="N56" s="173"/>
      <c r="O56" s="173"/>
      <c r="P56" s="173"/>
      <c r="Q56" s="173"/>
    </row>
    <row r="57" spans="1:17" ht="13.5">
      <c r="A57" s="173"/>
      <c r="B57" s="173"/>
      <c r="C57" s="173"/>
      <c r="D57" s="173"/>
      <c r="E57" s="173"/>
      <c r="F57" s="173"/>
      <c r="G57" s="173"/>
      <c r="H57" s="173"/>
      <c r="I57" s="173"/>
      <c r="J57" s="173"/>
      <c r="K57" s="173"/>
      <c r="L57" s="173"/>
      <c r="M57" s="173"/>
      <c r="N57" s="173"/>
      <c r="O57" s="173"/>
      <c r="P57" s="173"/>
      <c r="Q57" s="173"/>
    </row>
    <row r="58" spans="1:17" ht="13.5">
      <c r="A58" s="173"/>
      <c r="B58" s="173"/>
      <c r="C58" s="173"/>
      <c r="D58" s="173"/>
      <c r="E58" s="173"/>
      <c r="F58" s="173"/>
      <c r="G58" s="173"/>
      <c r="H58" s="173"/>
      <c r="I58" s="173"/>
      <c r="J58" s="173"/>
      <c r="K58" s="173"/>
      <c r="L58" s="173"/>
      <c r="M58" s="173"/>
      <c r="N58" s="173"/>
      <c r="O58" s="173"/>
      <c r="P58" s="173"/>
      <c r="Q58" s="173"/>
    </row>
  </sheetData>
  <sheetProtection/>
  <mergeCells count="5">
    <mergeCell ref="A19:A21"/>
    <mergeCell ref="A9:A13"/>
    <mergeCell ref="A29:A31"/>
    <mergeCell ref="A24:A28"/>
    <mergeCell ref="A14:A16"/>
  </mergeCells>
  <printOptions/>
  <pageMargins left="0.75" right="0.75" top="0.33" bottom="0.49" header="0.2" footer="0.2"/>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codeName="Sheet8"/>
  <dimension ref="A1:R35"/>
  <sheetViews>
    <sheetView view="pageBreakPreview" zoomScaleSheetLayoutView="100" zoomScalePageLayoutView="0" workbookViewId="0" topLeftCell="A1">
      <pane xSplit="2" ySplit="3" topLeftCell="I15" activePane="bottomRight" state="frozen"/>
      <selection pane="topLeft" activeCell="G4" sqref="G4"/>
      <selection pane="topRight" activeCell="G4" sqref="G4"/>
      <selection pane="bottomLeft" activeCell="G4" sqref="G4"/>
      <selection pane="bottomRight" activeCell="S22" sqref="S22"/>
    </sheetView>
  </sheetViews>
  <sheetFormatPr defaultColWidth="9.00390625" defaultRowHeight="13.5"/>
  <cols>
    <col min="1" max="1" width="13.125" style="163" customWidth="1"/>
    <col min="2" max="2" width="9.00390625" style="163" customWidth="1"/>
    <col min="3" max="16384" width="9.00390625" style="163" customWidth="1"/>
  </cols>
  <sheetData>
    <row r="1" spans="1:18" ht="17.25">
      <c r="A1" s="423"/>
      <c r="B1" s="96" t="s">
        <v>54</v>
      </c>
      <c r="C1" s="96" t="s">
        <v>198</v>
      </c>
      <c r="D1" s="96"/>
      <c r="E1" s="96"/>
      <c r="F1" s="96"/>
      <c r="G1" s="96" t="s">
        <v>204</v>
      </c>
      <c r="H1" s="96"/>
      <c r="I1" s="188"/>
      <c r="J1" s="188"/>
      <c r="K1" s="188"/>
      <c r="L1" s="188"/>
      <c r="M1" s="188"/>
      <c r="N1" s="188"/>
      <c r="O1" s="188"/>
      <c r="P1" s="188"/>
      <c r="Q1" s="188"/>
      <c r="R1" s="188"/>
    </row>
    <row r="2" spans="1:18" ht="14.25" thickBot="1">
      <c r="A2" s="188"/>
      <c r="B2" s="188"/>
      <c r="C2" s="188"/>
      <c r="D2" s="188"/>
      <c r="E2" s="188"/>
      <c r="F2" s="188"/>
      <c r="G2" s="188"/>
      <c r="H2" s="188"/>
      <c r="I2" s="188"/>
      <c r="J2" s="188"/>
      <c r="K2" s="188"/>
      <c r="L2" s="188"/>
      <c r="M2" s="188"/>
      <c r="N2" s="188"/>
      <c r="O2" s="487" t="s">
        <v>0</v>
      </c>
      <c r="P2" s="188"/>
      <c r="Q2" s="188"/>
      <c r="R2" s="188"/>
    </row>
    <row r="3" spans="1:18" ht="18" thickBot="1">
      <c r="A3" s="97"/>
      <c r="B3" s="98" t="s">
        <v>46</v>
      </c>
      <c r="C3" s="99" t="s">
        <v>1</v>
      </c>
      <c r="D3" s="100" t="s">
        <v>2</v>
      </c>
      <c r="E3" s="100" t="s">
        <v>3</v>
      </c>
      <c r="F3" s="100" t="s">
        <v>4</v>
      </c>
      <c r="G3" s="100" t="s">
        <v>5</v>
      </c>
      <c r="H3" s="100" t="s">
        <v>6</v>
      </c>
      <c r="I3" s="100" t="s">
        <v>7</v>
      </c>
      <c r="J3" s="100" t="s">
        <v>8</v>
      </c>
      <c r="K3" s="100" t="s">
        <v>9</v>
      </c>
      <c r="L3" s="100" t="s">
        <v>10</v>
      </c>
      <c r="M3" s="100" t="s">
        <v>11</v>
      </c>
      <c r="N3" s="101" t="s">
        <v>12</v>
      </c>
      <c r="O3" s="102" t="s">
        <v>47</v>
      </c>
      <c r="P3" s="188"/>
      <c r="Q3" s="188"/>
      <c r="R3" s="188"/>
    </row>
    <row r="4" spans="1:18" ht="13.5" customHeight="1" thickTop="1">
      <c r="A4" s="103"/>
      <c r="B4" s="189" t="s">
        <v>49</v>
      </c>
      <c r="C4" s="505">
        <f>IF(C5="","",SUM(C5:C8))</f>
        <v>44</v>
      </c>
      <c r="D4" s="505">
        <f>IF(D5="","",SUM(D5:D8))</f>
        <v>65</v>
      </c>
      <c r="E4" s="505">
        <f aca="true" t="shared" si="0" ref="E4:M4">IF(E5="","",SUM(E5:E8))</f>
        <v>29</v>
      </c>
      <c r="F4" s="505">
        <f t="shared" si="0"/>
        <v>20</v>
      </c>
      <c r="G4" s="505">
        <f t="shared" si="0"/>
        <v>33</v>
      </c>
      <c r="H4" s="505">
        <f t="shared" si="0"/>
        <v>54</v>
      </c>
      <c r="I4" s="505">
        <f t="shared" si="0"/>
        <v>28</v>
      </c>
      <c r="J4" s="505">
        <f t="shared" si="0"/>
        <v>25</v>
      </c>
      <c r="K4" s="505">
        <f t="shared" si="0"/>
        <v>18</v>
      </c>
      <c r="L4" s="505">
        <f t="shared" si="0"/>
        <v>40</v>
      </c>
      <c r="M4" s="505">
        <f t="shared" si="0"/>
        <v>45</v>
      </c>
      <c r="N4" s="505">
        <v>21</v>
      </c>
      <c r="O4" s="175">
        <f aca="true" t="shared" si="1" ref="O4:O10">SUM(C4:N4)</f>
        <v>422</v>
      </c>
      <c r="P4" s="188"/>
      <c r="Q4" s="188"/>
      <c r="R4" s="188"/>
    </row>
    <row r="5" spans="1:18" ht="13.5" customHeight="1">
      <c r="A5" s="104"/>
      <c r="B5" s="190" t="s">
        <v>50</v>
      </c>
      <c r="C5" s="455">
        <v>15</v>
      </c>
      <c r="D5" s="455">
        <v>24</v>
      </c>
      <c r="E5" s="455">
        <v>22</v>
      </c>
      <c r="F5" s="455">
        <v>13</v>
      </c>
      <c r="G5" s="455">
        <v>12</v>
      </c>
      <c r="H5" s="455">
        <v>29</v>
      </c>
      <c r="I5" s="455">
        <v>21</v>
      </c>
      <c r="J5" s="455">
        <v>23</v>
      </c>
      <c r="K5" s="455">
        <v>16</v>
      </c>
      <c r="L5" s="455">
        <v>14</v>
      </c>
      <c r="M5" s="506">
        <v>14</v>
      </c>
      <c r="N5" s="506">
        <v>17</v>
      </c>
      <c r="O5" s="471">
        <f t="shared" si="1"/>
        <v>220</v>
      </c>
      <c r="P5" s="188"/>
      <c r="Q5" s="188"/>
      <c r="R5" s="188"/>
    </row>
    <row r="6" spans="1:18" ht="13.5" customHeight="1">
      <c r="A6" s="105" t="s">
        <v>97</v>
      </c>
      <c r="B6" s="190" t="s">
        <v>51</v>
      </c>
      <c r="C6" s="455">
        <v>17</v>
      </c>
      <c r="D6" s="455">
        <v>32</v>
      </c>
      <c r="E6" s="455">
        <v>0</v>
      </c>
      <c r="F6" s="455">
        <v>0</v>
      </c>
      <c r="G6" s="455">
        <v>9</v>
      </c>
      <c r="H6" s="455">
        <v>16</v>
      </c>
      <c r="I6" s="455">
        <v>0</v>
      </c>
      <c r="J6" s="455">
        <v>0</v>
      </c>
      <c r="K6" s="455">
        <v>0</v>
      </c>
      <c r="L6" s="455">
        <v>24</v>
      </c>
      <c r="M6" s="506">
        <v>16</v>
      </c>
      <c r="N6" s="506">
        <v>0</v>
      </c>
      <c r="O6" s="471">
        <f t="shared" si="1"/>
        <v>114</v>
      </c>
      <c r="P6" s="188"/>
      <c r="Q6" s="188"/>
      <c r="R6" s="188"/>
    </row>
    <row r="7" spans="1:18" ht="13.5" customHeight="1">
      <c r="A7" s="106"/>
      <c r="B7" s="190" t="s">
        <v>74</v>
      </c>
      <c r="C7" s="455">
        <v>10</v>
      </c>
      <c r="D7" s="455">
        <v>1</v>
      </c>
      <c r="E7" s="455">
        <v>1</v>
      </c>
      <c r="F7" s="455">
        <v>0</v>
      </c>
      <c r="G7" s="455">
        <v>0</v>
      </c>
      <c r="H7" s="455">
        <v>0</v>
      </c>
      <c r="I7" s="455">
        <v>1</v>
      </c>
      <c r="J7" s="455">
        <v>1</v>
      </c>
      <c r="K7" s="455">
        <v>0</v>
      </c>
      <c r="L7" s="455">
        <v>0</v>
      </c>
      <c r="M7" s="506">
        <v>0</v>
      </c>
      <c r="N7" s="506">
        <v>0</v>
      </c>
      <c r="O7" s="471">
        <f t="shared" si="1"/>
        <v>14</v>
      </c>
      <c r="P7" s="188"/>
      <c r="Q7" s="188"/>
      <c r="R7" s="188"/>
    </row>
    <row r="8" spans="1:18" ht="13.5" customHeight="1" thickBot="1">
      <c r="A8" s="107"/>
      <c r="B8" s="192" t="s">
        <v>52</v>
      </c>
      <c r="C8" s="455">
        <v>2</v>
      </c>
      <c r="D8" s="455">
        <v>8</v>
      </c>
      <c r="E8" s="455">
        <v>6</v>
      </c>
      <c r="F8" s="455">
        <v>7</v>
      </c>
      <c r="G8" s="455">
        <v>12</v>
      </c>
      <c r="H8" s="455">
        <v>9</v>
      </c>
      <c r="I8" s="455">
        <v>6</v>
      </c>
      <c r="J8" s="455">
        <v>1</v>
      </c>
      <c r="K8" s="455">
        <v>2</v>
      </c>
      <c r="L8" s="455">
        <v>2</v>
      </c>
      <c r="M8" s="455">
        <v>15</v>
      </c>
      <c r="N8" s="455">
        <v>4</v>
      </c>
      <c r="O8" s="180">
        <f t="shared" si="1"/>
        <v>74</v>
      </c>
      <c r="P8" s="188"/>
      <c r="Q8" s="188"/>
      <c r="R8" s="188"/>
    </row>
    <row r="9" spans="1:18" ht="13.5" customHeight="1" thickTop="1">
      <c r="A9" s="689" t="s">
        <v>84</v>
      </c>
      <c r="B9" s="193" t="s">
        <v>49</v>
      </c>
      <c r="C9" s="454">
        <f aca="true" t="shared" si="2" ref="C9:M9">IF(C10="","",SUM(C10:C13))</f>
        <v>14</v>
      </c>
      <c r="D9" s="505">
        <f t="shared" si="2"/>
        <v>9</v>
      </c>
      <c r="E9" s="505">
        <f t="shared" si="2"/>
        <v>16</v>
      </c>
      <c r="F9" s="505">
        <f t="shared" si="2"/>
        <v>11</v>
      </c>
      <c r="G9" s="505">
        <f t="shared" si="2"/>
        <v>8</v>
      </c>
      <c r="H9" s="505">
        <f t="shared" si="2"/>
        <v>10</v>
      </c>
      <c r="I9" s="505">
        <f t="shared" si="2"/>
        <v>6</v>
      </c>
      <c r="J9" s="505">
        <f t="shared" si="2"/>
        <v>8</v>
      </c>
      <c r="K9" s="505">
        <f t="shared" si="2"/>
        <v>11</v>
      </c>
      <c r="L9" s="505">
        <f t="shared" si="2"/>
        <v>5</v>
      </c>
      <c r="M9" s="505">
        <f t="shared" si="2"/>
        <v>7</v>
      </c>
      <c r="N9" s="505">
        <v>15</v>
      </c>
      <c r="O9" s="182">
        <f t="shared" si="1"/>
        <v>120</v>
      </c>
      <c r="P9" s="188"/>
      <c r="Q9" s="188"/>
      <c r="R9" s="188"/>
    </row>
    <row r="10" spans="1:18" ht="13.5" customHeight="1">
      <c r="A10" s="689"/>
      <c r="B10" s="190" t="s">
        <v>50</v>
      </c>
      <c r="C10" s="455">
        <v>9</v>
      </c>
      <c r="D10" s="455">
        <v>9</v>
      </c>
      <c r="E10" s="455">
        <v>13</v>
      </c>
      <c r="F10" s="455">
        <v>8</v>
      </c>
      <c r="G10" s="455">
        <v>7</v>
      </c>
      <c r="H10" s="455">
        <v>9</v>
      </c>
      <c r="I10" s="455">
        <v>6</v>
      </c>
      <c r="J10" s="455">
        <v>6</v>
      </c>
      <c r="K10" s="455">
        <v>9</v>
      </c>
      <c r="L10" s="455">
        <v>5</v>
      </c>
      <c r="M10" s="455">
        <v>6</v>
      </c>
      <c r="N10" s="455">
        <v>12</v>
      </c>
      <c r="O10" s="178">
        <f t="shared" si="1"/>
        <v>99</v>
      </c>
      <c r="P10" s="188"/>
      <c r="Q10" s="188"/>
      <c r="R10" s="188"/>
    </row>
    <row r="11" spans="1:18" ht="13.5" customHeight="1">
      <c r="A11" s="689"/>
      <c r="B11" s="190" t="s">
        <v>51</v>
      </c>
      <c r="C11" s="455">
        <v>5</v>
      </c>
      <c r="D11" s="455">
        <v>0</v>
      </c>
      <c r="E11" s="455">
        <v>0</v>
      </c>
      <c r="F11" s="455">
        <v>1</v>
      </c>
      <c r="G11" s="455">
        <v>0</v>
      </c>
      <c r="H11" s="455">
        <v>0</v>
      </c>
      <c r="I11" s="455">
        <v>0</v>
      </c>
      <c r="J11" s="455">
        <v>0</v>
      </c>
      <c r="K11" s="455">
        <v>0</v>
      </c>
      <c r="L11" s="455">
        <v>0</v>
      </c>
      <c r="M11" s="455">
        <v>0</v>
      </c>
      <c r="N11" s="455">
        <v>0</v>
      </c>
      <c r="O11" s="178">
        <f aca="true" t="shared" si="3" ref="O11:O33">SUM(C11:N11)</f>
        <v>6</v>
      </c>
      <c r="P11" s="188"/>
      <c r="Q11" s="188"/>
      <c r="R11" s="188"/>
    </row>
    <row r="12" spans="1:18" ht="13.5" customHeight="1">
      <c r="A12" s="106"/>
      <c r="B12" s="190" t="s">
        <v>74</v>
      </c>
      <c r="C12" s="455">
        <v>0</v>
      </c>
      <c r="D12" s="455">
        <v>0</v>
      </c>
      <c r="E12" s="455">
        <v>0</v>
      </c>
      <c r="F12" s="455">
        <v>1</v>
      </c>
      <c r="G12" s="455">
        <v>0</v>
      </c>
      <c r="H12" s="455">
        <v>0</v>
      </c>
      <c r="I12" s="455">
        <v>0</v>
      </c>
      <c r="J12" s="455">
        <v>0</v>
      </c>
      <c r="K12" s="455">
        <v>0</v>
      </c>
      <c r="L12" s="455">
        <v>0</v>
      </c>
      <c r="M12" s="455">
        <v>0</v>
      </c>
      <c r="N12" s="455">
        <v>0</v>
      </c>
      <c r="O12" s="178">
        <f t="shared" si="3"/>
        <v>1</v>
      </c>
      <c r="P12" s="188"/>
      <c r="Q12" s="188"/>
      <c r="R12" s="188"/>
    </row>
    <row r="13" spans="1:18" ht="13.5" customHeight="1" thickBot="1">
      <c r="A13" s="107"/>
      <c r="B13" s="192" t="s">
        <v>52</v>
      </c>
      <c r="C13" s="455">
        <v>0</v>
      </c>
      <c r="D13" s="455">
        <v>0</v>
      </c>
      <c r="E13" s="455">
        <v>3</v>
      </c>
      <c r="F13" s="455">
        <v>1</v>
      </c>
      <c r="G13" s="455">
        <v>1</v>
      </c>
      <c r="H13" s="455">
        <v>1</v>
      </c>
      <c r="I13" s="455">
        <v>0</v>
      </c>
      <c r="J13" s="455">
        <v>2</v>
      </c>
      <c r="K13" s="455">
        <v>2</v>
      </c>
      <c r="L13" s="455">
        <v>0</v>
      </c>
      <c r="M13" s="455">
        <v>1</v>
      </c>
      <c r="N13" s="455">
        <v>3</v>
      </c>
      <c r="O13" s="184">
        <f t="shared" si="3"/>
        <v>14</v>
      </c>
      <c r="P13" s="188"/>
      <c r="Q13" s="188"/>
      <c r="R13" s="188"/>
    </row>
    <row r="14" spans="1:18" ht="13.5" customHeight="1" thickTop="1">
      <c r="A14" s="690" t="s">
        <v>126</v>
      </c>
      <c r="B14" s="189" t="s">
        <v>49</v>
      </c>
      <c r="C14" s="505">
        <f aca="true" t="shared" si="4" ref="C14:M14">IF(C15="","",SUM(C15:C18))</f>
        <v>93</v>
      </c>
      <c r="D14" s="505">
        <f t="shared" si="4"/>
        <v>48</v>
      </c>
      <c r="E14" s="505">
        <f t="shared" si="4"/>
        <v>88</v>
      </c>
      <c r="F14" s="505">
        <f t="shared" si="4"/>
        <v>105</v>
      </c>
      <c r="G14" s="505">
        <f t="shared" si="4"/>
        <v>118</v>
      </c>
      <c r="H14" s="505">
        <f t="shared" si="4"/>
        <v>113</v>
      </c>
      <c r="I14" s="505">
        <f t="shared" si="4"/>
        <v>53</v>
      </c>
      <c r="J14" s="505">
        <f t="shared" si="4"/>
        <v>135</v>
      </c>
      <c r="K14" s="505">
        <f t="shared" si="4"/>
        <v>43</v>
      </c>
      <c r="L14" s="505">
        <f t="shared" si="4"/>
        <v>80</v>
      </c>
      <c r="M14" s="505">
        <f t="shared" si="4"/>
        <v>50</v>
      </c>
      <c r="N14" s="505">
        <v>71</v>
      </c>
      <c r="O14" s="185">
        <f t="shared" si="3"/>
        <v>997</v>
      </c>
      <c r="P14" s="188"/>
      <c r="Q14" s="188"/>
      <c r="R14" s="188"/>
    </row>
    <row r="15" spans="1:18" ht="13.5" customHeight="1">
      <c r="A15" s="691"/>
      <c r="B15" s="190" t="s">
        <v>50</v>
      </c>
      <c r="C15" s="455">
        <v>32</v>
      </c>
      <c r="D15" s="455">
        <v>29</v>
      </c>
      <c r="E15" s="455">
        <v>31</v>
      </c>
      <c r="F15" s="455">
        <v>38</v>
      </c>
      <c r="G15" s="455">
        <v>36</v>
      </c>
      <c r="H15" s="455">
        <v>55</v>
      </c>
      <c r="I15" s="455">
        <v>26</v>
      </c>
      <c r="J15" s="455">
        <v>36</v>
      </c>
      <c r="K15" s="455">
        <v>26</v>
      </c>
      <c r="L15" s="455">
        <v>28</v>
      </c>
      <c r="M15" s="455">
        <v>37</v>
      </c>
      <c r="N15" s="455">
        <v>19</v>
      </c>
      <c r="O15" s="178">
        <f t="shared" si="3"/>
        <v>393</v>
      </c>
      <c r="P15" s="188"/>
      <c r="Q15" s="188"/>
      <c r="R15" s="188"/>
    </row>
    <row r="16" spans="1:18" ht="13.5" customHeight="1">
      <c r="A16" s="691"/>
      <c r="B16" s="190" t="s">
        <v>51</v>
      </c>
      <c r="C16" s="455">
        <v>39</v>
      </c>
      <c r="D16" s="455">
        <v>0</v>
      </c>
      <c r="E16" s="455">
        <v>45</v>
      </c>
      <c r="F16" s="455">
        <v>61</v>
      </c>
      <c r="G16" s="455">
        <v>69</v>
      </c>
      <c r="H16" s="455">
        <v>54</v>
      </c>
      <c r="I16" s="455">
        <v>24</v>
      </c>
      <c r="J16" s="455">
        <v>93</v>
      </c>
      <c r="K16" s="455">
        <v>0</v>
      </c>
      <c r="L16" s="455">
        <v>42</v>
      </c>
      <c r="M16" s="455">
        <v>8</v>
      </c>
      <c r="N16" s="455">
        <v>39</v>
      </c>
      <c r="O16" s="178">
        <f t="shared" si="3"/>
        <v>474</v>
      </c>
      <c r="P16" s="188"/>
      <c r="Q16" s="188"/>
      <c r="R16" s="188"/>
    </row>
    <row r="17" spans="1:18" ht="13.5" customHeight="1">
      <c r="A17" s="691"/>
      <c r="B17" s="190" t="s">
        <v>74</v>
      </c>
      <c r="C17" s="455">
        <v>0</v>
      </c>
      <c r="D17" s="455">
        <v>1</v>
      </c>
      <c r="E17" s="455">
        <v>0</v>
      </c>
      <c r="F17" s="455">
        <v>0</v>
      </c>
      <c r="G17" s="455">
        <v>0</v>
      </c>
      <c r="H17" s="455">
        <v>0</v>
      </c>
      <c r="I17" s="455">
        <v>0</v>
      </c>
      <c r="J17" s="455">
        <v>0</v>
      </c>
      <c r="K17" s="455">
        <v>0</v>
      </c>
      <c r="L17" s="455">
        <v>0</v>
      </c>
      <c r="M17" s="455">
        <v>0</v>
      </c>
      <c r="N17" s="455">
        <v>0</v>
      </c>
      <c r="O17" s="178">
        <f t="shared" si="3"/>
        <v>1</v>
      </c>
      <c r="P17" s="188"/>
      <c r="Q17" s="188"/>
      <c r="R17" s="188"/>
    </row>
    <row r="18" spans="1:18" ht="13.5" customHeight="1" thickBot="1">
      <c r="A18" s="692"/>
      <c r="B18" s="192" t="s">
        <v>52</v>
      </c>
      <c r="C18" s="455">
        <v>22</v>
      </c>
      <c r="D18" s="455">
        <v>18</v>
      </c>
      <c r="E18" s="455">
        <v>12</v>
      </c>
      <c r="F18" s="455">
        <v>6</v>
      </c>
      <c r="G18" s="455">
        <v>13</v>
      </c>
      <c r="H18" s="455">
        <v>4</v>
      </c>
      <c r="I18" s="455">
        <v>3</v>
      </c>
      <c r="J18" s="455">
        <v>6</v>
      </c>
      <c r="K18" s="455">
        <v>17</v>
      </c>
      <c r="L18" s="455">
        <v>10</v>
      </c>
      <c r="M18" s="455">
        <v>5</v>
      </c>
      <c r="N18" s="455">
        <v>13</v>
      </c>
      <c r="O18" s="184">
        <f t="shared" si="3"/>
        <v>129</v>
      </c>
      <c r="P18" s="188"/>
      <c r="Q18" s="188"/>
      <c r="R18" s="188"/>
    </row>
    <row r="19" spans="1:18" ht="13.5" customHeight="1" thickTop="1">
      <c r="A19" s="690" t="s">
        <v>127</v>
      </c>
      <c r="B19" s="189" t="s">
        <v>49</v>
      </c>
      <c r="C19" s="505">
        <f aca="true" t="shared" si="5" ref="C19:M19">IF(C20="","",SUM(C20:C23))</f>
        <v>6</v>
      </c>
      <c r="D19" s="505">
        <f t="shared" si="5"/>
        <v>7</v>
      </c>
      <c r="E19" s="505">
        <f t="shared" si="5"/>
        <v>4</v>
      </c>
      <c r="F19" s="505">
        <f t="shared" si="5"/>
        <v>13</v>
      </c>
      <c r="G19" s="505">
        <f t="shared" si="5"/>
        <v>7</v>
      </c>
      <c r="H19" s="505">
        <f t="shared" si="5"/>
        <v>10</v>
      </c>
      <c r="I19" s="505">
        <f t="shared" si="5"/>
        <v>7</v>
      </c>
      <c r="J19" s="505">
        <f t="shared" si="5"/>
        <v>11</v>
      </c>
      <c r="K19" s="505">
        <f t="shared" si="5"/>
        <v>11</v>
      </c>
      <c r="L19" s="505">
        <f t="shared" si="5"/>
        <v>4</v>
      </c>
      <c r="M19" s="505">
        <f t="shared" si="5"/>
        <v>3</v>
      </c>
      <c r="N19" s="505">
        <v>13</v>
      </c>
      <c r="O19" s="185">
        <f t="shared" si="3"/>
        <v>96</v>
      </c>
      <c r="P19" s="188"/>
      <c r="Q19" s="188"/>
      <c r="R19" s="188"/>
    </row>
    <row r="20" spans="1:18" ht="13.5" customHeight="1">
      <c r="A20" s="691"/>
      <c r="B20" s="190" t="s">
        <v>50</v>
      </c>
      <c r="C20" s="455">
        <v>6</v>
      </c>
      <c r="D20" s="455">
        <v>7</v>
      </c>
      <c r="E20" s="455">
        <v>4</v>
      </c>
      <c r="F20" s="455">
        <v>10</v>
      </c>
      <c r="G20" s="455">
        <v>7</v>
      </c>
      <c r="H20" s="455">
        <v>9</v>
      </c>
      <c r="I20" s="455">
        <v>7</v>
      </c>
      <c r="J20" s="455">
        <v>11</v>
      </c>
      <c r="K20" s="455">
        <v>11</v>
      </c>
      <c r="L20" s="455">
        <v>4</v>
      </c>
      <c r="M20" s="455">
        <v>3</v>
      </c>
      <c r="N20" s="455">
        <v>13</v>
      </c>
      <c r="O20" s="178">
        <f t="shared" si="3"/>
        <v>92</v>
      </c>
      <c r="P20" s="188"/>
      <c r="Q20" s="188"/>
      <c r="R20" s="188"/>
    </row>
    <row r="21" spans="1:18" ht="13.5" customHeight="1">
      <c r="A21" s="691"/>
      <c r="B21" s="190" t="s">
        <v>51</v>
      </c>
      <c r="C21" s="455">
        <v>0</v>
      </c>
      <c r="D21" s="455">
        <v>0</v>
      </c>
      <c r="E21" s="455">
        <v>0</v>
      </c>
      <c r="F21" s="455">
        <v>2</v>
      </c>
      <c r="G21" s="455">
        <v>0</v>
      </c>
      <c r="H21" s="455">
        <v>0</v>
      </c>
      <c r="I21" s="582">
        <v>0</v>
      </c>
      <c r="J21" s="455">
        <v>0</v>
      </c>
      <c r="K21" s="455">
        <v>0</v>
      </c>
      <c r="L21" s="455">
        <v>0</v>
      </c>
      <c r="M21" s="455">
        <v>0</v>
      </c>
      <c r="N21" s="455">
        <v>0</v>
      </c>
      <c r="O21" s="178">
        <f t="shared" si="3"/>
        <v>2</v>
      </c>
      <c r="P21" s="188"/>
      <c r="Q21" s="188"/>
      <c r="R21" s="188"/>
    </row>
    <row r="22" spans="1:18" ht="13.5" customHeight="1">
      <c r="A22" s="691"/>
      <c r="B22" s="190" t="s">
        <v>74</v>
      </c>
      <c r="C22" s="455">
        <v>0</v>
      </c>
      <c r="D22" s="455">
        <v>0</v>
      </c>
      <c r="E22" s="455">
        <v>0</v>
      </c>
      <c r="F22" s="455">
        <v>0</v>
      </c>
      <c r="G22" s="455">
        <v>0</v>
      </c>
      <c r="H22" s="455">
        <v>1</v>
      </c>
      <c r="I22" s="455">
        <v>0</v>
      </c>
      <c r="J22" s="455">
        <v>0</v>
      </c>
      <c r="K22" s="455">
        <v>0</v>
      </c>
      <c r="L22" s="455">
        <v>0</v>
      </c>
      <c r="M22" s="455">
        <v>0</v>
      </c>
      <c r="N22" s="455">
        <v>0</v>
      </c>
      <c r="O22" s="178">
        <f t="shared" si="3"/>
        <v>1</v>
      </c>
      <c r="P22" s="188"/>
      <c r="Q22" s="188"/>
      <c r="R22" s="188"/>
    </row>
    <row r="23" spans="1:18" ht="13.5" customHeight="1" thickBot="1">
      <c r="A23" s="692"/>
      <c r="B23" s="192" t="s">
        <v>52</v>
      </c>
      <c r="C23" s="455">
        <v>0</v>
      </c>
      <c r="D23" s="455">
        <v>0</v>
      </c>
      <c r="E23" s="455">
        <v>0</v>
      </c>
      <c r="F23" s="455">
        <v>1</v>
      </c>
      <c r="G23" s="455">
        <v>0</v>
      </c>
      <c r="H23" s="455">
        <v>0</v>
      </c>
      <c r="I23" s="455">
        <v>0</v>
      </c>
      <c r="J23" s="455">
        <v>0</v>
      </c>
      <c r="K23" s="455">
        <v>0</v>
      </c>
      <c r="L23" s="455">
        <v>0</v>
      </c>
      <c r="M23" s="455">
        <v>0</v>
      </c>
      <c r="N23" s="455">
        <v>0</v>
      </c>
      <c r="O23" s="180">
        <f t="shared" si="3"/>
        <v>1</v>
      </c>
      <c r="P23" s="188"/>
      <c r="Q23" s="188"/>
      <c r="R23" s="188"/>
    </row>
    <row r="24" spans="1:18" ht="13.5" customHeight="1" thickTop="1">
      <c r="A24" s="690" t="s">
        <v>128</v>
      </c>
      <c r="B24" s="189" t="s">
        <v>49</v>
      </c>
      <c r="C24" s="505">
        <f aca="true" t="shared" si="6" ref="C24:M24">IF(C25="","",SUM(C25:C28))</f>
        <v>10</v>
      </c>
      <c r="D24" s="505">
        <f t="shared" si="6"/>
        <v>7</v>
      </c>
      <c r="E24" s="505">
        <f t="shared" si="6"/>
        <v>15</v>
      </c>
      <c r="F24" s="505">
        <f t="shared" si="6"/>
        <v>20</v>
      </c>
      <c r="G24" s="505">
        <f t="shared" si="6"/>
        <v>12</v>
      </c>
      <c r="H24" s="505">
        <f t="shared" si="6"/>
        <v>22</v>
      </c>
      <c r="I24" s="505">
        <f t="shared" si="6"/>
        <v>10</v>
      </c>
      <c r="J24" s="505">
        <f t="shared" si="6"/>
        <v>15</v>
      </c>
      <c r="K24" s="505">
        <f t="shared" si="6"/>
        <v>25</v>
      </c>
      <c r="L24" s="505">
        <f t="shared" si="6"/>
        <v>14</v>
      </c>
      <c r="M24" s="505">
        <f t="shared" si="6"/>
        <v>13</v>
      </c>
      <c r="N24" s="505">
        <v>10</v>
      </c>
      <c r="O24" s="185">
        <f t="shared" si="3"/>
        <v>173</v>
      </c>
      <c r="P24" s="188"/>
      <c r="Q24" s="188"/>
      <c r="R24" s="188"/>
    </row>
    <row r="25" spans="1:18" ht="13.5" customHeight="1">
      <c r="A25" s="691"/>
      <c r="B25" s="190" t="s">
        <v>50</v>
      </c>
      <c r="C25" s="455">
        <v>10</v>
      </c>
      <c r="D25" s="455">
        <v>7</v>
      </c>
      <c r="E25" s="455">
        <v>13</v>
      </c>
      <c r="F25" s="455">
        <v>12</v>
      </c>
      <c r="G25" s="455">
        <v>9</v>
      </c>
      <c r="H25" s="455">
        <v>18</v>
      </c>
      <c r="I25" s="455">
        <v>10</v>
      </c>
      <c r="J25" s="455">
        <v>13</v>
      </c>
      <c r="K25" s="455">
        <v>14</v>
      </c>
      <c r="L25" s="455">
        <v>12</v>
      </c>
      <c r="M25" s="455">
        <v>12</v>
      </c>
      <c r="N25" s="455">
        <v>9</v>
      </c>
      <c r="O25" s="178">
        <f t="shared" si="3"/>
        <v>139</v>
      </c>
      <c r="P25" s="188"/>
      <c r="Q25" s="188"/>
      <c r="R25" s="188"/>
    </row>
    <row r="26" spans="1:18" ht="13.5" customHeight="1">
      <c r="A26" s="691"/>
      <c r="B26" s="190" t="s">
        <v>51</v>
      </c>
      <c r="C26" s="455">
        <v>0</v>
      </c>
      <c r="D26" s="455">
        <v>0</v>
      </c>
      <c r="E26" s="455">
        <v>2</v>
      </c>
      <c r="F26" s="455">
        <v>8</v>
      </c>
      <c r="G26" s="455">
        <v>0</v>
      </c>
      <c r="H26" s="455">
        <v>2</v>
      </c>
      <c r="I26" s="455">
        <v>0</v>
      </c>
      <c r="J26" s="455">
        <v>0</v>
      </c>
      <c r="K26" s="455">
        <v>10</v>
      </c>
      <c r="L26" s="455">
        <v>0</v>
      </c>
      <c r="M26" s="455">
        <v>1</v>
      </c>
      <c r="N26" s="455">
        <v>0</v>
      </c>
      <c r="O26" s="178">
        <f t="shared" si="3"/>
        <v>23</v>
      </c>
      <c r="P26" s="188"/>
      <c r="Q26" s="188"/>
      <c r="R26" s="194"/>
    </row>
    <row r="27" spans="1:18" ht="13.5" customHeight="1">
      <c r="A27" s="691"/>
      <c r="B27" s="190" t="s">
        <v>74</v>
      </c>
      <c r="C27" s="455">
        <v>0</v>
      </c>
      <c r="D27" s="455">
        <v>0</v>
      </c>
      <c r="E27" s="455">
        <v>0</v>
      </c>
      <c r="F27" s="455">
        <v>0</v>
      </c>
      <c r="G27" s="455">
        <v>0</v>
      </c>
      <c r="H27" s="455">
        <v>2</v>
      </c>
      <c r="I27" s="455">
        <v>0</v>
      </c>
      <c r="J27" s="455">
        <v>0</v>
      </c>
      <c r="K27" s="455">
        <v>0</v>
      </c>
      <c r="L27" s="455">
        <v>0</v>
      </c>
      <c r="M27" s="455">
        <v>0</v>
      </c>
      <c r="N27" s="455">
        <v>0</v>
      </c>
      <c r="O27" s="178">
        <f t="shared" si="3"/>
        <v>2</v>
      </c>
      <c r="P27" s="188"/>
      <c r="Q27" s="188"/>
      <c r="R27" s="188"/>
    </row>
    <row r="28" spans="1:18" ht="13.5" customHeight="1" thickBot="1">
      <c r="A28" s="692"/>
      <c r="B28" s="192" t="s">
        <v>52</v>
      </c>
      <c r="C28" s="455">
        <v>0</v>
      </c>
      <c r="D28" s="455">
        <v>0</v>
      </c>
      <c r="E28" s="455">
        <v>0</v>
      </c>
      <c r="F28" s="455">
        <v>0</v>
      </c>
      <c r="G28" s="455">
        <v>3</v>
      </c>
      <c r="H28" s="455">
        <v>0</v>
      </c>
      <c r="I28" s="455">
        <v>0</v>
      </c>
      <c r="J28" s="455">
        <v>2</v>
      </c>
      <c r="K28" s="455">
        <v>1</v>
      </c>
      <c r="L28" s="455">
        <v>2</v>
      </c>
      <c r="M28" s="455">
        <v>0</v>
      </c>
      <c r="N28" s="455">
        <v>1</v>
      </c>
      <c r="O28" s="184">
        <f t="shared" si="3"/>
        <v>9</v>
      </c>
      <c r="P28" s="188"/>
      <c r="Q28" s="188"/>
      <c r="R28" s="188"/>
    </row>
    <row r="29" spans="1:18" ht="13.5" customHeight="1" thickTop="1">
      <c r="A29" s="689" t="s">
        <v>47</v>
      </c>
      <c r="B29" s="193" t="s">
        <v>49</v>
      </c>
      <c r="C29" s="505">
        <f>IF(C4="","",C19+C14+C9+C4+C24)</f>
        <v>167</v>
      </c>
      <c r="D29" s="505">
        <f aca="true" t="shared" si="7" ref="D29:N29">IF(D4="","",D19+D14+D9+D4+D24)</f>
        <v>136</v>
      </c>
      <c r="E29" s="505">
        <f t="shared" si="7"/>
        <v>152</v>
      </c>
      <c r="F29" s="505">
        <f t="shared" si="7"/>
        <v>169</v>
      </c>
      <c r="G29" s="505">
        <f t="shared" si="7"/>
        <v>178</v>
      </c>
      <c r="H29" s="505">
        <f>IF(H4="","",H19+H14+H9+H4+H24)</f>
        <v>209</v>
      </c>
      <c r="I29" s="505">
        <f t="shared" si="7"/>
        <v>104</v>
      </c>
      <c r="J29" s="505">
        <f t="shared" si="7"/>
        <v>194</v>
      </c>
      <c r="K29" s="505">
        <f t="shared" si="7"/>
        <v>108</v>
      </c>
      <c r="L29" s="505">
        <f t="shared" si="7"/>
        <v>143</v>
      </c>
      <c r="M29" s="505">
        <f t="shared" si="7"/>
        <v>118</v>
      </c>
      <c r="N29" s="505">
        <f t="shared" si="7"/>
        <v>130</v>
      </c>
      <c r="O29" s="195">
        <f>SUM(C29:N29)</f>
        <v>1808</v>
      </c>
      <c r="P29" s="188"/>
      <c r="Q29" s="188"/>
      <c r="R29" s="188"/>
    </row>
    <row r="30" spans="1:18" ht="13.5" customHeight="1">
      <c r="A30" s="689"/>
      <c r="B30" s="190" t="s">
        <v>50</v>
      </c>
      <c r="C30" s="507">
        <f aca="true" t="shared" si="8" ref="C30:N30">IF(C5="","",C20+C15+C10+C5+C25)</f>
        <v>72</v>
      </c>
      <c r="D30" s="507">
        <f t="shared" si="8"/>
        <v>76</v>
      </c>
      <c r="E30" s="507">
        <f t="shared" si="8"/>
        <v>83</v>
      </c>
      <c r="F30" s="507">
        <f t="shared" si="8"/>
        <v>81</v>
      </c>
      <c r="G30" s="507">
        <f t="shared" si="8"/>
        <v>71</v>
      </c>
      <c r="H30" s="507">
        <f t="shared" si="8"/>
        <v>120</v>
      </c>
      <c r="I30" s="507">
        <f t="shared" si="8"/>
        <v>70</v>
      </c>
      <c r="J30" s="507">
        <f t="shared" si="8"/>
        <v>89</v>
      </c>
      <c r="K30" s="507">
        <f t="shared" si="8"/>
        <v>76</v>
      </c>
      <c r="L30" s="507">
        <f t="shared" si="8"/>
        <v>63</v>
      </c>
      <c r="M30" s="507">
        <f t="shared" si="8"/>
        <v>72</v>
      </c>
      <c r="N30" s="507">
        <f t="shared" si="8"/>
        <v>70</v>
      </c>
      <c r="O30" s="196">
        <f t="shared" si="3"/>
        <v>943</v>
      </c>
      <c r="P30" s="188"/>
      <c r="Q30" s="188"/>
      <c r="R30" s="188"/>
    </row>
    <row r="31" spans="1:18" ht="13.5" customHeight="1">
      <c r="A31" s="689"/>
      <c r="B31" s="190" t="s">
        <v>51</v>
      </c>
      <c r="C31" s="507">
        <f aca="true" t="shared" si="9" ref="C31:N31">IF(C6="","",C21+C16+C11+C6+C26)</f>
        <v>61</v>
      </c>
      <c r="D31" s="507">
        <f t="shared" si="9"/>
        <v>32</v>
      </c>
      <c r="E31" s="507">
        <f t="shared" si="9"/>
        <v>47</v>
      </c>
      <c r="F31" s="507">
        <f t="shared" si="9"/>
        <v>72</v>
      </c>
      <c r="G31" s="507">
        <f t="shared" si="9"/>
        <v>78</v>
      </c>
      <c r="H31" s="507">
        <f t="shared" si="9"/>
        <v>72</v>
      </c>
      <c r="I31" s="507">
        <f t="shared" si="9"/>
        <v>24</v>
      </c>
      <c r="J31" s="507">
        <f t="shared" si="9"/>
        <v>93</v>
      </c>
      <c r="K31" s="507">
        <f t="shared" si="9"/>
        <v>10</v>
      </c>
      <c r="L31" s="507">
        <f t="shared" si="9"/>
        <v>66</v>
      </c>
      <c r="M31" s="507">
        <f t="shared" si="9"/>
        <v>25</v>
      </c>
      <c r="N31" s="507">
        <f t="shared" si="9"/>
        <v>39</v>
      </c>
      <c r="O31" s="196">
        <f t="shared" si="3"/>
        <v>619</v>
      </c>
      <c r="P31" s="188"/>
      <c r="Q31" s="188"/>
      <c r="R31" s="188"/>
    </row>
    <row r="32" spans="1:18" ht="13.5" customHeight="1">
      <c r="A32" s="106"/>
      <c r="B32" s="190" t="s">
        <v>74</v>
      </c>
      <c r="C32" s="507">
        <f aca="true" t="shared" si="10" ref="C32:N32">IF(C7="","",C22+C17+C12+C7+C27)</f>
        <v>10</v>
      </c>
      <c r="D32" s="507">
        <f t="shared" si="10"/>
        <v>2</v>
      </c>
      <c r="E32" s="507">
        <f t="shared" si="10"/>
        <v>1</v>
      </c>
      <c r="F32" s="507">
        <f t="shared" si="10"/>
        <v>1</v>
      </c>
      <c r="G32" s="507">
        <f t="shared" si="10"/>
        <v>0</v>
      </c>
      <c r="H32" s="507">
        <f t="shared" si="10"/>
        <v>3</v>
      </c>
      <c r="I32" s="507">
        <f t="shared" si="10"/>
        <v>1</v>
      </c>
      <c r="J32" s="507">
        <f t="shared" si="10"/>
        <v>1</v>
      </c>
      <c r="K32" s="507">
        <f t="shared" si="10"/>
        <v>0</v>
      </c>
      <c r="L32" s="507">
        <f t="shared" si="10"/>
        <v>0</v>
      </c>
      <c r="M32" s="507">
        <f t="shared" si="10"/>
        <v>0</v>
      </c>
      <c r="N32" s="507">
        <f t="shared" si="10"/>
        <v>0</v>
      </c>
      <c r="O32" s="196">
        <f t="shared" si="3"/>
        <v>19</v>
      </c>
      <c r="P32" s="188"/>
      <c r="Q32" s="188"/>
      <c r="R32" s="188"/>
    </row>
    <row r="33" spans="1:18" ht="13.5" customHeight="1" thickBot="1">
      <c r="A33" s="108"/>
      <c r="B33" s="197" t="s">
        <v>52</v>
      </c>
      <c r="C33" s="508">
        <f aca="true" t="shared" si="11" ref="C33:N33">IF(C8="","",C23+C18+C13+C8+C28)</f>
        <v>24</v>
      </c>
      <c r="D33" s="508">
        <f t="shared" si="11"/>
        <v>26</v>
      </c>
      <c r="E33" s="508">
        <f t="shared" si="11"/>
        <v>21</v>
      </c>
      <c r="F33" s="508">
        <f t="shared" si="11"/>
        <v>15</v>
      </c>
      <c r="G33" s="508">
        <f t="shared" si="11"/>
        <v>29</v>
      </c>
      <c r="H33" s="508">
        <f t="shared" si="11"/>
        <v>14</v>
      </c>
      <c r="I33" s="508">
        <f t="shared" si="11"/>
        <v>9</v>
      </c>
      <c r="J33" s="508">
        <f t="shared" si="11"/>
        <v>11</v>
      </c>
      <c r="K33" s="508">
        <f t="shared" si="11"/>
        <v>22</v>
      </c>
      <c r="L33" s="508">
        <f t="shared" si="11"/>
        <v>14</v>
      </c>
      <c r="M33" s="508">
        <f t="shared" si="11"/>
        <v>21</v>
      </c>
      <c r="N33" s="508">
        <f t="shared" si="11"/>
        <v>21</v>
      </c>
      <c r="O33" s="198">
        <f t="shared" si="3"/>
        <v>227</v>
      </c>
      <c r="P33" s="188"/>
      <c r="Q33" s="188"/>
      <c r="R33" s="188"/>
    </row>
    <row r="34" spans="1:18" ht="13.5" customHeight="1">
      <c r="A34" s="409"/>
      <c r="B34" s="188"/>
      <c r="C34" s="199"/>
      <c r="D34" s="188"/>
      <c r="E34" s="188"/>
      <c r="F34" s="188"/>
      <c r="G34" s="188"/>
      <c r="H34" s="188"/>
      <c r="I34" s="188"/>
      <c r="J34" s="188"/>
      <c r="K34" s="188"/>
      <c r="L34" s="188"/>
      <c r="M34" s="188"/>
      <c r="N34" s="188"/>
      <c r="O34" s="418" t="s">
        <v>148</v>
      </c>
      <c r="P34" s="188"/>
      <c r="Q34" s="188"/>
      <c r="R34" s="188"/>
    </row>
    <row r="35" ht="13.5">
      <c r="B35" s="163" t="s">
        <v>147</v>
      </c>
    </row>
    <row r="36" ht="13.5"/>
  </sheetData>
  <sheetProtection/>
  <mergeCells count="5">
    <mergeCell ref="A29:A31"/>
    <mergeCell ref="A9:A11"/>
    <mergeCell ref="A14:A18"/>
    <mergeCell ref="A19:A23"/>
    <mergeCell ref="A24:A28"/>
  </mergeCells>
  <printOptions/>
  <pageMargins left="0.7480314960629921" right="0.7480314960629921" top="0.31496062992125984" bottom="0.4724409448818898" header="0.1968503937007874" footer="0.1968503937007874"/>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codeName="Sheet9"/>
  <dimension ref="A1:O73"/>
  <sheetViews>
    <sheetView view="pageBreakPreview" zoomScaleSheetLayoutView="100" zoomScalePageLayoutView="0" workbookViewId="0" topLeftCell="A1">
      <pane xSplit="2" ySplit="3" topLeftCell="I40" activePane="bottomRight" state="frozen"/>
      <selection pane="topLeft" activeCell="G4" sqref="G4"/>
      <selection pane="topRight" activeCell="G4" sqref="G4"/>
      <selection pane="bottomLeft" activeCell="G4" sqref="G4"/>
      <selection pane="bottomRight" activeCell="N54" sqref="N54"/>
    </sheetView>
  </sheetViews>
  <sheetFormatPr defaultColWidth="9.00390625" defaultRowHeight="13.5"/>
  <cols>
    <col min="1" max="1" width="13.125" style="163" customWidth="1"/>
    <col min="2" max="16384" width="9.00390625" style="163" customWidth="1"/>
  </cols>
  <sheetData>
    <row r="1" spans="1:15" ht="17.25">
      <c r="A1" s="422"/>
      <c r="B1" s="109" t="s">
        <v>55</v>
      </c>
      <c r="C1" s="56" t="s">
        <v>199</v>
      </c>
      <c r="D1" s="56"/>
      <c r="E1" s="56"/>
      <c r="F1" s="56"/>
      <c r="G1" s="56" t="s">
        <v>204</v>
      </c>
      <c r="H1" s="56"/>
      <c r="I1" s="172"/>
      <c r="J1" s="172"/>
      <c r="K1" s="172"/>
      <c r="L1" s="172"/>
      <c r="M1" s="172"/>
      <c r="N1" s="172"/>
      <c r="O1" s="172"/>
    </row>
    <row r="2" spans="1:15" ht="14.25" thickBot="1">
      <c r="A2" s="200"/>
      <c r="B2" s="200"/>
      <c r="C2" s="172"/>
      <c r="D2" s="172"/>
      <c r="E2" s="172"/>
      <c r="F2" s="172"/>
      <c r="G2" s="172"/>
      <c r="H2" s="172"/>
      <c r="I2" s="172"/>
      <c r="J2" s="172"/>
      <c r="K2" s="172"/>
      <c r="L2" s="172"/>
      <c r="M2" s="172"/>
      <c r="N2" s="172"/>
      <c r="O2" s="486" t="s">
        <v>0</v>
      </c>
    </row>
    <row r="3" spans="1:15" ht="18" thickBot="1">
      <c r="A3" s="110" t="s">
        <v>45</v>
      </c>
      <c r="B3" s="161" t="s">
        <v>46</v>
      </c>
      <c r="C3" s="111" t="s">
        <v>1</v>
      </c>
      <c r="D3" s="112" t="s">
        <v>2</v>
      </c>
      <c r="E3" s="112" t="s">
        <v>3</v>
      </c>
      <c r="F3" s="112" t="s">
        <v>4</v>
      </c>
      <c r="G3" s="112" t="s">
        <v>5</v>
      </c>
      <c r="H3" s="112" t="s">
        <v>6</v>
      </c>
      <c r="I3" s="112" t="s">
        <v>7</v>
      </c>
      <c r="J3" s="112" t="s">
        <v>8</v>
      </c>
      <c r="K3" s="112" t="s">
        <v>9</v>
      </c>
      <c r="L3" s="112" t="s">
        <v>10</v>
      </c>
      <c r="M3" s="112" t="s">
        <v>11</v>
      </c>
      <c r="N3" s="113" t="s">
        <v>12</v>
      </c>
      <c r="O3" s="139" t="s">
        <v>47</v>
      </c>
    </row>
    <row r="4" spans="1:15" ht="13.5" customHeight="1" thickTop="1">
      <c r="A4" s="114"/>
      <c r="B4" s="201" t="s">
        <v>49</v>
      </c>
      <c r="C4" s="456">
        <f>IF(C5="","",SUM(C5:C8))</f>
        <v>106</v>
      </c>
      <c r="D4" s="497">
        <f>IF(D5="","",SUM(D5:D8))</f>
        <v>74</v>
      </c>
      <c r="E4" s="497">
        <f aca="true" t="shared" si="0" ref="E4:M4">IF(E5="","",SUM(E5:E8))</f>
        <v>127</v>
      </c>
      <c r="F4" s="497">
        <f t="shared" si="0"/>
        <v>44</v>
      </c>
      <c r="G4" s="497">
        <f t="shared" si="0"/>
        <v>98</v>
      </c>
      <c r="H4" s="497">
        <f t="shared" si="0"/>
        <v>87</v>
      </c>
      <c r="I4" s="497">
        <f t="shared" si="0"/>
        <v>79</v>
      </c>
      <c r="J4" s="497">
        <f t="shared" si="0"/>
        <v>80</v>
      </c>
      <c r="K4" s="497">
        <f t="shared" si="0"/>
        <v>72</v>
      </c>
      <c r="L4" s="497">
        <f t="shared" si="0"/>
        <v>89</v>
      </c>
      <c r="M4" s="497">
        <f t="shared" si="0"/>
        <v>87</v>
      </c>
      <c r="N4" s="497">
        <v>100</v>
      </c>
      <c r="O4" s="356">
        <f>SUM(C4:N4)</f>
        <v>1043</v>
      </c>
    </row>
    <row r="5" spans="1:15" ht="13.5" customHeight="1">
      <c r="A5" s="115"/>
      <c r="B5" s="202" t="s">
        <v>50</v>
      </c>
      <c r="C5" s="453">
        <v>38</v>
      </c>
      <c r="D5" s="495">
        <v>33</v>
      </c>
      <c r="E5" s="495">
        <v>39</v>
      </c>
      <c r="F5" s="495">
        <v>22</v>
      </c>
      <c r="G5" s="495">
        <v>38</v>
      </c>
      <c r="H5" s="495">
        <v>36</v>
      </c>
      <c r="I5" s="495">
        <v>40</v>
      </c>
      <c r="J5" s="495">
        <v>32</v>
      </c>
      <c r="K5" s="495">
        <v>30</v>
      </c>
      <c r="L5" s="495">
        <v>28</v>
      </c>
      <c r="M5" s="495">
        <v>23</v>
      </c>
      <c r="N5" s="495">
        <v>24</v>
      </c>
      <c r="O5" s="359">
        <f aca="true" t="shared" si="1" ref="O5:O53">SUM(C5:N5)</f>
        <v>383</v>
      </c>
    </row>
    <row r="6" spans="1:15" ht="13.5" customHeight="1">
      <c r="A6" s="84" t="s">
        <v>114</v>
      </c>
      <c r="B6" s="202" t="s">
        <v>51</v>
      </c>
      <c r="C6" s="453">
        <v>38</v>
      </c>
      <c r="D6" s="495">
        <v>24</v>
      </c>
      <c r="E6" s="495">
        <v>83</v>
      </c>
      <c r="F6" s="495">
        <v>0</v>
      </c>
      <c r="G6" s="495">
        <v>52</v>
      </c>
      <c r="H6" s="495">
        <v>32</v>
      </c>
      <c r="I6" s="495">
        <v>21</v>
      </c>
      <c r="J6" s="495">
        <v>32</v>
      </c>
      <c r="K6" s="495">
        <v>28</v>
      </c>
      <c r="L6" s="495">
        <v>17</v>
      </c>
      <c r="M6" s="495">
        <v>15</v>
      </c>
      <c r="N6" s="495">
        <v>20</v>
      </c>
      <c r="O6" s="359">
        <f t="shared" si="1"/>
        <v>362</v>
      </c>
    </row>
    <row r="7" spans="1:15" ht="13.5" customHeight="1">
      <c r="A7" s="116"/>
      <c r="B7" s="202" t="s">
        <v>74</v>
      </c>
      <c r="C7" s="453">
        <v>0</v>
      </c>
      <c r="D7" s="495">
        <v>0</v>
      </c>
      <c r="E7" s="495">
        <v>0</v>
      </c>
      <c r="F7" s="495">
        <v>0</v>
      </c>
      <c r="G7" s="495">
        <v>0</v>
      </c>
      <c r="H7" s="495">
        <v>0</v>
      </c>
      <c r="I7" s="495">
        <v>0</v>
      </c>
      <c r="J7" s="495">
        <v>0</v>
      </c>
      <c r="K7" s="495">
        <v>0</v>
      </c>
      <c r="L7" s="495">
        <v>18</v>
      </c>
      <c r="M7" s="495">
        <v>20</v>
      </c>
      <c r="N7" s="495">
        <v>0</v>
      </c>
      <c r="O7" s="359">
        <f t="shared" si="1"/>
        <v>38</v>
      </c>
    </row>
    <row r="8" spans="1:15" ht="13.5" customHeight="1" thickBot="1">
      <c r="A8" s="117"/>
      <c r="B8" s="203" t="s">
        <v>52</v>
      </c>
      <c r="C8" s="453">
        <v>30</v>
      </c>
      <c r="D8" s="495">
        <v>17</v>
      </c>
      <c r="E8" s="495">
        <v>5</v>
      </c>
      <c r="F8" s="495">
        <v>22</v>
      </c>
      <c r="G8" s="495">
        <v>8</v>
      </c>
      <c r="H8" s="495">
        <v>19</v>
      </c>
      <c r="I8" s="495">
        <v>18</v>
      </c>
      <c r="J8" s="495">
        <v>16</v>
      </c>
      <c r="K8" s="495">
        <v>14</v>
      </c>
      <c r="L8" s="495">
        <v>26</v>
      </c>
      <c r="M8" s="495">
        <v>29</v>
      </c>
      <c r="N8" s="495">
        <v>56</v>
      </c>
      <c r="O8" s="502">
        <f t="shared" si="1"/>
        <v>260</v>
      </c>
    </row>
    <row r="9" spans="1:15" ht="13.5" customHeight="1" thickTop="1">
      <c r="A9" s="694" t="s">
        <v>140</v>
      </c>
      <c r="B9" s="206" t="s">
        <v>49</v>
      </c>
      <c r="C9" s="457">
        <f>IF(C10="","",SUM(C10:C13))</f>
        <v>16</v>
      </c>
      <c r="D9" s="497">
        <f>IF(D10="","",SUM(D10:D13))</f>
        <v>14</v>
      </c>
      <c r="E9" s="497">
        <f aca="true" t="shared" si="2" ref="E9:M9">IF(E10="","",SUM(E10:E13))</f>
        <v>23</v>
      </c>
      <c r="F9" s="497">
        <f t="shared" si="2"/>
        <v>29</v>
      </c>
      <c r="G9" s="497">
        <f t="shared" si="2"/>
        <v>18</v>
      </c>
      <c r="H9" s="497">
        <f t="shared" si="2"/>
        <v>42</v>
      </c>
      <c r="I9" s="497">
        <f t="shared" si="2"/>
        <v>45</v>
      </c>
      <c r="J9" s="497">
        <f>IF(J10="","",SUM(J10:J13))</f>
        <v>23</v>
      </c>
      <c r="K9" s="497">
        <f t="shared" si="2"/>
        <v>23</v>
      </c>
      <c r="L9" s="497">
        <f t="shared" si="2"/>
        <v>25</v>
      </c>
      <c r="M9" s="497">
        <f t="shared" si="2"/>
        <v>22</v>
      </c>
      <c r="N9" s="497">
        <v>45</v>
      </c>
      <c r="O9" s="503">
        <f t="shared" si="1"/>
        <v>325</v>
      </c>
    </row>
    <row r="10" spans="1:15" ht="13.5" customHeight="1">
      <c r="A10" s="695"/>
      <c r="B10" s="202" t="s">
        <v>50</v>
      </c>
      <c r="C10" s="453">
        <v>10</v>
      </c>
      <c r="D10" s="495">
        <v>14</v>
      </c>
      <c r="E10" s="495">
        <v>20</v>
      </c>
      <c r="F10" s="495">
        <v>25</v>
      </c>
      <c r="G10" s="495">
        <v>8</v>
      </c>
      <c r="H10" s="495">
        <v>15</v>
      </c>
      <c r="I10" s="495">
        <v>17</v>
      </c>
      <c r="J10" s="495">
        <v>12</v>
      </c>
      <c r="K10" s="495">
        <v>17</v>
      </c>
      <c r="L10" s="495">
        <v>13</v>
      </c>
      <c r="M10" s="495">
        <v>13</v>
      </c>
      <c r="N10" s="495">
        <v>18</v>
      </c>
      <c r="O10" s="359">
        <f t="shared" si="1"/>
        <v>182</v>
      </c>
    </row>
    <row r="11" spans="1:15" ht="13.5" customHeight="1">
      <c r="A11" s="695"/>
      <c r="B11" s="202" t="s">
        <v>51</v>
      </c>
      <c r="C11" s="453">
        <v>2</v>
      </c>
      <c r="D11" s="495">
        <v>0</v>
      </c>
      <c r="E11" s="495">
        <v>0</v>
      </c>
      <c r="F11" s="495">
        <v>0</v>
      </c>
      <c r="G11" s="495">
        <v>6</v>
      </c>
      <c r="H11" s="495">
        <v>26</v>
      </c>
      <c r="I11" s="495">
        <v>28</v>
      </c>
      <c r="J11" s="495">
        <v>0</v>
      </c>
      <c r="K11" s="495">
        <v>0</v>
      </c>
      <c r="L11" s="495">
        <v>10</v>
      </c>
      <c r="M11" s="495">
        <v>0</v>
      </c>
      <c r="N11" s="495">
        <v>24</v>
      </c>
      <c r="O11" s="359">
        <f t="shared" si="1"/>
        <v>96</v>
      </c>
    </row>
    <row r="12" spans="1:15" ht="13.5" customHeight="1">
      <c r="A12" s="695"/>
      <c r="B12" s="202" t="s">
        <v>74</v>
      </c>
      <c r="C12" s="453">
        <v>0</v>
      </c>
      <c r="D12" s="495">
        <v>0</v>
      </c>
      <c r="E12" s="495">
        <v>0</v>
      </c>
      <c r="F12" s="495">
        <v>0</v>
      </c>
      <c r="G12" s="495">
        <v>0</v>
      </c>
      <c r="H12" s="495">
        <v>0</v>
      </c>
      <c r="I12" s="495">
        <v>0</v>
      </c>
      <c r="J12" s="495">
        <v>0</v>
      </c>
      <c r="K12" s="495">
        <v>0</v>
      </c>
      <c r="L12" s="495">
        <v>0</v>
      </c>
      <c r="M12" s="495">
        <v>0</v>
      </c>
      <c r="N12" s="495">
        <v>0</v>
      </c>
      <c r="O12" s="359">
        <f t="shared" si="1"/>
        <v>0</v>
      </c>
    </row>
    <row r="13" spans="1:15" ht="13.5" customHeight="1" thickBot="1">
      <c r="A13" s="696"/>
      <c r="B13" s="347" t="s">
        <v>52</v>
      </c>
      <c r="C13" s="499">
        <v>4</v>
      </c>
      <c r="D13" s="496">
        <v>0</v>
      </c>
      <c r="E13" s="496">
        <v>3</v>
      </c>
      <c r="F13" s="496">
        <v>4</v>
      </c>
      <c r="G13" s="496">
        <v>4</v>
      </c>
      <c r="H13" s="496">
        <v>1</v>
      </c>
      <c r="I13" s="496">
        <v>0</v>
      </c>
      <c r="J13" s="496">
        <v>11</v>
      </c>
      <c r="K13" s="496">
        <v>6</v>
      </c>
      <c r="L13" s="496">
        <v>2</v>
      </c>
      <c r="M13" s="496">
        <v>9</v>
      </c>
      <c r="N13" s="496">
        <v>3</v>
      </c>
      <c r="O13" s="494">
        <f t="shared" si="1"/>
        <v>47</v>
      </c>
    </row>
    <row r="14" spans="1:15" ht="13.5" customHeight="1" thickTop="1">
      <c r="A14" s="697" t="s">
        <v>189</v>
      </c>
      <c r="B14" s="348" t="s">
        <v>49</v>
      </c>
      <c r="C14" s="457">
        <f>IF(C15="","",SUM(C15:C18))</f>
        <v>42</v>
      </c>
      <c r="D14" s="497">
        <f>IF(D15="","",SUM(D15:D18))</f>
        <v>26</v>
      </c>
      <c r="E14" s="497">
        <f>IF(E15="","",SUM(E15:E18))</f>
        <v>27</v>
      </c>
      <c r="F14" s="497">
        <f aca="true" t="shared" si="3" ref="F14:M14">IF(F15="","",SUM(F15:F18))</f>
        <v>45</v>
      </c>
      <c r="G14" s="497">
        <f t="shared" si="3"/>
        <v>23</v>
      </c>
      <c r="H14" s="497">
        <f t="shared" si="3"/>
        <v>39</v>
      </c>
      <c r="I14" s="497">
        <f t="shared" si="3"/>
        <v>47</v>
      </c>
      <c r="J14" s="497">
        <f t="shared" si="3"/>
        <v>48</v>
      </c>
      <c r="K14" s="497">
        <f t="shared" si="3"/>
        <v>29</v>
      </c>
      <c r="L14" s="497">
        <f t="shared" si="3"/>
        <v>27</v>
      </c>
      <c r="M14" s="497">
        <f t="shared" si="3"/>
        <v>12</v>
      </c>
      <c r="N14" s="497">
        <v>48</v>
      </c>
      <c r="O14" s="356">
        <f t="shared" si="1"/>
        <v>413</v>
      </c>
    </row>
    <row r="15" spans="1:15" ht="13.5" customHeight="1">
      <c r="A15" s="693"/>
      <c r="B15" s="349" t="s">
        <v>50</v>
      </c>
      <c r="C15" s="458">
        <v>10</v>
      </c>
      <c r="D15" s="495">
        <v>15</v>
      </c>
      <c r="E15" s="495">
        <v>14</v>
      </c>
      <c r="F15" s="495">
        <v>13</v>
      </c>
      <c r="G15" s="495">
        <v>15</v>
      </c>
      <c r="H15" s="495">
        <v>23</v>
      </c>
      <c r="I15" s="495">
        <v>15</v>
      </c>
      <c r="J15" s="495">
        <v>11</v>
      </c>
      <c r="K15" s="495">
        <v>17</v>
      </c>
      <c r="L15" s="495">
        <v>12</v>
      </c>
      <c r="M15" s="495">
        <v>8</v>
      </c>
      <c r="N15" s="495">
        <v>12</v>
      </c>
      <c r="O15" s="359">
        <f t="shared" si="1"/>
        <v>165</v>
      </c>
    </row>
    <row r="16" spans="1:15" ht="13.5" customHeight="1">
      <c r="A16" s="693"/>
      <c r="B16" s="349" t="s">
        <v>51</v>
      </c>
      <c r="C16" s="453">
        <v>28</v>
      </c>
      <c r="D16" s="495">
        <v>6</v>
      </c>
      <c r="E16" s="495">
        <v>0</v>
      </c>
      <c r="F16" s="495">
        <v>18</v>
      </c>
      <c r="G16" s="495">
        <v>0</v>
      </c>
      <c r="H16" s="495">
        <v>0</v>
      </c>
      <c r="I16" s="495">
        <v>12</v>
      </c>
      <c r="J16" s="495">
        <v>16</v>
      </c>
      <c r="K16" s="495">
        <v>0</v>
      </c>
      <c r="L16" s="495">
        <v>0</v>
      </c>
      <c r="M16" s="495">
        <v>0</v>
      </c>
      <c r="N16" s="495">
        <v>29</v>
      </c>
      <c r="O16" s="359">
        <f t="shared" si="1"/>
        <v>109</v>
      </c>
    </row>
    <row r="17" spans="1:15" ht="13.5" customHeight="1">
      <c r="A17" s="116"/>
      <c r="B17" s="349" t="s">
        <v>74</v>
      </c>
      <c r="C17" s="453">
        <v>0</v>
      </c>
      <c r="D17" s="495">
        <v>0</v>
      </c>
      <c r="E17" s="495">
        <v>13</v>
      </c>
      <c r="F17" s="495">
        <v>0</v>
      </c>
      <c r="G17" s="495">
        <v>0</v>
      </c>
      <c r="H17" s="495">
        <v>0</v>
      </c>
      <c r="I17" s="495">
        <v>0</v>
      </c>
      <c r="J17" s="495">
        <v>0</v>
      </c>
      <c r="K17" s="495">
        <v>0</v>
      </c>
      <c r="L17" s="495">
        <v>0</v>
      </c>
      <c r="M17" s="495">
        <v>0</v>
      </c>
      <c r="N17" s="495">
        <v>0</v>
      </c>
      <c r="O17" s="359">
        <f t="shared" si="1"/>
        <v>13</v>
      </c>
    </row>
    <row r="18" spans="1:15" ht="13.5" customHeight="1" thickBot="1">
      <c r="A18" s="117"/>
      <c r="B18" s="500" t="s">
        <v>52</v>
      </c>
      <c r="C18" s="499">
        <v>4</v>
      </c>
      <c r="D18" s="496">
        <v>5</v>
      </c>
      <c r="E18" s="496">
        <v>0</v>
      </c>
      <c r="F18" s="496">
        <v>14</v>
      </c>
      <c r="G18" s="496">
        <v>8</v>
      </c>
      <c r="H18" s="496">
        <v>16</v>
      </c>
      <c r="I18" s="496">
        <v>20</v>
      </c>
      <c r="J18" s="496">
        <v>21</v>
      </c>
      <c r="K18" s="496">
        <v>12</v>
      </c>
      <c r="L18" s="496">
        <v>15</v>
      </c>
      <c r="M18" s="496">
        <v>4</v>
      </c>
      <c r="N18" s="496">
        <v>7</v>
      </c>
      <c r="O18" s="494">
        <f t="shared" si="1"/>
        <v>126</v>
      </c>
    </row>
    <row r="19" spans="1:15" ht="13.5" customHeight="1" thickTop="1">
      <c r="A19" s="693" t="s">
        <v>141</v>
      </c>
      <c r="B19" s="206" t="s">
        <v>49</v>
      </c>
      <c r="C19" s="457">
        <f>IF(C20="","",SUM(C20:C23))</f>
        <v>37</v>
      </c>
      <c r="D19" s="497">
        <f>IF(D20="","",SUM(D20:D23))</f>
        <v>43</v>
      </c>
      <c r="E19" s="497">
        <f aca="true" t="shared" si="4" ref="E19:K19">IF(E20="","",SUM(E20:E23))</f>
        <v>80</v>
      </c>
      <c r="F19" s="497">
        <f t="shared" si="4"/>
        <v>45</v>
      </c>
      <c r="G19" s="497">
        <f t="shared" si="4"/>
        <v>86</v>
      </c>
      <c r="H19" s="497">
        <f t="shared" si="4"/>
        <v>29</v>
      </c>
      <c r="I19" s="497">
        <f t="shared" si="4"/>
        <v>72</v>
      </c>
      <c r="J19" s="497">
        <f t="shared" si="4"/>
        <v>63</v>
      </c>
      <c r="K19" s="497">
        <f t="shared" si="4"/>
        <v>36</v>
      </c>
      <c r="L19" s="497">
        <f>IF(L20="","",SUM(L20:L23))</f>
        <v>41</v>
      </c>
      <c r="M19" s="497">
        <f>IF(M20="","",SUM(M20:M23))</f>
        <v>27</v>
      </c>
      <c r="N19" s="497">
        <v>92</v>
      </c>
      <c r="O19" s="356">
        <f t="shared" si="1"/>
        <v>651</v>
      </c>
    </row>
    <row r="20" spans="1:15" ht="13.5" customHeight="1">
      <c r="A20" s="693"/>
      <c r="B20" s="202" t="s">
        <v>50</v>
      </c>
      <c r="C20" s="453">
        <v>19</v>
      </c>
      <c r="D20" s="495">
        <v>22</v>
      </c>
      <c r="E20" s="495">
        <v>25</v>
      </c>
      <c r="F20" s="495">
        <v>25</v>
      </c>
      <c r="G20" s="495">
        <v>28</v>
      </c>
      <c r="H20" s="495">
        <v>26</v>
      </c>
      <c r="I20" s="495">
        <v>21</v>
      </c>
      <c r="J20" s="495">
        <v>32</v>
      </c>
      <c r="K20" s="495">
        <v>15</v>
      </c>
      <c r="L20" s="495">
        <v>24</v>
      </c>
      <c r="M20" s="495">
        <v>11</v>
      </c>
      <c r="N20" s="495">
        <v>22</v>
      </c>
      <c r="O20" s="359">
        <f t="shared" si="1"/>
        <v>270</v>
      </c>
    </row>
    <row r="21" spans="1:15" ht="13.5" customHeight="1">
      <c r="A21" s="693"/>
      <c r="B21" s="202" t="s">
        <v>51</v>
      </c>
      <c r="C21" s="453">
        <v>8</v>
      </c>
      <c r="D21" s="495">
        <v>8</v>
      </c>
      <c r="E21" s="495">
        <v>6</v>
      </c>
      <c r="F21" s="495">
        <v>4</v>
      </c>
      <c r="G21" s="495">
        <v>36</v>
      </c>
      <c r="H21" s="495">
        <v>0</v>
      </c>
      <c r="I21" s="495">
        <v>34</v>
      </c>
      <c r="J21" s="495">
        <v>22</v>
      </c>
      <c r="K21" s="495">
        <v>9</v>
      </c>
      <c r="L21" s="495">
        <v>0</v>
      </c>
      <c r="M21" s="495">
        <v>0</v>
      </c>
      <c r="N21" s="495">
        <v>0</v>
      </c>
      <c r="O21" s="359">
        <f t="shared" si="1"/>
        <v>127</v>
      </c>
    </row>
    <row r="22" spans="1:15" ht="13.5" customHeight="1">
      <c r="A22" s="116"/>
      <c r="B22" s="202" t="s">
        <v>74</v>
      </c>
      <c r="C22" s="453">
        <v>0</v>
      </c>
      <c r="D22" s="495">
        <v>0</v>
      </c>
      <c r="E22" s="495">
        <v>0</v>
      </c>
      <c r="F22" s="495">
        <v>0</v>
      </c>
      <c r="G22" s="495">
        <v>0</v>
      </c>
      <c r="H22" s="495">
        <v>0</v>
      </c>
      <c r="I22" s="495">
        <v>0</v>
      </c>
      <c r="J22" s="495">
        <v>0</v>
      </c>
      <c r="K22" s="495">
        <v>1</v>
      </c>
      <c r="L22" s="495">
        <v>0</v>
      </c>
      <c r="M22" s="495">
        <v>0</v>
      </c>
      <c r="N22" s="495">
        <v>0</v>
      </c>
      <c r="O22" s="359">
        <f t="shared" si="1"/>
        <v>1</v>
      </c>
    </row>
    <row r="23" spans="1:15" ht="13.5" customHeight="1" thickBot="1">
      <c r="A23" s="116"/>
      <c r="B23" s="208" t="s">
        <v>52</v>
      </c>
      <c r="C23" s="453">
        <v>10</v>
      </c>
      <c r="D23" s="495">
        <v>13</v>
      </c>
      <c r="E23" s="495">
        <v>49</v>
      </c>
      <c r="F23" s="495">
        <v>16</v>
      </c>
      <c r="G23" s="496">
        <v>22</v>
      </c>
      <c r="H23" s="495">
        <v>3</v>
      </c>
      <c r="I23" s="495">
        <v>17</v>
      </c>
      <c r="J23" s="495">
        <v>9</v>
      </c>
      <c r="K23" s="495">
        <v>11</v>
      </c>
      <c r="L23" s="495">
        <v>17</v>
      </c>
      <c r="M23" s="495">
        <v>16</v>
      </c>
      <c r="N23" s="495">
        <v>70</v>
      </c>
      <c r="O23" s="494">
        <f t="shared" si="1"/>
        <v>253</v>
      </c>
    </row>
    <row r="24" spans="1:15" ht="13.5" customHeight="1" thickTop="1">
      <c r="A24" s="697" t="s">
        <v>142</v>
      </c>
      <c r="B24" s="201" t="s">
        <v>49</v>
      </c>
      <c r="C24" s="457">
        <f>IF(C25="","",SUM(C25:C28))</f>
        <v>39</v>
      </c>
      <c r="D24" s="497">
        <f>IF(D25="","",SUM(D25:D28))</f>
        <v>41</v>
      </c>
      <c r="E24" s="497">
        <f aca="true" t="shared" si="5" ref="E24:M24">IF(E25="","",SUM(E25:E28))</f>
        <v>21</v>
      </c>
      <c r="F24" s="497">
        <f t="shared" si="5"/>
        <v>34</v>
      </c>
      <c r="G24" s="497">
        <f t="shared" si="5"/>
        <v>35</v>
      </c>
      <c r="H24" s="497">
        <f t="shared" si="5"/>
        <v>38</v>
      </c>
      <c r="I24" s="497">
        <f t="shared" si="5"/>
        <v>31</v>
      </c>
      <c r="J24" s="497">
        <f t="shared" si="5"/>
        <v>33</v>
      </c>
      <c r="K24" s="497">
        <f t="shared" si="5"/>
        <v>25</v>
      </c>
      <c r="L24" s="497">
        <f t="shared" si="5"/>
        <v>28</v>
      </c>
      <c r="M24" s="497">
        <f t="shared" si="5"/>
        <v>23</v>
      </c>
      <c r="N24" s="497">
        <v>35</v>
      </c>
      <c r="O24" s="356">
        <f t="shared" si="1"/>
        <v>383</v>
      </c>
    </row>
    <row r="25" spans="1:15" ht="13.5" customHeight="1">
      <c r="A25" s="693"/>
      <c r="B25" s="202" t="s">
        <v>50</v>
      </c>
      <c r="C25" s="453">
        <v>13</v>
      </c>
      <c r="D25" s="495">
        <v>25</v>
      </c>
      <c r="E25" s="495">
        <v>18</v>
      </c>
      <c r="F25" s="495">
        <v>19</v>
      </c>
      <c r="G25" s="495">
        <v>20</v>
      </c>
      <c r="H25" s="495">
        <v>19</v>
      </c>
      <c r="I25" s="495">
        <v>14</v>
      </c>
      <c r="J25" s="495">
        <v>17</v>
      </c>
      <c r="K25" s="495">
        <v>18</v>
      </c>
      <c r="L25" s="495">
        <v>15</v>
      </c>
      <c r="M25" s="495">
        <v>12</v>
      </c>
      <c r="N25" s="495">
        <v>13</v>
      </c>
      <c r="O25" s="359">
        <f t="shared" si="1"/>
        <v>203</v>
      </c>
    </row>
    <row r="26" spans="1:15" ht="13.5" customHeight="1">
      <c r="A26" s="693"/>
      <c r="B26" s="202" t="s">
        <v>51</v>
      </c>
      <c r="C26" s="453">
        <v>0</v>
      </c>
      <c r="D26" s="495">
        <v>8</v>
      </c>
      <c r="E26" s="495">
        <v>0</v>
      </c>
      <c r="F26" s="495">
        <v>3</v>
      </c>
      <c r="G26" s="495">
        <v>8</v>
      </c>
      <c r="H26" s="495">
        <v>12</v>
      </c>
      <c r="I26" s="495">
        <v>8</v>
      </c>
      <c r="J26" s="495">
        <v>8</v>
      </c>
      <c r="K26" s="495">
        <v>3</v>
      </c>
      <c r="L26" s="495">
        <v>0</v>
      </c>
      <c r="M26" s="495">
        <v>0</v>
      </c>
      <c r="N26" s="495">
        <v>0</v>
      </c>
      <c r="O26" s="359">
        <f t="shared" si="1"/>
        <v>50</v>
      </c>
    </row>
    <row r="27" spans="1:15" ht="13.5" customHeight="1">
      <c r="A27" s="116"/>
      <c r="B27" s="202" t="s">
        <v>74</v>
      </c>
      <c r="C27" s="453">
        <v>1</v>
      </c>
      <c r="D27" s="495">
        <v>0</v>
      </c>
      <c r="E27" s="495">
        <v>0</v>
      </c>
      <c r="F27" s="495">
        <v>0</v>
      </c>
      <c r="G27" s="495">
        <v>0</v>
      </c>
      <c r="H27" s="495">
        <v>0</v>
      </c>
      <c r="I27" s="495">
        <v>0</v>
      </c>
      <c r="J27" s="495">
        <v>0</v>
      </c>
      <c r="K27" s="495">
        <v>0</v>
      </c>
      <c r="L27" s="495">
        <v>0</v>
      </c>
      <c r="M27" s="495">
        <v>0</v>
      </c>
      <c r="N27" s="495">
        <v>0</v>
      </c>
      <c r="O27" s="359">
        <f t="shared" si="1"/>
        <v>1</v>
      </c>
    </row>
    <row r="28" spans="1:15" ht="13.5" customHeight="1" thickBot="1">
      <c r="A28" s="117"/>
      <c r="B28" s="203" t="s">
        <v>52</v>
      </c>
      <c r="C28" s="453">
        <v>25</v>
      </c>
      <c r="D28" s="495">
        <v>8</v>
      </c>
      <c r="E28" s="495">
        <v>3</v>
      </c>
      <c r="F28" s="495">
        <v>12</v>
      </c>
      <c r="G28" s="495">
        <v>7</v>
      </c>
      <c r="H28" s="495">
        <v>7</v>
      </c>
      <c r="I28" s="495">
        <v>9</v>
      </c>
      <c r="J28" s="495">
        <v>8</v>
      </c>
      <c r="K28" s="495">
        <v>4</v>
      </c>
      <c r="L28" s="495">
        <v>13</v>
      </c>
      <c r="M28" s="495">
        <v>11</v>
      </c>
      <c r="N28" s="495">
        <v>22</v>
      </c>
      <c r="O28" s="494">
        <f t="shared" si="1"/>
        <v>129</v>
      </c>
    </row>
    <row r="29" spans="1:15" ht="13.5" customHeight="1" thickTop="1">
      <c r="A29" s="697" t="s">
        <v>143</v>
      </c>
      <c r="B29" s="201" t="s">
        <v>49</v>
      </c>
      <c r="C29" s="457">
        <f>IF(C30="","",SUM(C30:C33))</f>
        <v>564</v>
      </c>
      <c r="D29" s="497">
        <f>IF(D30="","",SUM(D30:D33))</f>
        <v>170</v>
      </c>
      <c r="E29" s="497">
        <f aca="true" t="shared" si="6" ref="E29:M29">IF(E30="","",SUM(E30:E33))</f>
        <v>257</v>
      </c>
      <c r="F29" s="497">
        <f t="shared" si="6"/>
        <v>298</v>
      </c>
      <c r="G29" s="497">
        <f t="shared" si="6"/>
        <v>240</v>
      </c>
      <c r="H29" s="497">
        <f t="shared" si="6"/>
        <v>258</v>
      </c>
      <c r="I29" s="497">
        <f t="shared" si="6"/>
        <v>219</v>
      </c>
      <c r="J29" s="497">
        <f t="shared" si="6"/>
        <v>215</v>
      </c>
      <c r="K29" s="497">
        <f t="shared" si="6"/>
        <v>166</v>
      </c>
      <c r="L29" s="497">
        <f t="shared" si="6"/>
        <v>828</v>
      </c>
      <c r="M29" s="497">
        <f t="shared" si="6"/>
        <v>219</v>
      </c>
      <c r="N29" s="497">
        <v>489</v>
      </c>
      <c r="O29" s="356">
        <f t="shared" si="1"/>
        <v>3923</v>
      </c>
    </row>
    <row r="30" spans="1:15" ht="13.5" customHeight="1">
      <c r="A30" s="693"/>
      <c r="B30" s="202" t="s">
        <v>50</v>
      </c>
      <c r="C30" s="453">
        <v>63</v>
      </c>
      <c r="D30" s="495">
        <v>91</v>
      </c>
      <c r="E30" s="495">
        <v>123</v>
      </c>
      <c r="F30" s="495">
        <v>111</v>
      </c>
      <c r="G30" s="495">
        <v>103</v>
      </c>
      <c r="H30" s="495">
        <v>143</v>
      </c>
      <c r="I30" s="495">
        <v>137</v>
      </c>
      <c r="J30" s="495">
        <v>123</v>
      </c>
      <c r="K30" s="495">
        <v>81</v>
      </c>
      <c r="L30" s="495">
        <v>79</v>
      </c>
      <c r="M30" s="495">
        <v>76</v>
      </c>
      <c r="N30" s="495">
        <v>101</v>
      </c>
      <c r="O30" s="359">
        <f t="shared" si="1"/>
        <v>1231</v>
      </c>
    </row>
    <row r="31" spans="1:15" ht="13.5" customHeight="1">
      <c r="A31" s="693"/>
      <c r="B31" s="202" t="s">
        <v>51</v>
      </c>
      <c r="C31" s="453">
        <v>26</v>
      </c>
      <c r="D31" s="581">
        <v>49</v>
      </c>
      <c r="E31" s="495">
        <v>70</v>
      </c>
      <c r="F31" s="495">
        <v>138</v>
      </c>
      <c r="G31" s="495">
        <v>92</v>
      </c>
      <c r="H31" s="495">
        <v>77</v>
      </c>
      <c r="I31" s="495">
        <v>42</v>
      </c>
      <c r="J31" s="495">
        <v>50</v>
      </c>
      <c r="K31" s="495">
        <v>42</v>
      </c>
      <c r="L31" s="495">
        <v>141</v>
      </c>
      <c r="M31" s="495">
        <v>87</v>
      </c>
      <c r="N31" s="495">
        <v>174</v>
      </c>
      <c r="O31" s="359">
        <f t="shared" si="1"/>
        <v>988</v>
      </c>
    </row>
    <row r="32" spans="1:15" ht="13.5" customHeight="1">
      <c r="A32" s="116"/>
      <c r="B32" s="202" t="s">
        <v>74</v>
      </c>
      <c r="C32" s="453">
        <v>0</v>
      </c>
      <c r="D32" s="495">
        <v>1</v>
      </c>
      <c r="E32" s="495">
        <v>0</v>
      </c>
      <c r="F32" s="495">
        <v>1</v>
      </c>
      <c r="G32" s="495">
        <v>0</v>
      </c>
      <c r="H32" s="495">
        <v>0</v>
      </c>
      <c r="I32" s="495">
        <v>1</v>
      </c>
      <c r="J32" s="495">
        <v>1</v>
      </c>
      <c r="K32" s="495">
        <v>0</v>
      </c>
      <c r="L32" s="495">
        <v>0</v>
      </c>
      <c r="M32" s="495">
        <v>0</v>
      </c>
      <c r="N32" s="495">
        <v>0</v>
      </c>
      <c r="O32" s="359">
        <f t="shared" si="1"/>
        <v>4</v>
      </c>
    </row>
    <row r="33" spans="1:15" ht="13.5" customHeight="1" thickBot="1">
      <c r="A33" s="117"/>
      <c r="B33" s="203" t="s">
        <v>52</v>
      </c>
      <c r="C33" s="453">
        <v>475</v>
      </c>
      <c r="D33" s="495">
        <v>29</v>
      </c>
      <c r="E33" s="495">
        <v>64</v>
      </c>
      <c r="F33" s="495">
        <v>48</v>
      </c>
      <c r="G33" s="495">
        <v>45</v>
      </c>
      <c r="H33" s="495">
        <v>38</v>
      </c>
      <c r="I33" s="495">
        <v>39</v>
      </c>
      <c r="J33" s="495">
        <v>41</v>
      </c>
      <c r="K33" s="495">
        <v>43</v>
      </c>
      <c r="L33" s="495">
        <v>608</v>
      </c>
      <c r="M33" s="495">
        <v>56</v>
      </c>
      <c r="N33" s="495">
        <v>214</v>
      </c>
      <c r="O33" s="494">
        <f t="shared" si="1"/>
        <v>1700</v>
      </c>
    </row>
    <row r="34" spans="1:15" ht="13.5" customHeight="1" thickTop="1">
      <c r="A34" s="697" t="s">
        <v>85</v>
      </c>
      <c r="B34" s="201" t="s">
        <v>49</v>
      </c>
      <c r="C34" s="457">
        <f>IF(C35="","",SUM(C35:C38))</f>
        <v>89</v>
      </c>
      <c r="D34" s="497">
        <f>IF(D35="","",SUM(D35:D38))</f>
        <v>22</v>
      </c>
      <c r="E34" s="497">
        <f aca="true" t="shared" si="7" ref="E34:M34">IF(E35="","",SUM(E35:E38))</f>
        <v>42</v>
      </c>
      <c r="F34" s="497">
        <f t="shared" si="7"/>
        <v>24</v>
      </c>
      <c r="G34" s="497">
        <f t="shared" si="7"/>
        <v>26</v>
      </c>
      <c r="H34" s="497">
        <f t="shared" si="7"/>
        <v>50</v>
      </c>
      <c r="I34" s="497">
        <f t="shared" si="7"/>
        <v>44</v>
      </c>
      <c r="J34" s="497">
        <f t="shared" si="7"/>
        <v>55</v>
      </c>
      <c r="K34" s="497">
        <f t="shared" si="7"/>
        <v>16</v>
      </c>
      <c r="L34" s="497">
        <f t="shared" si="7"/>
        <v>54</v>
      </c>
      <c r="M34" s="497">
        <f t="shared" si="7"/>
        <v>13</v>
      </c>
      <c r="N34" s="497">
        <v>100</v>
      </c>
      <c r="O34" s="356">
        <f t="shared" si="1"/>
        <v>535</v>
      </c>
    </row>
    <row r="35" spans="1:15" ht="13.5" customHeight="1">
      <c r="A35" s="693"/>
      <c r="B35" s="202" t="s">
        <v>50</v>
      </c>
      <c r="C35" s="453">
        <v>30</v>
      </c>
      <c r="D35" s="495">
        <v>21</v>
      </c>
      <c r="E35" s="495">
        <v>22</v>
      </c>
      <c r="F35" s="495">
        <v>16</v>
      </c>
      <c r="G35" s="495">
        <v>24</v>
      </c>
      <c r="H35" s="495">
        <v>28</v>
      </c>
      <c r="I35" s="495">
        <v>21</v>
      </c>
      <c r="J35" s="495">
        <v>22</v>
      </c>
      <c r="K35" s="495">
        <v>14</v>
      </c>
      <c r="L35" s="495">
        <v>14</v>
      </c>
      <c r="M35" s="495">
        <v>11</v>
      </c>
      <c r="N35" s="495">
        <v>18</v>
      </c>
      <c r="O35" s="359">
        <f t="shared" si="1"/>
        <v>241</v>
      </c>
    </row>
    <row r="36" spans="1:15" ht="13.5" customHeight="1">
      <c r="A36" s="693"/>
      <c r="B36" s="202" t="s">
        <v>51</v>
      </c>
      <c r="C36" s="453">
        <v>52</v>
      </c>
      <c r="D36" s="495">
        <v>0</v>
      </c>
      <c r="E36" s="495">
        <v>12</v>
      </c>
      <c r="F36" s="495">
        <v>6</v>
      </c>
      <c r="G36" s="495">
        <v>0</v>
      </c>
      <c r="H36" s="495">
        <v>19</v>
      </c>
      <c r="I36" s="495">
        <v>15</v>
      </c>
      <c r="J36" s="495">
        <v>29</v>
      </c>
      <c r="K36" s="495">
        <v>0</v>
      </c>
      <c r="L36" s="495">
        <v>31</v>
      </c>
      <c r="M36" s="495">
        <v>0</v>
      </c>
      <c r="N36" s="495">
        <v>75</v>
      </c>
      <c r="O36" s="359">
        <f t="shared" si="1"/>
        <v>239</v>
      </c>
    </row>
    <row r="37" spans="1:15" ht="13.5" customHeight="1">
      <c r="A37" s="116"/>
      <c r="B37" s="202" t="s">
        <v>74</v>
      </c>
      <c r="C37" s="453">
        <v>0</v>
      </c>
      <c r="D37" s="495">
        <v>0</v>
      </c>
      <c r="E37" s="495">
        <v>0</v>
      </c>
      <c r="F37" s="495">
        <v>0</v>
      </c>
      <c r="G37" s="495">
        <v>0</v>
      </c>
      <c r="H37" s="495">
        <v>0</v>
      </c>
      <c r="I37" s="495">
        <v>0</v>
      </c>
      <c r="J37" s="495">
        <v>0</v>
      </c>
      <c r="K37" s="495">
        <v>0</v>
      </c>
      <c r="L37" s="495">
        <v>0</v>
      </c>
      <c r="M37" s="495">
        <v>0</v>
      </c>
      <c r="N37" s="495">
        <v>0</v>
      </c>
      <c r="O37" s="359">
        <f t="shared" si="1"/>
        <v>0</v>
      </c>
    </row>
    <row r="38" spans="1:15" ht="13.5" customHeight="1" thickBot="1">
      <c r="A38" s="117"/>
      <c r="B38" s="203" t="s">
        <v>52</v>
      </c>
      <c r="C38" s="496">
        <v>7</v>
      </c>
      <c r="D38" s="496">
        <v>1</v>
      </c>
      <c r="E38" s="495">
        <v>8</v>
      </c>
      <c r="F38" s="495">
        <v>2</v>
      </c>
      <c r="G38" s="495">
        <v>2</v>
      </c>
      <c r="H38" s="495">
        <v>3</v>
      </c>
      <c r="I38" s="495">
        <v>8</v>
      </c>
      <c r="J38" s="495">
        <v>4</v>
      </c>
      <c r="K38" s="495">
        <v>2</v>
      </c>
      <c r="L38" s="495">
        <v>9</v>
      </c>
      <c r="M38" s="495">
        <v>2</v>
      </c>
      <c r="N38" s="495">
        <v>7</v>
      </c>
      <c r="O38" s="494">
        <f t="shared" si="1"/>
        <v>55</v>
      </c>
    </row>
    <row r="39" spans="1:15" ht="13.5" customHeight="1" thickTop="1">
      <c r="A39" s="693" t="s">
        <v>86</v>
      </c>
      <c r="B39" s="206" t="s">
        <v>49</v>
      </c>
      <c r="C39" s="497">
        <f>IF(C40="","",SUM(C40:C43))</f>
        <v>6</v>
      </c>
      <c r="D39" s="497">
        <f>IF(D40="","",SUM(D40:D43))</f>
        <v>13</v>
      </c>
      <c r="E39" s="497">
        <f aca="true" t="shared" si="8" ref="E39:M39">IF(E40="","",SUM(E40:E43))</f>
        <v>6</v>
      </c>
      <c r="F39" s="497">
        <f t="shared" si="8"/>
        <v>4</v>
      </c>
      <c r="G39" s="497">
        <f t="shared" si="8"/>
        <v>10</v>
      </c>
      <c r="H39" s="497">
        <f t="shared" si="8"/>
        <v>6</v>
      </c>
      <c r="I39" s="497">
        <f t="shared" si="8"/>
        <v>9</v>
      </c>
      <c r="J39" s="497">
        <f t="shared" si="8"/>
        <v>29</v>
      </c>
      <c r="K39" s="497">
        <f t="shared" si="8"/>
        <v>7</v>
      </c>
      <c r="L39" s="497">
        <f t="shared" si="8"/>
        <v>5</v>
      </c>
      <c r="M39" s="497">
        <f t="shared" si="8"/>
        <v>5</v>
      </c>
      <c r="N39" s="497">
        <v>7</v>
      </c>
      <c r="O39" s="356">
        <f t="shared" si="1"/>
        <v>107</v>
      </c>
    </row>
    <row r="40" spans="1:15" ht="13.5" customHeight="1">
      <c r="A40" s="693"/>
      <c r="B40" s="202" t="s">
        <v>50</v>
      </c>
      <c r="C40" s="453">
        <v>6</v>
      </c>
      <c r="D40" s="495">
        <v>4</v>
      </c>
      <c r="E40" s="495">
        <v>6</v>
      </c>
      <c r="F40" s="495">
        <v>4</v>
      </c>
      <c r="G40" s="495">
        <v>10</v>
      </c>
      <c r="H40" s="495">
        <v>6</v>
      </c>
      <c r="I40" s="495">
        <v>9</v>
      </c>
      <c r="J40" s="495">
        <v>7</v>
      </c>
      <c r="K40" s="495">
        <v>7</v>
      </c>
      <c r="L40" s="495">
        <v>5</v>
      </c>
      <c r="M40" s="495">
        <v>5</v>
      </c>
      <c r="N40" s="495">
        <v>7</v>
      </c>
      <c r="O40" s="359">
        <f t="shared" si="1"/>
        <v>76</v>
      </c>
    </row>
    <row r="41" spans="1:15" ht="13.5" customHeight="1">
      <c r="A41" s="693"/>
      <c r="B41" s="202" t="s">
        <v>51</v>
      </c>
      <c r="C41" s="453">
        <v>0</v>
      </c>
      <c r="D41" s="495">
        <v>9</v>
      </c>
      <c r="E41" s="495">
        <v>0</v>
      </c>
      <c r="F41" s="495">
        <v>0</v>
      </c>
      <c r="G41" s="495">
        <v>0</v>
      </c>
      <c r="H41" s="495">
        <v>0</v>
      </c>
      <c r="I41" s="495">
        <v>0</v>
      </c>
      <c r="J41" s="495">
        <v>22</v>
      </c>
      <c r="K41" s="495">
        <v>0</v>
      </c>
      <c r="L41" s="495">
        <v>0</v>
      </c>
      <c r="M41" s="495">
        <v>0</v>
      </c>
      <c r="N41" s="495">
        <v>0</v>
      </c>
      <c r="O41" s="359">
        <f t="shared" si="1"/>
        <v>31</v>
      </c>
    </row>
    <row r="42" spans="1:15" ht="13.5" customHeight="1">
      <c r="A42" s="116"/>
      <c r="B42" s="202" t="s">
        <v>74</v>
      </c>
      <c r="C42" s="453">
        <v>0</v>
      </c>
      <c r="D42" s="495">
        <v>0</v>
      </c>
      <c r="E42" s="495">
        <v>0</v>
      </c>
      <c r="F42" s="495">
        <v>0</v>
      </c>
      <c r="G42" s="495">
        <v>0</v>
      </c>
      <c r="H42" s="581">
        <v>0</v>
      </c>
      <c r="I42" s="495">
        <v>0</v>
      </c>
      <c r="J42" s="495">
        <v>0</v>
      </c>
      <c r="K42" s="495">
        <v>0</v>
      </c>
      <c r="L42" s="495">
        <v>0</v>
      </c>
      <c r="M42" s="495">
        <v>0</v>
      </c>
      <c r="N42" s="495">
        <v>0</v>
      </c>
      <c r="O42" s="359">
        <f t="shared" si="1"/>
        <v>0</v>
      </c>
    </row>
    <row r="43" spans="1:15" ht="13.5" customHeight="1" thickBot="1">
      <c r="A43" s="117"/>
      <c r="B43" s="203" t="s">
        <v>52</v>
      </c>
      <c r="C43" s="496">
        <v>0</v>
      </c>
      <c r="D43" s="496">
        <v>0</v>
      </c>
      <c r="E43" s="495">
        <v>0</v>
      </c>
      <c r="F43" s="495">
        <v>0</v>
      </c>
      <c r="G43" s="495">
        <v>0</v>
      </c>
      <c r="H43" s="495">
        <v>0</v>
      </c>
      <c r="I43" s="495">
        <v>0</v>
      </c>
      <c r="J43" s="495">
        <v>0</v>
      </c>
      <c r="K43" s="495">
        <v>0</v>
      </c>
      <c r="L43" s="495">
        <v>0</v>
      </c>
      <c r="M43" s="495">
        <v>0</v>
      </c>
      <c r="N43" s="495">
        <v>0</v>
      </c>
      <c r="O43" s="494">
        <f t="shared" si="1"/>
        <v>0</v>
      </c>
    </row>
    <row r="44" spans="1:15" ht="13.5" customHeight="1" thickTop="1">
      <c r="A44" s="694" t="s">
        <v>87</v>
      </c>
      <c r="B44" s="201" t="s">
        <v>49</v>
      </c>
      <c r="C44" s="497">
        <f aca="true" t="shared" si="9" ref="C44:M44">IF(C45="","",SUM(C45:C48))</f>
        <v>10</v>
      </c>
      <c r="D44" s="497">
        <f t="shared" si="9"/>
        <v>6</v>
      </c>
      <c r="E44" s="497">
        <f t="shared" si="9"/>
        <v>14</v>
      </c>
      <c r="F44" s="497">
        <f t="shared" si="9"/>
        <v>11</v>
      </c>
      <c r="G44" s="497">
        <f t="shared" si="9"/>
        <v>11</v>
      </c>
      <c r="H44" s="497">
        <f t="shared" si="9"/>
        <v>6</v>
      </c>
      <c r="I44" s="497">
        <f t="shared" si="9"/>
        <v>8</v>
      </c>
      <c r="J44" s="497">
        <f t="shared" si="9"/>
        <v>25</v>
      </c>
      <c r="K44" s="497">
        <f t="shared" si="9"/>
        <v>8</v>
      </c>
      <c r="L44" s="497">
        <f t="shared" si="9"/>
        <v>19</v>
      </c>
      <c r="M44" s="497">
        <f t="shared" si="9"/>
        <v>8</v>
      </c>
      <c r="N44" s="497">
        <v>26</v>
      </c>
      <c r="O44" s="356">
        <f t="shared" si="1"/>
        <v>152</v>
      </c>
    </row>
    <row r="45" spans="1:15" ht="13.5" customHeight="1">
      <c r="A45" s="695"/>
      <c r="B45" s="202" t="s">
        <v>50</v>
      </c>
      <c r="C45" s="453">
        <v>4</v>
      </c>
      <c r="D45" s="495">
        <v>5</v>
      </c>
      <c r="E45" s="495">
        <v>11</v>
      </c>
      <c r="F45" s="495">
        <v>11</v>
      </c>
      <c r="G45" s="495">
        <v>8</v>
      </c>
      <c r="H45" s="495">
        <v>6</v>
      </c>
      <c r="I45" s="495">
        <v>4</v>
      </c>
      <c r="J45" s="495">
        <v>7</v>
      </c>
      <c r="K45" s="495">
        <v>6</v>
      </c>
      <c r="L45" s="495">
        <v>8</v>
      </c>
      <c r="M45" s="495">
        <v>7</v>
      </c>
      <c r="N45" s="495">
        <v>8</v>
      </c>
      <c r="O45" s="359">
        <f t="shared" si="1"/>
        <v>85</v>
      </c>
    </row>
    <row r="46" spans="1:15" ht="13.5" customHeight="1">
      <c r="A46" s="695"/>
      <c r="B46" s="202" t="s">
        <v>51</v>
      </c>
      <c r="C46" s="453">
        <v>0</v>
      </c>
      <c r="D46" s="495">
        <v>0</v>
      </c>
      <c r="E46" s="495">
        <v>0</v>
      </c>
      <c r="F46" s="495">
        <v>0</v>
      </c>
      <c r="G46" s="495">
        <v>0</v>
      </c>
      <c r="H46" s="495">
        <v>0</v>
      </c>
      <c r="I46" s="495">
        <v>0</v>
      </c>
      <c r="J46" s="495">
        <v>14</v>
      </c>
      <c r="K46" s="495">
        <v>0</v>
      </c>
      <c r="L46" s="495">
        <v>6</v>
      </c>
      <c r="M46" s="495">
        <v>0</v>
      </c>
      <c r="N46" s="495">
        <v>12</v>
      </c>
      <c r="O46" s="359">
        <f t="shared" si="1"/>
        <v>32</v>
      </c>
    </row>
    <row r="47" spans="1:15" ht="13.5" customHeight="1">
      <c r="A47" s="695"/>
      <c r="B47" s="202" t="s">
        <v>62</v>
      </c>
      <c r="C47" s="453">
        <v>0</v>
      </c>
      <c r="D47" s="495">
        <v>0</v>
      </c>
      <c r="E47" s="495">
        <v>0</v>
      </c>
      <c r="F47" s="495">
        <v>0</v>
      </c>
      <c r="G47" s="495">
        <v>0</v>
      </c>
      <c r="H47" s="495">
        <v>0</v>
      </c>
      <c r="I47" s="495">
        <v>0</v>
      </c>
      <c r="J47" s="495">
        <v>0</v>
      </c>
      <c r="K47" s="495">
        <v>0</v>
      </c>
      <c r="L47" s="495">
        <v>0</v>
      </c>
      <c r="M47" s="495">
        <v>0</v>
      </c>
      <c r="N47" s="495">
        <v>0</v>
      </c>
      <c r="O47" s="359">
        <f t="shared" si="1"/>
        <v>0</v>
      </c>
    </row>
    <row r="48" spans="1:15" ht="13.5" customHeight="1" thickBot="1">
      <c r="A48" s="696"/>
      <c r="B48" s="209" t="s">
        <v>52</v>
      </c>
      <c r="C48" s="496">
        <v>6</v>
      </c>
      <c r="D48" s="496">
        <v>1</v>
      </c>
      <c r="E48" s="495">
        <v>3</v>
      </c>
      <c r="F48" s="495">
        <v>0</v>
      </c>
      <c r="G48" s="495">
        <v>3</v>
      </c>
      <c r="H48" s="495">
        <v>0</v>
      </c>
      <c r="I48" s="495">
        <v>4</v>
      </c>
      <c r="J48" s="495">
        <v>4</v>
      </c>
      <c r="K48" s="495">
        <v>2</v>
      </c>
      <c r="L48" s="495">
        <v>5</v>
      </c>
      <c r="M48" s="495">
        <v>1</v>
      </c>
      <c r="N48" s="495">
        <v>6</v>
      </c>
      <c r="O48" s="502">
        <f t="shared" si="1"/>
        <v>35</v>
      </c>
    </row>
    <row r="49" spans="1:15" ht="13.5" customHeight="1" thickTop="1">
      <c r="A49" s="694" t="s">
        <v>88</v>
      </c>
      <c r="B49" s="201" t="s">
        <v>49</v>
      </c>
      <c r="C49" s="497">
        <f aca="true" t="shared" si="10" ref="C49:M49">IF(C50="","",SUM(C50:C53))</f>
        <v>59</v>
      </c>
      <c r="D49" s="497">
        <f t="shared" si="10"/>
        <v>53</v>
      </c>
      <c r="E49" s="497">
        <f t="shared" si="10"/>
        <v>38</v>
      </c>
      <c r="F49" s="497">
        <f t="shared" si="10"/>
        <v>60</v>
      </c>
      <c r="G49" s="497">
        <f t="shared" si="10"/>
        <v>27</v>
      </c>
      <c r="H49" s="497">
        <f t="shared" si="10"/>
        <v>88</v>
      </c>
      <c r="I49" s="504">
        <f t="shared" si="10"/>
        <v>43</v>
      </c>
      <c r="J49" s="497">
        <f t="shared" si="10"/>
        <v>36</v>
      </c>
      <c r="K49" s="497">
        <f t="shared" si="10"/>
        <v>29</v>
      </c>
      <c r="L49" s="497">
        <f t="shared" si="10"/>
        <v>54</v>
      </c>
      <c r="M49" s="497">
        <f t="shared" si="10"/>
        <v>35</v>
      </c>
      <c r="N49" s="497">
        <v>43</v>
      </c>
      <c r="O49" s="503">
        <f t="shared" si="1"/>
        <v>565</v>
      </c>
    </row>
    <row r="50" spans="1:15" ht="13.5" customHeight="1">
      <c r="A50" s="695"/>
      <c r="B50" s="202" t="s">
        <v>50</v>
      </c>
      <c r="C50" s="453">
        <v>28</v>
      </c>
      <c r="D50" s="495">
        <v>32</v>
      </c>
      <c r="E50" s="495">
        <v>36</v>
      </c>
      <c r="F50" s="495">
        <v>35</v>
      </c>
      <c r="G50" s="495">
        <v>24</v>
      </c>
      <c r="H50" s="495">
        <v>48</v>
      </c>
      <c r="I50" s="495">
        <v>36</v>
      </c>
      <c r="J50" s="495">
        <v>33</v>
      </c>
      <c r="K50" s="495">
        <v>21</v>
      </c>
      <c r="L50" s="495">
        <v>28</v>
      </c>
      <c r="M50" s="495">
        <v>24</v>
      </c>
      <c r="N50" s="495">
        <v>38</v>
      </c>
      <c r="O50" s="359">
        <f t="shared" si="1"/>
        <v>383</v>
      </c>
    </row>
    <row r="51" spans="1:15" ht="13.5" customHeight="1">
      <c r="A51" s="695"/>
      <c r="B51" s="202" t="s">
        <v>51</v>
      </c>
      <c r="C51" s="453">
        <v>22</v>
      </c>
      <c r="D51" s="495">
        <v>15</v>
      </c>
      <c r="E51" s="495">
        <v>0</v>
      </c>
      <c r="F51" s="495">
        <v>18</v>
      </c>
      <c r="G51" s="495">
        <v>0</v>
      </c>
      <c r="H51" s="495">
        <v>30</v>
      </c>
      <c r="I51" s="495">
        <v>0</v>
      </c>
      <c r="J51" s="495">
        <v>0</v>
      </c>
      <c r="K51" s="495">
        <v>0</v>
      </c>
      <c r="L51" s="495">
        <v>15</v>
      </c>
      <c r="M51" s="495">
        <v>0</v>
      </c>
      <c r="N51" s="495">
        <v>0</v>
      </c>
      <c r="O51" s="359">
        <f t="shared" si="1"/>
        <v>100</v>
      </c>
    </row>
    <row r="52" spans="1:15" ht="13.5" customHeight="1">
      <c r="A52" s="695"/>
      <c r="B52" s="202" t="s">
        <v>62</v>
      </c>
      <c r="C52" s="453">
        <v>0</v>
      </c>
      <c r="D52" s="495">
        <v>0</v>
      </c>
      <c r="E52" s="495">
        <v>0</v>
      </c>
      <c r="F52" s="495">
        <v>0</v>
      </c>
      <c r="G52" s="495">
        <v>0</v>
      </c>
      <c r="H52" s="495">
        <v>1</v>
      </c>
      <c r="I52" s="495">
        <v>0</v>
      </c>
      <c r="J52" s="495">
        <v>0</v>
      </c>
      <c r="K52" s="495">
        <v>0</v>
      </c>
      <c r="L52" s="495">
        <v>0</v>
      </c>
      <c r="M52" s="495">
        <v>0</v>
      </c>
      <c r="N52" s="495">
        <v>0</v>
      </c>
      <c r="O52" s="359">
        <f t="shared" si="1"/>
        <v>1</v>
      </c>
    </row>
    <row r="53" spans="1:15" ht="13.5" customHeight="1" thickBot="1">
      <c r="A53" s="696"/>
      <c r="B53" s="209" t="s">
        <v>52</v>
      </c>
      <c r="C53" s="453">
        <v>9</v>
      </c>
      <c r="D53" s="495">
        <v>6</v>
      </c>
      <c r="E53" s="495">
        <v>2</v>
      </c>
      <c r="F53" s="495">
        <v>7</v>
      </c>
      <c r="G53" s="495">
        <v>3</v>
      </c>
      <c r="H53" s="495">
        <v>9</v>
      </c>
      <c r="I53" s="495">
        <v>7</v>
      </c>
      <c r="J53" s="495">
        <v>3</v>
      </c>
      <c r="K53" s="495">
        <v>8</v>
      </c>
      <c r="L53" s="495">
        <v>11</v>
      </c>
      <c r="M53" s="495">
        <v>11</v>
      </c>
      <c r="N53" s="495">
        <v>5</v>
      </c>
      <c r="O53" s="502">
        <f t="shared" si="1"/>
        <v>81</v>
      </c>
    </row>
    <row r="54" spans="1:15" ht="13.5" customHeight="1" thickTop="1">
      <c r="A54" s="693" t="s">
        <v>47</v>
      </c>
      <c r="B54" s="201" t="s">
        <v>49</v>
      </c>
      <c r="C54" s="457">
        <f>IF(C4="","",+C49+C44+C39+C34+C29+C24+C19+C14+C9+C4)</f>
        <v>968</v>
      </c>
      <c r="D54" s="457">
        <f aca="true" t="shared" si="11" ref="D54:O54">IF(D4="","",+D49+D44+D39+D34+D29+D24+D19+D14+D9+D4)</f>
        <v>462</v>
      </c>
      <c r="E54" s="457">
        <f t="shared" si="11"/>
        <v>635</v>
      </c>
      <c r="F54" s="457">
        <f t="shared" si="11"/>
        <v>594</v>
      </c>
      <c r="G54" s="457">
        <f t="shared" si="11"/>
        <v>574</v>
      </c>
      <c r="H54" s="457">
        <f t="shared" si="11"/>
        <v>643</v>
      </c>
      <c r="I54" s="457">
        <f t="shared" si="11"/>
        <v>597</v>
      </c>
      <c r="J54" s="457">
        <f t="shared" si="11"/>
        <v>607</v>
      </c>
      <c r="K54" s="457">
        <f t="shared" si="11"/>
        <v>411</v>
      </c>
      <c r="L54" s="457">
        <f t="shared" si="11"/>
        <v>1170</v>
      </c>
      <c r="M54" s="457">
        <f t="shared" si="11"/>
        <v>451</v>
      </c>
      <c r="N54" s="457">
        <f t="shared" si="11"/>
        <v>985</v>
      </c>
      <c r="O54" s="457">
        <f t="shared" si="11"/>
        <v>8097</v>
      </c>
    </row>
    <row r="55" spans="1:15" ht="13.5" customHeight="1">
      <c r="A55" s="693"/>
      <c r="B55" s="202" t="s">
        <v>50</v>
      </c>
      <c r="C55" s="456">
        <f>IF(C5="","",+C50+C45+C40+C35+C30+C25+C20+C15+C10+C5)</f>
        <v>221</v>
      </c>
      <c r="D55" s="456">
        <f aca="true" t="shared" si="12" ref="D55:O55">IF(D5="","",+D50+D45+D40+D35+D30+D25+D20+D15+D10+D5)</f>
        <v>262</v>
      </c>
      <c r="E55" s="456">
        <f t="shared" si="12"/>
        <v>314</v>
      </c>
      <c r="F55" s="456">
        <f t="shared" si="12"/>
        <v>281</v>
      </c>
      <c r="G55" s="456">
        <f t="shared" si="12"/>
        <v>278</v>
      </c>
      <c r="H55" s="456">
        <f t="shared" si="12"/>
        <v>350</v>
      </c>
      <c r="I55" s="456">
        <f t="shared" si="12"/>
        <v>314</v>
      </c>
      <c r="J55" s="456">
        <f t="shared" si="12"/>
        <v>296</v>
      </c>
      <c r="K55" s="456">
        <f t="shared" si="12"/>
        <v>226</v>
      </c>
      <c r="L55" s="456">
        <f t="shared" si="12"/>
        <v>226</v>
      </c>
      <c r="M55" s="456">
        <f t="shared" si="12"/>
        <v>190</v>
      </c>
      <c r="N55" s="456">
        <f t="shared" si="12"/>
        <v>261</v>
      </c>
      <c r="O55" s="456">
        <f t="shared" si="12"/>
        <v>3219</v>
      </c>
    </row>
    <row r="56" spans="1:15" ht="13.5" customHeight="1">
      <c r="A56" s="693"/>
      <c r="B56" s="202" t="s">
        <v>51</v>
      </c>
      <c r="C56" s="456">
        <f>IF(C6="","",+C51+C46+C41+C36+C31+C26+C21+C16+C11+C6)</f>
        <v>176</v>
      </c>
      <c r="D56" s="456">
        <f aca="true" t="shared" si="13" ref="D56:O56">IF(D6="","",+D51+D46+D41+D36+D31+D26+D21+D16+D11+D6)</f>
        <v>119</v>
      </c>
      <c r="E56" s="456">
        <f t="shared" si="13"/>
        <v>171</v>
      </c>
      <c r="F56" s="456">
        <f t="shared" si="13"/>
        <v>187</v>
      </c>
      <c r="G56" s="456">
        <f t="shared" si="13"/>
        <v>194</v>
      </c>
      <c r="H56" s="456">
        <f t="shared" si="13"/>
        <v>196</v>
      </c>
      <c r="I56" s="456">
        <f t="shared" si="13"/>
        <v>160</v>
      </c>
      <c r="J56" s="456">
        <f t="shared" si="13"/>
        <v>193</v>
      </c>
      <c r="K56" s="456">
        <f t="shared" si="13"/>
        <v>82</v>
      </c>
      <c r="L56" s="456">
        <f t="shared" si="13"/>
        <v>220</v>
      </c>
      <c r="M56" s="456">
        <f t="shared" si="13"/>
        <v>102</v>
      </c>
      <c r="N56" s="456">
        <f t="shared" si="13"/>
        <v>334</v>
      </c>
      <c r="O56" s="456">
        <f t="shared" si="13"/>
        <v>2134</v>
      </c>
    </row>
    <row r="57" spans="1:15" ht="13.5" customHeight="1">
      <c r="A57" s="116"/>
      <c r="B57" s="202" t="s">
        <v>74</v>
      </c>
      <c r="C57" s="456">
        <f>IF(C7="","",+C52+C47+C42+C37+C32+C27+C22+C17+C12+C7)</f>
        <v>1</v>
      </c>
      <c r="D57" s="456">
        <f aca="true" t="shared" si="14" ref="D57:O57">IF(D7="","",+D52+D47+D42+D37+D32+D27+D22+D17+D12+D7)</f>
        <v>1</v>
      </c>
      <c r="E57" s="456">
        <f t="shared" si="14"/>
        <v>13</v>
      </c>
      <c r="F57" s="456">
        <f t="shared" si="14"/>
        <v>1</v>
      </c>
      <c r="G57" s="456">
        <f t="shared" si="14"/>
        <v>0</v>
      </c>
      <c r="H57" s="456">
        <f t="shared" si="14"/>
        <v>1</v>
      </c>
      <c r="I57" s="456">
        <f t="shared" si="14"/>
        <v>1</v>
      </c>
      <c r="J57" s="456">
        <f t="shared" si="14"/>
        <v>1</v>
      </c>
      <c r="K57" s="456">
        <f t="shared" si="14"/>
        <v>1</v>
      </c>
      <c r="L57" s="456">
        <f t="shared" si="14"/>
        <v>18</v>
      </c>
      <c r="M57" s="456">
        <f t="shared" si="14"/>
        <v>20</v>
      </c>
      <c r="N57" s="456">
        <f t="shared" si="14"/>
        <v>0</v>
      </c>
      <c r="O57" s="456">
        <f t="shared" si="14"/>
        <v>58</v>
      </c>
    </row>
    <row r="58" spans="1:15" ht="13.5" customHeight="1" thickBot="1">
      <c r="A58" s="118"/>
      <c r="B58" s="210" t="s">
        <v>52</v>
      </c>
      <c r="C58" s="501">
        <f>IF(C8="","",+C53+C48+C43+C38+C33+C28+C23+C18+C13+C8)</f>
        <v>570</v>
      </c>
      <c r="D58" s="501">
        <f aca="true" t="shared" si="15" ref="D58:O58">IF(D8="","",+D53+D48+D43+D38+D33+D28+D23+D18+D13+D8)</f>
        <v>80</v>
      </c>
      <c r="E58" s="501">
        <f t="shared" si="15"/>
        <v>137</v>
      </c>
      <c r="F58" s="501">
        <f t="shared" si="15"/>
        <v>125</v>
      </c>
      <c r="G58" s="501">
        <f t="shared" si="15"/>
        <v>102</v>
      </c>
      <c r="H58" s="501">
        <f t="shared" si="15"/>
        <v>96</v>
      </c>
      <c r="I58" s="501">
        <f t="shared" si="15"/>
        <v>122</v>
      </c>
      <c r="J58" s="501">
        <f t="shared" si="15"/>
        <v>117</v>
      </c>
      <c r="K58" s="501">
        <f t="shared" si="15"/>
        <v>102</v>
      </c>
      <c r="L58" s="501">
        <f t="shared" si="15"/>
        <v>706</v>
      </c>
      <c r="M58" s="501">
        <f t="shared" si="15"/>
        <v>139</v>
      </c>
      <c r="N58" s="501">
        <f t="shared" si="15"/>
        <v>390</v>
      </c>
      <c r="O58" s="501">
        <f t="shared" si="15"/>
        <v>2686</v>
      </c>
    </row>
    <row r="59" spans="1:15" ht="13.5" customHeight="1">
      <c r="A59" s="410"/>
      <c r="B59" s="200"/>
      <c r="C59" s="172"/>
      <c r="D59" s="172"/>
      <c r="E59" s="172"/>
      <c r="F59" s="172"/>
      <c r="G59" s="172"/>
      <c r="H59" s="172"/>
      <c r="I59" s="172"/>
      <c r="J59" s="172"/>
      <c r="K59" s="172"/>
      <c r="L59" s="172"/>
      <c r="M59" s="172"/>
      <c r="N59" s="212"/>
      <c r="O59" s="416" t="s">
        <v>148</v>
      </c>
    </row>
    <row r="60" spans="1:15" ht="13.5">
      <c r="A60" s="200"/>
      <c r="B60" s="200"/>
      <c r="C60" s="172"/>
      <c r="D60" s="172"/>
      <c r="E60" s="172"/>
      <c r="F60" s="172"/>
      <c r="G60" s="172"/>
      <c r="H60" s="172"/>
      <c r="I60" s="172"/>
      <c r="J60" s="172"/>
      <c r="K60" s="172"/>
      <c r="L60" s="172"/>
      <c r="M60" s="172"/>
      <c r="N60" s="172"/>
      <c r="O60" s="172"/>
    </row>
    <row r="61" spans="1:15" ht="13.5">
      <c r="A61" s="200"/>
      <c r="B61" s="200"/>
      <c r="C61" s="200"/>
      <c r="D61" s="200"/>
      <c r="E61" s="200"/>
      <c r="F61" s="200"/>
      <c r="G61" s="200"/>
      <c r="H61" s="200"/>
      <c r="I61" s="200"/>
      <c r="J61" s="200"/>
      <c r="K61" s="200"/>
      <c r="L61" s="200"/>
      <c r="M61" s="200"/>
      <c r="N61" s="200"/>
      <c r="O61" s="200"/>
    </row>
    <row r="62" spans="1:15" ht="13.5">
      <c r="A62" s="200"/>
      <c r="B62" s="200"/>
      <c r="C62" s="200"/>
      <c r="D62" s="200"/>
      <c r="E62" s="200"/>
      <c r="F62" s="200"/>
      <c r="G62" s="200"/>
      <c r="H62" s="200"/>
      <c r="I62" s="200"/>
      <c r="J62" s="200"/>
      <c r="K62" s="200"/>
      <c r="L62" s="200"/>
      <c r="M62" s="200"/>
      <c r="N62" s="200"/>
      <c r="O62" s="200"/>
    </row>
    <row r="63" spans="1:15" ht="13.5">
      <c r="A63" s="200"/>
      <c r="B63" s="200"/>
      <c r="C63" s="200"/>
      <c r="D63" s="200"/>
      <c r="E63" s="200"/>
      <c r="F63" s="200"/>
      <c r="G63" s="200"/>
      <c r="H63" s="200"/>
      <c r="I63" s="200"/>
      <c r="J63" s="200"/>
      <c r="K63" s="200"/>
      <c r="L63" s="200"/>
      <c r="M63" s="200"/>
      <c r="N63" s="200"/>
      <c r="O63" s="200"/>
    </row>
    <row r="64" spans="1:15" ht="13.5">
      <c r="A64" s="200"/>
      <c r="B64" s="200"/>
      <c r="C64" s="200"/>
      <c r="D64" s="200"/>
      <c r="E64" s="200"/>
      <c r="F64" s="200"/>
      <c r="G64" s="200"/>
      <c r="H64" s="200"/>
      <c r="I64" s="200"/>
      <c r="J64" s="200"/>
      <c r="K64" s="200"/>
      <c r="L64" s="200"/>
      <c r="M64" s="200"/>
      <c r="N64" s="200"/>
      <c r="O64" s="200"/>
    </row>
    <row r="65" spans="1:15" ht="13.5">
      <c r="A65" s="200"/>
      <c r="B65" s="200"/>
      <c r="C65" s="200"/>
      <c r="D65" s="200"/>
      <c r="E65" s="200"/>
      <c r="F65" s="200"/>
      <c r="G65" s="200"/>
      <c r="H65" s="200"/>
      <c r="I65" s="200"/>
      <c r="J65" s="200"/>
      <c r="K65" s="200"/>
      <c r="L65" s="200"/>
      <c r="M65" s="200"/>
      <c r="N65" s="200"/>
      <c r="O65" s="200"/>
    </row>
    <row r="66" spans="1:15" ht="13.5">
      <c r="A66" s="200"/>
      <c r="B66" s="200"/>
      <c r="C66" s="200"/>
      <c r="D66" s="200"/>
      <c r="E66" s="200"/>
      <c r="F66" s="200"/>
      <c r="G66" s="200"/>
      <c r="H66" s="200"/>
      <c r="I66" s="200"/>
      <c r="J66" s="200"/>
      <c r="K66" s="200"/>
      <c r="L66" s="200"/>
      <c r="M66" s="200"/>
      <c r="N66" s="200"/>
      <c r="O66" s="200"/>
    </row>
    <row r="67" spans="1:15" ht="13.5">
      <c r="A67" s="200"/>
      <c r="B67" s="200"/>
      <c r="C67" s="200"/>
      <c r="D67" s="200"/>
      <c r="E67" s="200"/>
      <c r="F67" s="200"/>
      <c r="G67" s="200"/>
      <c r="H67" s="200"/>
      <c r="I67" s="200"/>
      <c r="J67" s="200"/>
      <c r="K67" s="200"/>
      <c r="L67" s="200"/>
      <c r="M67" s="200"/>
      <c r="N67" s="200"/>
      <c r="O67" s="200"/>
    </row>
    <row r="68" spans="1:15" ht="13.5">
      <c r="A68" s="200"/>
      <c r="B68" s="200"/>
      <c r="C68" s="200"/>
      <c r="D68" s="200"/>
      <c r="E68" s="200"/>
      <c r="F68" s="200"/>
      <c r="G68" s="200"/>
      <c r="H68" s="200"/>
      <c r="I68" s="200"/>
      <c r="J68" s="200"/>
      <c r="K68" s="200"/>
      <c r="L68" s="200"/>
      <c r="M68" s="200"/>
      <c r="N68" s="200"/>
      <c r="O68" s="200"/>
    </row>
    <row r="69" spans="1:15" ht="13.5">
      <c r="A69" s="200"/>
      <c r="B69" s="200"/>
      <c r="C69" s="200"/>
      <c r="D69" s="200"/>
      <c r="E69" s="200"/>
      <c r="F69" s="200"/>
      <c r="G69" s="200"/>
      <c r="H69" s="200"/>
      <c r="I69" s="200"/>
      <c r="J69" s="200"/>
      <c r="K69" s="200"/>
      <c r="L69" s="200"/>
      <c r="M69" s="200"/>
      <c r="N69" s="200"/>
      <c r="O69" s="200"/>
    </row>
    <row r="70" spans="1:15" ht="13.5">
      <c r="A70" s="200"/>
      <c r="B70" s="200"/>
      <c r="C70" s="200"/>
      <c r="D70" s="200"/>
      <c r="E70" s="200"/>
      <c r="F70" s="200"/>
      <c r="G70" s="200"/>
      <c r="H70" s="200"/>
      <c r="I70" s="200"/>
      <c r="J70" s="200"/>
      <c r="K70" s="200"/>
      <c r="L70" s="200"/>
      <c r="M70" s="200"/>
      <c r="N70" s="200"/>
      <c r="O70" s="200"/>
    </row>
    <row r="71" spans="1:15" ht="13.5">
      <c r="A71" s="200"/>
      <c r="B71" s="200"/>
      <c r="C71" s="200"/>
      <c r="D71" s="200"/>
      <c r="E71" s="200"/>
      <c r="F71" s="200"/>
      <c r="G71" s="200"/>
      <c r="H71" s="200"/>
      <c r="I71" s="200"/>
      <c r="J71" s="200"/>
      <c r="K71" s="200"/>
      <c r="L71" s="200"/>
      <c r="M71" s="200"/>
      <c r="N71" s="200"/>
      <c r="O71" s="200"/>
    </row>
    <row r="72" spans="1:15" ht="13.5">
      <c r="A72" s="200"/>
      <c r="B72" s="200"/>
      <c r="C72" s="200"/>
      <c r="D72" s="200"/>
      <c r="E72" s="200"/>
      <c r="F72" s="200"/>
      <c r="G72" s="200"/>
      <c r="H72" s="200"/>
      <c r="I72" s="200"/>
      <c r="J72" s="200"/>
      <c r="K72" s="200"/>
      <c r="L72" s="200"/>
      <c r="M72" s="200"/>
      <c r="N72" s="200"/>
      <c r="O72" s="200"/>
    </row>
    <row r="73" spans="1:15" ht="13.5">
      <c r="A73" s="200"/>
      <c r="B73" s="200"/>
      <c r="C73" s="200"/>
      <c r="D73" s="200"/>
      <c r="E73" s="200"/>
      <c r="F73" s="200"/>
      <c r="G73" s="200"/>
      <c r="H73" s="200"/>
      <c r="I73" s="200"/>
      <c r="J73" s="200"/>
      <c r="K73" s="200"/>
      <c r="L73" s="200"/>
      <c r="M73" s="200"/>
      <c r="N73" s="200"/>
      <c r="O73" s="200"/>
    </row>
  </sheetData>
  <sheetProtection/>
  <mergeCells count="10">
    <mergeCell ref="A54:A56"/>
    <mergeCell ref="A39:A41"/>
    <mergeCell ref="A49:A53"/>
    <mergeCell ref="A44:A48"/>
    <mergeCell ref="A9:A13"/>
    <mergeCell ref="A34:A36"/>
    <mergeCell ref="A29:A31"/>
    <mergeCell ref="A24:A26"/>
    <mergeCell ref="A19:A21"/>
    <mergeCell ref="A14:A16"/>
  </mergeCells>
  <printOptions/>
  <pageMargins left="0.75" right="0.75" top="0.33" bottom="0.49" header="0.2" footer="0.2"/>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政策企画部情報システム課</cp:lastModifiedBy>
  <cp:lastPrinted>2022-05-19T08:38:54Z</cp:lastPrinted>
  <dcterms:created xsi:type="dcterms:W3CDTF">2006-05-02T07:06:59Z</dcterms:created>
  <dcterms:modified xsi:type="dcterms:W3CDTF">2022-11-16T01:17:14Z</dcterms:modified>
  <cp:category/>
  <cp:version/>
  <cp:contentType/>
  <cp:contentStatus/>
</cp:coreProperties>
</file>