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450" windowHeight="6765"/>
  </bookViews>
  <sheets>
    <sheet name="(別添)共済証紙標準購入" sheetId="1" r:id="rId1"/>
  </sheets>
  <definedNames>
    <definedName name="_xlnm.Print_Area" localSheetId="0">'(別添)共済証紙標準購入'!$A$1:$O$24</definedName>
    <definedName name="金額区分別購入率">'(別添)共済証紙標準購入'!$A$17:$N$21</definedName>
    <definedName name="区分１">'(別添)共済証紙標準購入'!$A$17:$N$17</definedName>
    <definedName name="区分２">'(別添)共済証紙標準購入'!$A$18:$N$18</definedName>
    <definedName name="区分３">'(別添)共済証紙標準購入'!$A$19:$N$19</definedName>
    <definedName name="区分４">'(別添)共済証紙標準購入'!$A$20:$N$20</definedName>
    <definedName name="区分５">'(別添)共済証紙標準購入'!$A$21:$N$21</definedName>
  </definedNames>
  <calcPr calcId="162913"/>
</workbook>
</file>

<file path=xl/calcChain.xml><?xml version="1.0" encoding="utf-8"?>
<calcChain xmlns="http://schemas.openxmlformats.org/spreadsheetml/2006/main">
  <c r="G27" i="1" l="1"/>
  <c r="I27" i="1"/>
  <c r="L27" i="1"/>
  <c r="M27" i="1"/>
  <c r="N27" i="1"/>
  <c r="E28" i="1"/>
  <c r="F28" i="1"/>
  <c r="G28" i="1"/>
  <c r="H28" i="1"/>
  <c r="I28" i="1"/>
  <c r="B28" i="1" l="1"/>
  <c r="E12" i="1"/>
  <c r="H27" i="1" s="1"/>
  <c r="K27" i="1" l="1"/>
  <c r="F27" i="1"/>
  <c r="E27" i="1"/>
  <c r="J27" i="1"/>
  <c r="B27" i="1" l="1"/>
  <c r="Q9" i="1" s="1"/>
  <c r="L9" i="1" s="1"/>
  <c r="L10" i="1" s="1"/>
</calcChain>
</file>

<file path=xl/sharedStrings.xml><?xml version="1.0" encoding="utf-8"?>
<sst xmlns="http://schemas.openxmlformats.org/spreadsheetml/2006/main" count="38" uniqueCount="36">
  <si>
    <t>土木</t>
    <rPh sb="0" eb="2">
      <t>ドボク</t>
    </rPh>
    <phoneticPr fontId="2"/>
  </si>
  <si>
    <t>舗装</t>
    <rPh sb="0" eb="2">
      <t>ホソウ</t>
    </rPh>
    <phoneticPr fontId="2"/>
  </si>
  <si>
    <t>堰堤</t>
    <rPh sb="0" eb="2">
      <t>エンテイ</t>
    </rPh>
    <phoneticPr fontId="2"/>
  </si>
  <si>
    <t>浚渫・埋立</t>
    <rPh sb="0" eb="2">
      <t>シュンセツ</t>
    </rPh>
    <rPh sb="3" eb="5">
      <t>ウメタテ</t>
    </rPh>
    <phoneticPr fontId="2"/>
  </si>
  <si>
    <t>その他土木</t>
    <rPh sb="2" eb="3">
      <t>タ</t>
    </rPh>
    <rPh sb="3" eb="5">
      <t>ドボク</t>
    </rPh>
    <phoneticPr fontId="2"/>
  </si>
  <si>
    <t>建築</t>
    <rPh sb="0" eb="2">
      <t>ケンチク</t>
    </rPh>
    <phoneticPr fontId="2"/>
  </si>
  <si>
    <t>設備</t>
    <rPh sb="0" eb="2">
      <t>セツビ</t>
    </rPh>
    <phoneticPr fontId="2"/>
  </si>
  <si>
    <t>住宅・同設備</t>
    <rPh sb="0" eb="2">
      <t>ジュウタク</t>
    </rPh>
    <rPh sb="3" eb="4">
      <t>ドウ</t>
    </rPh>
    <rPh sb="4" eb="6">
      <t>セツビ</t>
    </rPh>
    <phoneticPr fontId="2"/>
  </si>
  <si>
    <t>非住宅・同設備</t>
    <rPh sb="0" eb="1">
      <t>ヒ</t>
    </rPh>
    <rPh sb="1" eb="3">
      <t>ジュウタク</t>
    </rPh>
    <rPh sb="4" eb="5">
      <t>ドウ</t>
    </rPh>
    <rPh sb="5" eb="7">
      <t>セツビ</t>
    </rPh>
    <phoneticPr fontId="2"/>
  </si>
  <si>
    <t>屋外の電気等</t>
    <rPh sb="0" eb="2">
      <t>オクガイ</t>
    </rPh>
    <rPh sb="3" eb="5">
      <t>デンキ</t>
    </rPh>
    <rPh sb="5" eb="6">
      <t>トウ</t>
    </rPh>
    <phoneticPr fontId="2"/>
  </si>
  <si>
    <t>機械器具設置</t>
    <rPh sb="0" eb="2">
      <t>キカイ</t>
    </rPh>
    <rPh sb="2" eb="4">
      <t>キグ</t>
    </rPh>
    <rPh sb="4" eb="6">
      <t>セッチ</t>
    </rPh>
    <phoneticPr fontId="2"/>
  </si>
  <si>
    <t>総工事費</t>
    <rPh sb="0" eb="1">
      <t>ソウ</t>
    </rPh>
    <rPh sb="1" eb="4">
      <t>コウジヒ</t>
    </rPh>
    <phoneticPr fontId="2"/>
  </si>
  <si>
    <t>工事種別</t>
    <rPh sb="0" eb="2">
      <t>コウジ</t>
    </rPh>
    <rPh sb="2" eb="4">
      <t>シュベツ</t>
    </rPh>
    <phoneticPr fontId="2"/>
  </si>
  <si>
    <t>円</t>
    <rPh sb="0" eb="1">
      <t>エン</t>
    </rPh>
    <phoneticPr fontId="2"/>
  </si>
  <si>
    <t>％</t>
    <phoneticPr fontId="2"/>
  </si>
  <si>
    <t>金額区分</t>
    <rPh sb="0" eb="2">
      <t>キンガク</t>
    </rPh>
    <rPh sb="2" eb="4">
      <t>クブン</t>
    </rPh>
    <phoneticPr fontId="2"/>
  </si>
  <si>
    <t>金額区分</t>
    <rPh sb="0" eb="2">
      <t>キンガク</t>
    </rPh>
    <rPh sb="2" eb="4">
      <t>クブン</t>
    </rPh>
    <phoneticPr fontId="2"/>
  </si>
  <si>
    <t>隧道</t>
    <rPh sb="0" eb="1">
      <t>ズイ</t>
    </rPh>
    <rPh sb="1" eb="2">
      <t>ドウ</t>
    </rPh>
    <phoneticPr fontId="2"/>
  </si>
  <si>
    <t>橋梁等</t>
    <rPh sb="0" eb="2">
      <t>キョウリョウ</t>
    </rPh>
    <phoneticPr fontId="2"/>
  </si>
  <si>
    <t>①総工事費（税込）</t>
    <rPh sb="1" eb="2">
      <t>ソウ</t>
    </rPh>
    <rPh sb="2" eb="5">
      <t>コウジヒ</t>
    </rPh>
    <rPh sb="6" eb="8">
      <t>ゼイコ</t>
    </rPh>
    <phoneticPr fontId="2"/>
  </si>
  <si>
    <t>②工　事　種　別</t>
    <rPh sb="1" eb="2">
      <t>コウ</t>
    </rPh>
    <rPh sb="3" eb="4">
      <t>コト</t>
    </rPh>
    <rPh sb="5" eb="6">
      <t>タネ</t>
    </rPh>
    <rPh sb="7" eb="8">
      <t>ベツ</t>
    </rPh>
    <phoneticPr fontId="2"/>
  </si>
  <si>
    <t>③加　入　率</t>
    <rPh sb="1" eb="2">
      <t>カ</t>
    </rPh>
    <rPh sb="3" eb="4">
      <t>イリ</t>
    </rPh>
    <rPh sb="5" eb="6">
      <t>リツ</t>
    </rPh>
    <phoneticPr fontId="2"/>
  </si>
  <si>
    <t>入力欄</t>
    <rPh sb="0" eb="2">
      <t>ニュウリョク</t>
    </rPh>
    <rPh sb="2" eb="3">
      <t>ラン</t>
    </rPh>
    <phoneticPr fontId="2"/>
  </si>
  <si>
    <t>500,000千円以上</t>
    <rPh sb="7" eb="9">
      <t>センエン</t>
    </rPh>
    <rPh sb="9" eb="11">
      <t>イジョウ</t>
    </rPh>
    <phoneticPr fontId="2"/>
  </si>
  <si>
    <t>100,000 ～ 499,999千円　</t>
    <rPh sb="17" eb="19">
      <t>センエン</t>
    </rPh>
    <phoneticPr fontId="2"/>
  </si>
  <si>
    <t xml:space="preserve">   50,000 ～   99,999千円　</t>
    <rPh sb="20" eb="22">
      <t>センエン</t>
    </rPh>
    <phoneticPr fontId="2"/>
  </si>
  <si>
    <t xml:space="preserve">   10,000 ～   49,999千円　</t>
    <rPh sb="20" eb="22">
      <t>センエン</t>
    </rPh>
    <phoneticPr fontId="2"/>
  </si>
  <si>
    <t>ここは非表示にします。</t>
    <rPh sb="3" eb="6">
      <t>ヒヒョウジ</t>
    </rPh>
    <phoneticPr fontId="2"/>
  </si>
  <si>
    <t xml:space="preserve">        資材を金額に換算した額）の合計額をいう。</t>
    <rPh sb="8" eb="10">
      <t>シザイ</t>
    </rPh>
    <phoneticPr fontId="2"/>
  </si>
  <si>
    <t>（注１）総工事費とは、請負契約額（消費税相当額を含む。）と無償支給材料評価額（発注機関が施工者に対し工事用の建設資材を無償で支給した場合、その建設</t>
    <phoneticPr fontId="2"/>
  </si>
  <si>
    <t>日分</t>
    <rPh sb="0" eb="1">
      <t>ニチ</t>
    </rPh>
    <rPh sb="1" eb="2">
      <t>ブン</t>
    </rPh>
    <phoneticPr fontId="2"/>
  </si>
  <si>
    <t>共済証紙・退職金ポイント必要数</t>
    <rPh sb="0" eb="2">
      <t>キョウサイ</t>
    </rPh>
    <rPh sb="2" eb="4">
      <t>ショウシ</t>
    </rPh>
    <rPh sb="5" eb="8">
      <t>タイショクキン</t>
    </rPh>
    <rPh sb="12" eb="15">
      <t>ヒツヨウスウ</t>
    </rPh>
    <phoneticPr fontId="2"/>
  </si>
  <si>
    <t>共済証紙・退職金ポイント購入額</t>
    <rPh sb="0" eb="2">
      <t>キョウサイ</t>
    </rPh>
    <rPh sb="2" eb="4">
      <t>ショウシ</t>
    </rPh>
    <rPh sb="5" eb="8">
      <t>タイショクキン</t>
    </rPh>
    <rPh sb="12" eb="14">
      <t>コウニュウ</t>
    </rPh>
    <rPh sb="14" eb="15">
      <t>ガク</t>
    </rPh>
    <phoneticPr fontId="2"/>
  </si>
  <si>
    <t xml:space="preserve">      0 ～     9,999千円　</t>
    <rPh sb="19" eb="21">
      <t>センエン</t>
    </rPh>
    <phoneticPr fontId="2"/>
  </si>
  <si>
    <t>（注２）この表は、(独)勤労者退職金共済機構建設業退職金共済事業本部が作成した「証紙・退職金ポイント購入額計算Excel」を参考に作成している。</t>
    <rPh sb="1" eb="2">
      <t>チュウ</t>
    </rPh>
    <rPh sb="6" eb="7">
      <t>ヒョウ</t>
    </rPh>
    <rPh sb="10" eb="11">
      <t>ドク</t>
    </rPh>
    <rPh sb="12" eb="15">
      <t>キンロウシャ</t>
    </rPh>
    <rPh sb="15" eb="17">
      <t>タイショク</t>
    </rPh>
    <rPh sb="17" eb="18">
      <t>キン</t>
    </rPh>
    <rPh sb="18" eb="20">
      <t>キョウサイ</t>
    </rPh>
    <rPh sb="20" eb="22">
      <t>キコウ</t>
    </rPh>
    <rPh sb="22" eb="25">
      <t>ケンセツギョウ</t>
    </rPh>
    <rPh sb="25" eb="28">
      <t>タイショクキン</t>
    </rPh>
    <rPh sb="28" eb="30">
      <t>キョウサイ</t>
    </rPh>
    <rPh sb="30" eb="32">
      <t>ジギョウ</t>
    </rPh>
    <rPh sb="32" eb="34">
      <t>ホンブ</t>
    </rPh>
    <rPh sb="35" eb="37">
      <t>サクセイ</t>
    </rPh>
    <rPh sb="62" eb="64">
      <t>サンコウ</t>
    </rPh>
    <rPh sb="65" eb="67">
      <t>サクセイ</t>
    </rPh>
    <phoneticPr fontId="2"/>
  </si>
  <si>
    <t>(別添)　　　　　　　　　　　　　　　　　　　　　　　　　　　　　　共済証紙標準購入額計算表</t>
    <rPh sb="1" eb="3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</si>
</sst>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6"/>
      <color rgb="FF00B05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26"/>
      <color rgb="FF00B050"/>
      <name val="ＭＳ Ｐゴシック"/>
      <family val="2"/>
      <charset val="128"/>
      <scheme val="minor"/>
    </font>
    <font>
      <sz val="26"/>
      <color rgb="FFFF0000"/>
      <name val="ＭＳ Ｐゴシック"/>
      <family val="2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002060"/>
      <name val="HGP創英角ﾎﾟｯﾌﾟ体"/>
      <family val="3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FF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0033CC"/>
      </left>
      <right style="thick">
        <color rgb="FF0033CC"/>
      </right>
      <top style="thick">
        <color rgb="FF0033CC"/>
      </top>
      <bottom style="thick">
        <color rgb="FF0033CC"/>
      </bottom>
      <diagonal/>
    </border>
    <border>
      <left style="medium">
        <color theme="1" tint="0.34998626667073579"/>
      </left>
      <right style="medium">
        <color theme="1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/>
      </left>
      <right style="medium">
        <color theme="1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/>
      </left>
      <right style="thick">
        <color rgb="FF0033CC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thick">
        <color rgb="FF0033CC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ck">
        <color rgb="FF0033CC"/>
      </right>
      <top style="medium">
        <color theme="1" tint="0.34998626667073579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7" xfId="0" applyNumberFormat="1" applyBorder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shrinkToFit="1"/>
    </xf>
    <xf numFmtId="0" fontId="12" fillId="4" borderId="7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left" vertical="center"/>
    </xf>
    <xf numFmtId="38" fontId="0" fillId="5" borderId="18" xfId="1" applyFont="1" applyFill="1" applyBorder="1" applyAlignment="1" applyProtection="1">
      <alignment horizontal="center" vertical="center"/>
      <protection locked="0"/>
    </xf>
    <xf numFmtId="38" fontId="7" fillId="5" borderId="18" xfId="1" applyFont="1" applyFill="1" applyBorder="1" applyAlignment="1" applyProtection="1">
      <alignment horizontal="center" vertical="center" shrinkToFit="1"/>
      <protection locked="0"/>
    </xf>
    <xf numFmtId="38" fontId="6" fillId="5" borderId="18" xfId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1" fillId="0" borderId="0" xfId="0" applyFont="1">
      <alignment vertical="center"/>
    </xf>
    <xf numFmtId="0" fontId="15" fillId="0" borderId="0" xfId="0" applyFont="1" applyBorder="1" applyAlignment="1">
      <alignment horizontal="left" vertical="center"/>
    </xf>
    <xf numFmtId="38" fontId="7" fillId="0" borderId="0" xfId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>
      <alignment vertical="center"/>
    </xf>
    <xf numFmtId="0" fontId="18" fillId="0" borderId="0" xfId="0" applyFont="1" applyBorder="1">
      <alignment vertical="center"/>
    </xf>
    <xf numFmtId="0" fontId="19" fillId="0" borderId="0" xfId="0" applyFont="1">
      <alignment vertical="center"/>
    </xf>
    <xf numFmtId="0" fontId="0" fillId="0" borderId="0" xfId="0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176" fontId="0" fillId="0" borderId="0" xfId="0" applyNumberFormat="1" applyBorder="1">
      <alignment vertical="center"/>
    </xf>
    <xf numFmtId="0" fontId="10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176" fontId="0" fillId="0" borderId="0" xfId="0" applyNumberFormat="1" applyFill="1" applyBorder="1">
      <alignment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2" fillId="4" borderId="10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38" fontId="8" fillId="0" borderId="14" xfId="1" applyFont="1" applyBorder="1" applyAlignment="1">
      <alignment horizontal="right" vertical="center" shrinkToFit="1"/>
    </xf>
    <xf numFmtId="38" fontId="8" fillId="0" borderId="15" xfId="1" applyFont="1" applyBorder="1" applyAlignment="1">
      <alignment horizontal="right" vertical="center" shrinkToFit="1"/>
    </xf>
    <xf numFmtId="0" fontId="11" fillId="0" borderId="1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distributed"/>
    </xf>
    <xf numFmtId="0" fontId="13" fillId="0" borderId="20" xfId="0" applyFont="1" applyFill="1" applyBorder="1" applyAlignment="1">
      <alignment horizontal="left" vertical="distributed"/>
    </xf>
    <xf numFmtId="0" fontId="13" fillId="0" borderId="21" xfId="0" applyFont="1" applyFill="1" applyBorder="1" applyAlignment="1">
      <alignment horizontal="left" vertical="distributed"/>
    </xf>
    <xf numFmtId="0" fontId="12" fillId="2" borderId="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distributed"/>
    </xf>
    <xf numFmtId="0" fontId="13" fillId="0" borderId="20" xfId="0" applyFont="1" applyBorder="1" applyAlignment="1">
      <alignment horizontal="left" vertical="distributed"/>
    </xf>
    <xf numFmtId="0" fontId="13" fillId="0" borderId="21" xfId="0" applyFont="1" applyBorder="1" applyAlignment="1">
      <alignment horizontal="left" vertical="distributed"/>
    </xf>
    <xf numFmtId="0" fontId="13" fillId="0" borderId="22" xfId="0" applyFont="1" applyFill="1" applyBorder="1" applyAlignment="1">
      <alignment horizontal="left" vertical="distributed"/>
    </xf>
    <xf numFmtId="0" fontId="13" fillId="0" borderId="23" xfId="0" applyFont="1" applyFill="1" applyBorder="1" applyAlignment="1">
      <alignment horizontal="left" vertical="distributed"/>
    </xf>
    <xf numFmtId="0" fontId="13" fillId="0" borderId="24" xfId="0" applyFont="1" applyFill="1" applyBorder="1" applyAlignment="1">
      <alignment horizontal="left" vertical="distributed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38" fontId="8" fillId="0" borderId="28" xfId="1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center" shrinkToFi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8E40"/>
      <color rgb="FFFFCCFF"/>
      <color rgb="FF0033CC"/>
      <color rgb="FFA8E19F"/>
      <color rgb="FFDCEFF4"/>
      <color rgb="FFFFFFCC"/>
      <color rgb="FFFF66FF"/>
      <color rgb="FF8FDE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19050</xdr:rowOff>
    </xdr:from>
    <xdr:to>
      <xdr:col>4</xdr:col>
      <xdr:colOff>0</xdr:colOff>
      <xdr:row>15</xdr:row>
      <xdr:rowOff>304800</xdr:rowOff>
    </xdr:to>
    <xdr:cxnSp macro="">
      <xdr:nvCxnSpPr>
        <xdr:cNvPr id="3" name="直線コネクタ 2"/>
        <xdr:cNvCxnSpPr/>
      </xdr:nvCxnSpPr>
      <xdr:spPr>
        <a:xfrm>
          <a:off x="361950" y="3429000"/>
          <a:ext cx="1924050" cy="4572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928687</xdr:colOff>
      <xdr:row>10</xdr:row>
      <xdr:rowOff>103189</xdr:rowOff>
    </xdr:from>
    <xdr:to>
      <xdr:col>14</xdr:col>
      <xdr:colOff>388935</xdr:colOff>
      <xdr:row>12</xdr:row>
      <xdr:rowOff>563563</xdr:rowOff>
    </xdr:to>
    <xdr:sp macro="" textlink="">
      <xdr:nvSpPr>
        <xdr:cNvPr id="5" name="角丸四角形吹き出し 4"/>
        <xdr:cNvSpPr/>
      </xdr:nvSpPr>
      <xdr:spPr>
        <a:xfrm>
          <a:off x="5738812" y="2198689"/>
          <a:ext cx="6183311" cy="968374"/>
        </a:xfrm>
        <a:prstGeom prst="wedgeRoundRectCallout">
          <a:avLst>
            <a:gd name="adj1" fmla="val 37396"/>
            <a:gd name="adj2" fmla="val -18609"/>
            <a:gd name="adj3" fmla="val 16667"/>
          </a:avLst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rgbClr val="002060"/>
              </a:solidFill>
              <a:latin typeface="HGP創英角ﾎﾟｯﾌﾟ体" pitchFamily="50" charset="-128"/>
              <a:ea typeface="ＤＨＰ平成ゴシックW5" pitchFamily="2" charset="-128"/>
            </a:rPr>
            <a:t>算出された購入額は、</a:t>
          </a:r>
          <a:r>
            <a:rPr kumimoji="1" lang="ja-JP" altLang="en-US" sz="1200" u="sng">
              <a:solidFill>
                <a:srgbClr val="FF0000"/>
              </a:solidFill>
              <a:latin typeface="HGP創英角ﾎﾟｯﾌﾟ体" pitchFamily="50" charset="-128"/>
              <a:ea typeface="ＤＨＰ平成ゴシックW5" pitchFamily="2" charset="-128"/>
            </a:rPr>
            <a:t>総工事費に対する参考値</a:t>
          </a:r>
          <a:r>
            <a:rPr kumimoji="1" lang="ja-JP" altLang="en-US" sz="1200">
              <a:solidFill>
                <a:srgbClr val="002060"/>
              </a:solidFill>
              <a:latin typeface="HGP創英角ﾎﾟｯﾌﾟ体" pitchFamily="50" charset="-128"/>
              <a:ea typeface="ＤＨＰ平成ゴシックW5" pitchFamily="2" charset="-128"/>
            </a:rPr>
            <a:t>であることに留意してください。</a:t>
          </a:r>
          <a:endParaRPr kumimoji="1" lang="en-US" altLang="ja-JP" sz="1200">
            <a:solidFill>
              <a:srgbClr val="002060"/>
            </a:solidFill>
            <a:latin typeface="HGP創英角ﾎﾟｯﾌﾟ体" pitchFamily="50" charset="-128"/>
            <a:ea typeface="ＤＨＰ平成ゴシックW5" pitchFamily="2" charset="-128"/>
          </a:endParaRPr>
        </a:p>
        <a:p>
          <a:pPr algn="l"/>
          <a:r>
            <a:rPr kumimoji="1" lang="ja-JP" altLang="en-US" sz="1200">
              <a:solidFill>
                <a:srgbClr val="002060"/>
              </a:solidFill>
              <a:latin typeface="HGP創英角ﾎﾟｯﾌﾟ体" pitchFamily="50" charset="-128"/>
              <a:ea typeface="ＤＨＰ平成ゴシックW5" pitchFamily="2" charset="-128"/>
            </a:rPr>
            <a:t>（共済証紙または退職金ポイントの購入については、対象労働者数と当該労働</a:t>
          </a:r>
          <a:endParaRPr kumimoji="1" lang="en-US" altLang="ja-JP" sz="1200">
            <a:solidFill>
              <a:srgbClr val="002060"/>
            </a:solidFill>
            <a:latin typeface="HGP創英角ﾎﾟｯﾌﾟ体" pitchFamily="50" charset="-128"/>
            <a:ea typeface="ＤＨＰ平成ゴシックW5" pitchFamily="2" charset="-128"/>
          </a:endParaRPr>
        </a:p>
        <a:p>
          <a:pPr algn="l"/>
          <a:r>
            <a:rPr kumimoji="1" lang="ja-JP" altLang="en-US" sz="1200">
              <a:solidFill>
                <a:srgbClr val="002060"/>
              </a:solidFill>
              <a:latin typeface="HGP創英角ﾎﾟｯﾌﾟ体" pitchFamily="50" charset="-128"/>
              <a:ea typeface="ＤＨＰ平成ゴシックW5" pitchFamily="2" charset="-128"/>
            </a:rPr>
            <a:t>者の就労日数を的確に把握し、それに応じた額を購入することとしております。）</a:t>
          </a:r>
          <a:endParaRPr kumimoji="1" lang="en-US" altLang="ja-JP" sz="1200">
            <a:solidFill>
              <a:srgbClr val="002060"/>
            </a:solidFill>
            <a:latin typeface="HGP創英角ﾎﾟｯﾌﾟ体" pitchFamily="50" charset="-128"/>
            <a:ea typeface="ＤＨＰ平成ゴシックW5" pitchFamily="2" charset="-128"/>
          </a:endParaRPr>
        </a:p>
      </xdr:txBody>
    </xdr:sp>
    <xdr:clientData/>
  </xdr:twoCellAnchor>
  <xdr:twoCellAnchor>
    <xdr:from>
      <xdr:col>0</xdr:col>
      <xdr:colOff>0</xdr:colOff>
      <xdr:row>1</xdr:row>
      <xdr:rowOff>111125</xdr:rowOff>
    </xdr:from>
    <xdr:to>
      <xdr:col>6</xdr:col>
      <xdr:colOff>722312</xdr:colOff>
      <xdr:row>6</xdr:row>
      <xdr:rowOff>71437</xdr:rowOff>
    </xdr:to>
    <xdr:sp macro="" textlink="">
      <xdr:nvSpPr>
        <xdr:cNvPr id="2" name="角丸四角形 1"/>
        <xdr:cNvSpPr/>
      </xdr:nvSpPr>
      <xdr:spPr>
        <a:xfrm>
          <a:off x="0" y="111125"/>
          <a:ext cx="4572000" cy="833437"/>
        </a:xfrm>
        <a:prstGeom prst="roundRect">
          <a:avLst/>
        </a:prstGeom>
        <a:solidFill>
          <a:srgbClr val="FFCCFF">
            <a:alpha val="50196"/>
          </a:srgbClr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ea typeface="ＤＦ平成ゴシック体W5" pitchFamily="1" charset="-128"/>
            </a:rPr>
            <a:t>下記①～③の情報を</a:t>
          </a:r>
          <a:r>
            <a:rPr kumimoji="1" lang="ja-JP" altLang="en-US" sz="1200">
              <a:solidFill>
                <a:srgbClr val="0070C0"/>
              </a:solidFill>
              <a:ea typeface="ＤＦ平成ゴシック体W5" pitchFamily="1" charset="-128"/>
            </a:rPr>
            <a:t>青枠内</a:t>
          </a:r>
          <a:r>
            <a:rPr kumimoji="1" lang="ja-JP" altLang="en-US" sz="1200">
              <a:ea typeface="ＤＦ平成ゴシック体W5" pitchFamily="1" charset="-128"/>
            </a:rPr>
            <a:t>に入力すると、共済証紙・退職</a:t>
          </a:r>
          <a:endParaRPr kumimoji="1" lang="en-US" altLang="ja-JP" sz="1200">
            <a:ea typeface="ＤＦ平成ゴシック体W5" pitchFamily="1" charset="-128"/>
          </a:endParaRPr>
        </a:p>
        <a:p>
          <a:pPr algn="l"/>
          <a:r>
            <a:rPr kumimoji="1" lang="ja-JP" altLang="en-US" sz="1200">
              <a:ea typeface="ＤＦ平成ゴシック体W5" pitchFamily="1" charset="-128"/>
            </a:rPr>
            <a:t>金ポイントの必要数及び購入額が自動計算されます。</a:t>
          </a:r>
        </a:p>
      </xdr:txBody>
    </xdr:sp>
    <xdr:clientData/>
  </xdr:twoCellAnchor>
  <xdr:twoCellAnchor>
    <xdr:from>
      <xdr:col>5</xdr:col>
      <xdr:colOff>547688</xdr:colOff>
      <xdr:row>7</xdr:row>
      <xdr:rowOff>71437</xdr:rowOff>
    </xdr:from>
    <xdr:to>
      <xdr:col>7</xdr:col>
      <xdr:colOff>706438</xdr:colOff>
      <xdr:row>9</xdr:row>
      <xdr:rowOff>134938</xdr:rowOff>
    </xdr:to>
    <xdr:sp macro="" textlink="">
      <xdr:nvSpPr>
        <xdr:cNvPr id="6" name="角丸四角形吹き出し 5"/>
        <xdr:cNvSpPr/>
      </xdr:nvSpPr>
      <xdr:spPr>
        <a:xfrm>
          <a:off x="3436938" y="1119187"/>
          <a:ext cx="2079625" cy="777876"/>
        </a:xfrm>
        <a:prstGeom prst="wedgeRoundRectCallout">
          <a:avLst>
            <a:gd name="adj1" fmla="val -75032"/>
            <a:gd name="adj2" fmla="val 69828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ea typeface="ＤＦ平成ゴシック体W5" pitchFamily="1" charset="-128"/>
            </a:rPr>
            <a:t>下表の工事種別に対応した</a:t>
          </a:r>
          <a:endParaRPr kumimoji="1" lang="en-US" altLang="ja-JP" sz="1050">
            <a:ea typeface="ＤＦ平成ゴシック体W5" pitchFamily="1" charset="-128"/>
          </a:endParaRPr>
        </a:p>
        <a:p>
          <a:pPr algn="l"/>
          <a:r>
            <a:rPr kumimoji="1" lang="ja-JP" altLang="en-US" sz="1050" b="1">
              <a:solidFill>
                <a:srgbClr val="008E40"/>
              </a:solidFill>
              <a:ea typeface="ＤＦ平成ゴシック体W5" pitchFamily="1" charset="-128"/>
            </a:rPr>
            <a:t>１～１０</a:t>
          </a:r>
          <a:r>
            <a:rPr kumimoji="1" lang="ja-JP" altLang="en-US" sz="1050">
              <a:ea typeface="ＤＦ平成ゴシック体W5" pitchFamily="1" charset="-128"/>
            </a:rPr>
            <a:t>までの番号を選択</a:t>
          </a:r>
          <a:endParaRPr kumimoji="1" lang="en-US" altLang="ja-JP" sz="1050">
            <a:ea typeface="ＤＦ平成ゴシック体W5" pitchFamily="1" charset="-128"/>
          </a:endParaRPr>
        </a:p>
        <a:p>
          <a:pPr algn="l"/>
          <a:r>
            <a:rPr kumimoji="1" lang="ja-JP" altLang="en-US" sz="1050">
              <a:ea typeface="ＤＦ平成ゴシック体W5" pitchFamily="1" charset="-128"/>
            </a:rPr>
            <a:t>してください。</a:t>
          </a:r>
          <a:endParaRPr kumimoji="1" lang="en-US" altLang="ja-JP" sz="1050">
            <a:ea typeface="ＤＦ平成ゴシック体W5" pitchFamily="1" charset="-128"/>
          </a:endParaRPr>
        </a:p>
      </xdr:txBody>
    </xdr:sp>
    <xdr:clientData/>
  </xdr:twoCellAnchor>
  <xdr:twoCellAnchor>
    <xdr:from>
      <xdr:col>5</xdr:col>
      <xdr:colOff>531809</xdr:colOff>
      <xdr:row>9</xdr:row>
      <xdr:rowOff>333375</xdr:rowOff>
    </xdr:from>
    <xdr:to>
      <xdr:col>7</xdr:col>
      <xdr:colOff>690559</xdr:colOff>
      <xdr:row>12</xdr:row>
      <xdr:rowOff>79375</xdr:rowOff>
    </xdr:to>
    <xdr:sp macro="" textlink="">
      <xdr:nvSpPr>
        <xdr:cNvPr id="8" name="角丸四角形吹き出し 7"/>
        <xdr:cNvSpPr/>
      </xdr:nvSpPr>
      <xdr:spPr>
        <a:xfrm>
          <a:off x="3421059" y="2095500"/>
          <a:ext cx="2079625" cy="762000"/>
        </a:xfrm>
        <a:prstGeom prst="wedgeRoundRectCallout">
          <a:avLst>
            <a:gd name="adj1" fmla="val -74650"/>
            <a:gd name="adj2" fmla="val 32129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ea typeface="ＤＦ平成ゴシック体W5" pitchFamily="1" charset="-128"/>
            </a:rPr>
            <a:t>当該工事における労働者の</a:t>
          </a:r>
          <a:endParaRPr kumimoji="1" lang="en-US" altLang="ja-JP" sz="1050">
            <a:ea typeface="ＤＦ平成ゴシック体W5" pitchFamily="1" charset="-128"/>
          </a:endParaRPr>
        </a:p>
        <a:p>
          <a:pPr algn="l"/>
          <a:r>
            <a:rPr kumimoji="1" lang="ja-JP" altLang="en-US" sz="1050">
              <a:ea typeface="ＤＦ平成ゴシック体W5" pitchFamily="1" charset="-128"/>
            </a:rPr>
            <a:t>建退共制度加入率を入力</a:t>
          </a:r>
          <a:endParaRPr kumimoji="1" lang="en-US" altLang="ja-JP" sz="1050">
            <a:ea typeface="ＤＦ平成ゴシック体W5" pitchFamily="1" charset="-128"/>
          </a:endParaRPr>
        </a:p>
        <a:p>
          <a:pPr algn="l"/>
          <a:r>
            <a:rPr kumimoji="1" lang="ja-JP" altLang="en-US" sz="1050">
              <a:ea typeface="ＤＦ平成ゴシック体W5" pitchFamily="1" charset="-128"/>
            </a:rPr>
            <a:t>してください。</a:t>
          </a:r>
          <a:endParaRPr kumimoji="1" lang="en-US" altLang="ja-JP" sz="1050">
            <a:ea typeface="ＤＦ平成ゴシック体W5" pitchFamily="1" charset="-128"/>
          </a:endParaRPr>
        </a:p>
      </xdr:txBody>
    </xdr:sp>
    <xdr:clientData/>
  </xdr:twoCellAnchor>
  <xdr:twoCellAnchor>
    <xdr:from>
      <xdr:col>7</xdr:col>
      <xdr:colOff>821893</xdr:colOff>
      <xdr:row>0</xdr:row>
      <xdr:rowOff>336983</xdr:rowOff>
    </xdr:from>
    <xdr:to>
      <xdr:col>14</xdr:col>
      <xdr:colOff>139268</xdr:colOff>
      <xdr:row>6</xdr:row>
      <xdr:rowOff>155864</xdr:rowOff>
    </xdr:to>
    <xdr:sp macro="" textlink="">
      <xdr:nvSpPr>
        <xdr:cNvPr id="7" name="四角形吹き出し 6"/>
        <xdr:cNvSpPr/>
      </xdr:nvSpPr>
      <xdr:spPr>
        <a:xfrm>
          <a:off x="5670984" y="336983"/>
          <a:ext cx="6106102" cy="1031154"/>
        </a:xfrm>
        <a:prstGeom prst="wedgeRectCallout">
          <a:avLst>
            <a:gd name="adj1" fmla="val -27378"/>
            <a:gd name="adj2" fmla="val 70816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950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総工事費×</a:t>
          </a:r>
          <a:r>
            <a:rPr lang="ja-JP" altLang="en-US" sz="950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共済</a:t>
          </a:r>
          <a:r>
            <a:rPr lang="ja-JP" sz="950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証紙</a:t>
          </a:r>
          <a:r>
            <a:rPr lang="ja-JP" altLang="en-US" sz="950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または退職金ポイントの</a:t>
          </a:r>
          <a:r>
            <a:rPr lang="ja-JP" sz="950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購入率／</a:t>
          </a:r>
          <a:r>
            <a:rPr lang="en-US" sz="950" kern="100">
              <a:solidFill>
                <a:srgbClr val="FF0000"/>
              </a:solidFill>
              <a:effectLst/>
              <a:ea typeface="游明朝" panose="02020400000000000000" pitchFamily="18" charset="-128"/>
              <a:cs typeface="Times New Roman" panose="02020603050405020304" pitchFamily="18" charset="0"/>
            </a:rPr>
            <a:t>1,000</a:t>
          </a:r>
          <a:r>
            <a:rPr lang="ja-JP" sz="950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×建退共制度加入率／</a:t>
          </a:r>
          <a:r>
            <a:rPr lang="en-US" sz="950" kern="100">
              <a:solidFill>
                <a:srgbClr val="FF0000"/>
              </a:solidFill>
              <a:effectLst/>
              <a:ea typeface="游明朝" panose="02020400000000000000" pitchFamily="18" charset="-128"/>
              <a:cs typeface="Times New Roman" panose="02020603050405020304" pitchFamily="18" charset="0"/>
            </a:rPr>
            <a:t>70</a:t>
          </a:r>
          <a:r>
            <a:rPr lang="ja-JP" sz="950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％</a:t>
          </a:r>
          <a:endParaRPr lang="en-US" altLang="ja-JP" sz="950" kern="100">
            <a:solidFill>
              <a:srgbClr val="FF0000"/>
            </a:solidFill>
            <a:effectLst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950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＝</a:t>
          </a:r>
          <a:r>
            <a:rPr lang="en-US" altLang="ja-JP" sz="950" u="none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【A】</a:t>
          </a:r>
          <a:r>
            <a:rPr lang="ja-JP" sz="950" u="none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共済証紙</a:t>
          </a:r>
          <a:r>
            <a:rPr lang="ja-JP" altLang="en-US" sz="950" u="none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または退職金ポイント購入の</a:t>
          </a:r>
          <a:r>
            <a:rPr lang="ja-JP" sz="950" u="none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参考値</a:t>
          </a:r>
          <a:endParaRPr lang="ja-JP" sz="95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50" u="none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【A】</a:t>
          </a:r>
          <a:r>
            <a:rPr lang="ja-JP" sz="950" u="none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÷</a:t>
          </a:r>
          <a:r>
            <a:rPr lang="en-US" sz="950" u="none" kern="100">
              <a:solidFill>
                <a:srgbClr val="FF0000"/>
              </a:solidFill>
              <a:effectLst/>
              <a:ea typeface="游明朝" panose="02020400000000000000" pitchFamily="18" charset="-128"/>
              <a:cs typeface="Times New Roman" panose="02020603050405020304" pitchFamily="18" charset="0"/>
            </a:rPr>
            <a:t>320</a:t>
          </a:r>
          <a:r>
            <a:rPr lang="ja-JP" sz="950" u="none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（</a:t>
          </a:r>
          <a:r>
            <a:rPr lang="ja-JP" altLang="en-US" sz="950" u="none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掛金日額</a:t>
          </a:r>
          <a:r>
            <a:rPr lang="ja-JP" sz="950" u="none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）＝</a:t>
          </a:r>
          <a:r>
            <a:rPr lang="en-US" altLang="ja-JP" sz="950" u="none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【B】</a:t>
          </a:r>
          <a:r>
            <a:rPr lang="ja-JP" altLang="en-US" sz="950" u="none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共済</a:t>
          </a:r>
          <a:r>
            <a:rPr lang="ja-JP" sz="950" u="none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証紙</a:t>
          </a:r>
          <a:r>
            <a:rPr lang="ja-JP" altLang="en-US" sz="950" u="none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・退職金ポイント必要数（日分）（</a:t>
          </a:r>
          <a:r>
            <a:rPr lang="en-US" altLang="ja-JP" sz="950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※</a:t>
          </a:r>
          <a:r>
            <a:rPr lang="ja-JP" sz="950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小数点以下切り上げ）</a:t>
          </a:r>
          <a:endParaRPr lang="en-US" altLang="ja-JP" sz="950" kern="100">
            <a:solidFill>
              <a:schemeClr val="lt1"/>
            </a:solidFill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50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【B】</a:t>
          </a:r>
          <a:r>
            <a:rPr lang="ja-JP" sz="950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×</a:t>
          </a:r>
          <a:r>
            <a:rPr lang="en-US" sz="950" kern="100">
              <a:solidFill>
                <a:srgbClr val="FF0000"/>
              </a:solidFill>
              <a:effectLst/>
              <a:ea typeface="游明朝" panose="02020400000000000000" pitchFamily="18" charset="-128"/>
              <a:cs typeface="Times New Roman" panose="02020603050405020304" pitchFamily="18" charset="0"/>
            </a:rPr>
            <a:t>320</a:t>
          </a:r>
          <a:r>
            <a:rPr lang="ja-JP" sz="950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（</a:t>
          </a:r>
          <a:r>
            <a:rPr lang="ja-JP" altLang="en-US" sz="950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掛金日額</a:t>
          </a:r>
          <a:r>
            <a:rPr lang="ja-JP" sz="950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）＝</a:t>
          </a:r>
          <a:r>
            <a:rPr lang="ja-JP" altLang="en-US" sz="950" u="sng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共済</a:t>
          </a:r>
          <a:r>
            <a:rPr lang="ja-JP" sz="950" u="sng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証紙</a:t>
          </a:r>
          <a:r>
            <a:rPr lang="ja-JP" altLang="en-US" sz="950" u="sng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・退職金ポイント</a:t>
          </a:r>
          <a:r>
            <a:rPr lang="ja-JP" sz="950" u="sng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購入額</a:t>
          </a:r>
          <a:r>
            <a:rPr lang="ja-JP" sz="950" kern="10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となります。</a:t>
          </a:r>
          <a:endParaRPr kumimoji="1" lang="en-US" altLang="ja-JP" sz="95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9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退職金ポイントは</a:t>
          </a:r>
          <a:r>
            <a:rPr kumimoji="1" lang="en-US" altLang="ja-JP" sz="9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9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ポイント</a:t>
          </a:r>
          <a:r>
            <a:rPr kumimoji="1" lang="en-US" altLang="ja-JP" sz="9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9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円とし、</a:t>
          </a:r>
          <a:r>
            <a:rPr kumimoji="1" lang="en-US" altLang="ja-JP" sz="9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kumimoji="1" lang="ja-JP" altLang="ja-JP" sz="9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円単位で購入ができ</a:t>
          </a:r>
          <a:r>
            <a:rPr kumimoji="1" lang="ja-JP" altLang="en-US" sz="9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ますが、</a:t>
          </a:r>
          <a:r>
            <a:rPr kumimoji="1" lang="ja-JP" altLang="ja-JP" sz="9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最低購入額は</a:t>
          </a:r>
          <a:r>
            <a:rPr kumimoji="1" lang="en-US" altLang="ja-JP" sz="9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3,000</a:t>
          </a:r>
          <a:r>
            <a:rPr kumimoji="1" lang="ja-JP" altLang="ja-JP" sz="9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円から</a:t>
          </a:r>
          <a:r>
            <a:rPr kumimoji="1" lang="ja-JP" altLang="en-US" sz="9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と</a:t>
          </a:r>
          <a:r>
            <a:rPr kumimoji="1" lang="ja-JP" altLang="ja-JP" sz="9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なり</a:t>
          </a:r>
          <a:r>
            <a:rPr kumimoji="1" lang="ja-JP" altLang="en-US" sz="9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ます。</a:t>
          </a:r>
          <a:endParaRPr kumimoji="1" lang="en-US" altLang="ja-JP" sz="95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801686</xdr:colOff>
      <xdr:row>9</xdr:row>
      <xdr:rowOff>222250</xdr:rowOff>
    </xdr:from>
    <xdr:to>
      <xdr:col>14</xdr:col>
      <xdr:colOff>261934</xdr:colOff>
      <xdr:row>12</xdr:row>
      <xdr:rowOff>95249</xdr:rowOff>
    </xdr:to>
    <xdr:sp macro="" textlink="">
      <xdr:nvSpPr>
        <xdr:cNvPr id="9" name="角丸四角形吹き出し 8"/>
        <xdr:cNvSpPr/>
      </xdr:nvSpPr>
      <xdr:spPr>
        <a:xfrm>
          <a:off x="5611811" y="1809750"/>
          <a:ext cx="6183311" cy="888999"/>
        </a:xfrm>
        <a:prstGeom prst="wedgeRoundRectCallout">
          <a:avLst>
            <a:gd name="adj1" fmla="val 37396"/>
            <a:gd name="adj2" fmla="val -18609"/>
            <a:gd name="adj3" fmla="val 16667"/>
          </a:avLst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endParaRPr kumimoji="1" lang="en-US" altLang="ja-JP" sz="1200">
            <a:solidFill>
              <a:srgbClr val="002060"/>
            </a:solidFill>
            <a:latin typeface="HGP創英角ﾎﾟｯﾌﾟ体" pitchFamily="50" charset="-128"/>
            <a:ea typeface="ＤＨＰ平成ゴシックW5" pitchFamily="2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/>
      </a:spPr>
      <a:bodyPr vertOverflow="clip" rtlCol="0" anchor="ctr"/>
      <a:lstStyle>
        <a:defPPr algn="l">
          <a:defRPr kumimoji="1" sz="1050">
            <a:ea typeface="ＤＦ平成ゴシック体W5" pitchFamily="1" charset="-128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abSelected="1" view="pageBreakPreview" topLeftCell="B1" zoomScale="85" zoomScaleNormal="85" zoomScaleSheetLayoutView="85" workbookViewId="0">
      <selection activeCell="T17" sqref="T17"/>
    </sheetView>
  </sheetViews>
  <sheetFormatPr defaultRowHeight="13.5" x14ac:dyDescent="0.15"/>
  <cols>
    <col min="1" max="1" width="4.625" hidden="1" customWidth="1"/>
    <col min="3" max="3" width="2.5" customWidth="1"/>
    <col min="4" max="4" width="13.875" bestFit="1" customWidth="1"/>
    <col min="5" max="14" width="12.625" customWidth="1"/>
    <col min="15" max="15" width="8.5" customWidth="1"/>
    <col min="16" max="16" width="4.625" customWidth="1"/>
    <col min="17" max="18" width="9" hidden="1" customWidth="1"/>
  </cols>
  <sheetData>
    <row r="1" spans="1:18" ht="27" customHeight="1" x14ac:dyDescent="0.15">
      <c r="B1" s="49" t="s">
        <v>35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8"/>
      <c r="O1" s="48"/>
    </row>
    <row r="8" spans="1:18" ht="16.5" customHeight="1" thickBot="1" x14ac:dyDescent="0.2">
      <c r="E8" s="29" t="s">
        <v>22</v>
      </c>
      <c r="Q8" s="32" t="s">
        <v>27</v>
      </c>
    </row>
    <row r="9" spans="1:18" ht="39.75" customHeight="1" thickTop="1" thickBot="1" x14ac:dyDescent="0.2">
      <c r="B9" s="64" t="s">
        <v>19</v>
      </c>
      <c r="C9" s="65"/>
      <c r="D9" s="66"/>
      <c r="E9" s="26"/>
      <c r="F9" t="s">
        <v>13</v>
      </c>
      <c r="I9" s="82" t="s">
        <v>31</v>
      </c>
      <c r="J9" s="82"/>
      <c r="K9" s="82"/>
      <c r="L9" s="81">
        <f>ROUNDUP($Q$9/320,0)</f>
        <v>0</v>
      </c>
      <c r="M9" s="81"/>
      <c r="N9" s="81"/>
      <c r="O9" s="47" t="s">
        <v>30</v>
      </c>
      <c r="Q9" s="60">
        <f>($E$9*$B$27/1000)*$E$11/70</f>
        <v>0</v>
      </c>
      <c r="R9" s="61"/>
    </row>
    <row r="10" spans="1:18" ht="39.75" customHeight="1" thickTop="1" thickBot="1" x14ac:dyDescent="0.2">
      <c r="B10" s="75" t="s">
        <v>20</v>
      </c>
      <c r="C10" s="76"/>
      <c r="D10" s="77"/>
      <c r="E10" s="28"/>
      <c r="H10" s="11"/>
      <c r="I10" s="82" t="s">
        <v>32</v>
      </c>
      <c r="J10" s="82"/>
      <c r="K10" s="82"/>
      <c r="L10" s="81">
        <f>L9*320</f>
        <v>0</v>
      </c>
      <c r="M10" s="81"/>
      <c r="N10" s="81"/>
      <c r="O10" s="37" t="s">
        <v>13</v>
      </c>
    </row>
    <row r="11" spans="1:18" ht="39.75" customHeight="1" thickTop="1" thickBot="1" x14ac:dyDescent="0.2">
      <c r="B11" s="72" t="s">
        <v>21</v>
      </c>
      <c r="C11" s="73"/>
      <c r="D11" s="74"/>
      <c r="E11" s="26"/>
      <c r="F11" t="s">
        <v>14</v>
      </c>
      <c r="H11" s="11"/>
      <c r="I11" s="21"/>
      <c r="J11" s="46"/>
      <c r="K11" s="22"/>
      <c r="L11" s="22"/>
      <c r="M11" s="10"/>
    </row>
    <row r="12" spans="1:18" ht="39" hidden="1" customHeight="1" thickTop="1" thickBot="1" x14ac:dyDescent="0.2">
      <c r="A12" s="78" t="s">
        <v>15</v>
      </c>
      <c r="B12" s="79"/>
      <c r="C12" s="79"/>
      <c r="D12" s="80"/>
      <c r="E12" s="27">
        <f>MAX(E28:I28)</f>
        <v>1</v>
      </c>
    </row>
    <row r="13" spans="1:18" ht="53.25" customHeight="1" x14ac:dyDescent="0.15">
      <c r="A13" s="33"/>
      <c r="B13" s="33"/>
      <c r="C13" s="33"/>
      <c r="D13" s="33"/>
      <c r="E13" s="34"/>
    </row>
    <row r="14" spans="1:18" ht="30.75" x14ac:dyDescent="0.15">
      <c r="A14" s="62" t="s">
        <v>16</v>
      </c>
      <c r="B14" s="63"/>
      <c r="C14" s="63"/>
      <c r="D14" s="30" t="s">
        <v>12</v>
      </c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42"/>
    </row>
    <row r="15" spans="1:18" ht="22.5" customHeight="1" x14ac:dyDescent="0.15">
      <c r="A15" s="62"/>
      <c r="B15" s="24"/>
      <c r="C15" s="1"/>
      <c r="D15" s="4" t="s">
        <v>12</v>
      </c>
      <c r="E15" s="67" t="s">
        <v>0</v>
      </c>
      <c r="F15" s="68"/>
      <c r="G15" s="68"/>
      <c r="H15" s="68"/>
      <c r="I15" s="68"/>
      <c r="J15" s="69"/>
      <c r="K15" s="70" t="s">
        <v>5</v>
      </c>
      <c r="L15" s="71"/>
      <c r="M15" s="51" t="s">
        <v>6</v>
      </c>
      <c r="N15" s="52"/>
      <c r="O15" s="43"/>
    </row>
    <row r="16" spans="1:18" ht="24.75" customHeight="1" x14ac:dyDescent="0.15">
      <c r="A16" s="62"/>
      <c r="B16" s="25" t="s">
        <v>11</v>
      </c>
      <c r="C16" s="2"/>
      <c r="D16" s="3"/>
      <c r="E16" s="15" t="s">
        <v>1</v>
      </c>
      <c r="F16" s="15" t="s" ph="1">
        <v>18</v>
      </c>
      <c r="G16" s="15" t="s" ph="1">
        <v>17</v>
      </c>
      <c r="H16" s="15" t="s" ph="1">
        <v>2</v>
      </c>
      <c r="I16" s="15" t="s" ph="1">
        <v>3</v>
      </c>
      <c r="J16" s="16" t="s">
        <v>4</v>
      </c>
      <c r="K16" s="17" t="s">
        <v>7</v>
      </c>
      <c r="L16" s="18" t="s">
        <v>8</v>
      </c>
      <c r="M16" s="19" t="s">
        <v>9</v>
      </c>
      <c r="N16" s="20" t="s">
        <v>10</v>
      </c>
      <c r="O16" s="44"/>
    </row>
    <row r="17" spans="1:15" ht="33" customHeight="1" x14ac:dyDescent="0.15">
      <c r="A17" s="14">
        <v>1</v>
      </c>
      <c r="B17" s="53" t="s">
        <v>33</v>
      </c>
      <c r="C17" s="54"/>
      <c r="D17" s="55"/>
      <c r="E17" s="5">
        <v>3.5</v>
      </c>
      <c r="F17" s="5">
        <v>3.5</v>
      </c>
      <c r="G17" s="5">
        <v>4.5</v>
      </c>
      <c r="H17" s="5">
        <v>4.0999999999999996</v>
      </c>
      <c r="I17" s="5">
        <v>3.7</v>
      </c>
      <c r="J17" s="6">
        <v>4.0999999999999996</v>
      </c>
      <c r="K17" s="7">
        <v>4.8</v>
      </c>
      <c r="L17" s="8">
        <v>3.2</v>
      </c>
      <c r="M17" s="9">
        <v>2.9</v>
      </c>
      <c r="N17" s="5">
        <v>2.2000000000000002</v>
      </c>
      <c r="O17" s="45"/>
    </row>
    <row r="18" spans="1:15" ht="33" customHeight="1" x14ac:dyDescent="0.15">
      <c r="A18" s="14">
        <v>2</v>
      </c>
      <c r="B18" s="53" t="s">
        <v>26</v>
      </c>
      <c r="C18" s="54"/>
      <c r="D18" s="55"/>
      <c r="E18" s="5">
        <v>3.3</v>
      </c>
      <c r="F18" s="5">
        <v>3.2</v>
      </c>
      <c r="G18" s="5">
        <v>3.6</v>
      </c>
      <c r="H18" s="5">
        <v>3.8</v>
      </c>
      <c r="I18" s="5">
        <v>2.8</v>
      </c>
      <c r="J18" s="6">
        <v>3.6</v>
      </c>
      <c r="K18" s="7">
        <v>2.9</v>
      </c>
      <c r="L18" s="8">
        <v>3</v>
      </c>
      <c r="M18" s="9">
        <v>2.1</v>
      </c>
      <c r="N18" s="5">
        <v>1.7</v>
      </c>
      <c r="O18" s="40"/>
    </row>
    <row r="19" spans="1:15" ht="33" customHeight="1" x14ac:dyDescent="0.15">
      <c r="A19" s="14">
        <v>3</v>
      </c>
      <c r="B19" s="53" t="s">
        <v>25</v>
      </c>
      <c r="C19" s="54"/>
      <c r="D19" s="55"/>
      <c r="E19" s="5">
        <v>2.9</v>
      </c>
      <c r="F19" s="5">
        <v>2.8</v>
      </c>
      <c r="G19" s="5">
        <v>2.8</v>
      </c>
      <c r="H19" s="5">
        <v>3.1</v>
      </c>
      <c r="I19" s="5">
        <v>2.7</v>
      </c>
      <c r="J19" s="6">
        <v>3.1</v>
      </c>
      <c r="K19" s="7">
        <v>2.7</v>
      </c>
      <c r="L19" s="8">
        <v>2.5</v>
      </c>
      <c r="M19" s="9">
        <v>1.8</v>
      </c>
      <c r="N19" s="5">
        <v>1.4</v>
      </c>
      <c r="O19" s="40"/>
    </row>
    <row r="20" spans="1:15" ht="33" customHeight="1" x14ac:dyDescent="0.15">
      <c r="A20" s="14">
        <v>4</v>
      </c>
      <c r="B20" s="53" t="s">
        <v>24</v>
      </c>
      <c r="C20" s="54"/>
      <c r="D20" s="55"/>
      <c r="E20" s="5">
        <v>2.2999999999999998</v>
      </c>
      <c r="F20" s="5">
        <v>2.1</v>
      </c>
      <c r="G20" s="5">
        <v>2.1</v>
      </c>
      <c r="H20" s="5">
        <v>2.5</v>
      </c>
      <c r="I20" s="5">
        <v>1.9</v>
      </c>
      <c r="J20" s="6">
        <v>2.2999999999999998</v>
      </c>
      <c r="K20" s="7">
        <v>2.2000000000000002</v>
      </c>
      <c r="L20" s="8">
        <v>2.1</v>
      </c>
      <c r="M20" s="9">
        <v>1.4</v>
      </c>
      <c r="N20" s="5">
        <v>1.1000000000000001</v>
      </c>
      <c r="O20" s="40"/>
    </row>
    <row r="21" spans="1:15" ht="33" customHeight="1" x14ac:dyDescent="0.15">
      <c r="A21" s="14">
        <v>5</v>
      </c>
      <c r="B21" s="56" t="s">
        <v>23</v>
      </c>
      <c r="C21" s="57"/>
      <c r="D21" s="58"/>
      <c r="E21" s="5">
        <v>1.7</v>
      </c>
      <c r="F21" s="5">
        <v>1.6</v>
      </c>
      <c r="G21" s="5">
        <v>1.9</v>
      </c>
      <c r="H21" s="5">
        <v>1.8</v>
      </c>
      <c r="I21" s="5">
        <v>1.7</v>
      </c>
      <c r="J21" s="6">
        <v>1.8</v>
      </c>
      <c r="K21" s="7">
        <v>2</v>
      </c>
      <c r="L21" s="8">
        <v>1.8</v>
      </c>
      <c r="M21" s="9">
        <v>1.1000000000000001</v>
      </c>
      <c r="N21" s="5">
        <v>1.1000000000000001</v>
      </c>
      <c r="O21" s="40"/>
    </row>
    <row r="22" spans="1:15" s="35" customFormat="1" ht="18.75" customHeight="1" x14ac:dyDescent="0.15">
      <c r="B22" s="59" t="s">
        <v>29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39"/>
    </row>
    <row r="23" spans="1:15" s="36" customFormat="1" ht="18.75" customHeight="1" x14ac:dyDescent="0.15">
      <c r="B23" s="59" t="s">
        <v>28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39"/>
    </row>
    <row r="24" spans="1:15" s="35" customFormat="1" ht="18.75" customHeight="1" x14ac:dyDescent="0.15">
      <c r="B24" s="59" t="s">
        <v>34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39"/>
    </row>
    <row r="25" spans="1:15" ht="13.5" customHeight="1" x14ac:dyDescent="0.15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38"/>
    </row>
    <row r="26" spans="1:15" x14ac:dyDescent="0.1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8"/>
    </row>
    <row r="27" spans="1:15" s="11" customFormat="1" hidden="1" x14ac:dyDescent="0.15">
      <c r="B27" s="12">
        <f>MAX(E27:N27)</f>
        <v>0</v>
      </c>
      <c r="E27" s="12" t="str">
        <f>IF($E10=1,VLOOKUP($E$12,金額区分別購入率,5),"×")</f>
        <v>×</v>
      </c>
      <c r="F27" s="12" t="str">
        <f>IF($E10=2,VLOOKUP($E$12,金額区分別購入率,6),"×")</f>
        <v>×</v>
      </c>
      <c r="G27" s="12" t="str">
        <f>IF($E10=3,VLOOKUP($E$12,金額区分別購入率,7),"×")</f>
        <v>×</v>
      </c>
      <c r="H27" s="12" t="str">
        <f>IF($E10=4,VLOOKUP($E$12,金額区分別購入率,8),"×")</f>
        <v>×</v>
      </c>
      <c r="I27" s="12" t="str">
        <f>IF($E10=5,VLOOKUP($E$12,金額区分別購入率,9),"×")</f>
        <v>×</v>
      </c>
      <c r="J27" s="12" t="str">
        <f>IF($E10=6,VLOOKUP($E$12,金額区分別購入率,10),"×")</f>
        <v>×</v>
      </c>
      <c r="K27" s="12" t="str">
        <f>IF($E10=7,VLOOKUP($E$12,金額区分別購入率,11),"×")</f>
        <v>×</v>
      </c>
      <c r="L27" s="12" t="str">
        <f>IF($E10=8,VLOOKUP($E$12,金額区分別購入率,12),"×")</f>
        <v>×</v>
      </c>
      <c r="M27" s="12" t="str">
        <f>IF($E10=9,VLOOKUP($E$12,金額区分別購入率,13),"×")</f>
        <v>×</v>
      </c>
      <c r="N27" s="12" t="str">
        <f>IF($E10=10,VLOOKUP($E$12,金額区分別購入率,14),"×")</f>
        <v>×</v>
      </c>
      <c r="O27" s="41"/>
    </row>
    <row r="28" spans="1:15" hidden="1" x14ac:dyDescent="0.15">
      <c r="B28" s="23">
        <f>MAX(E28:I28)</f>
        <v>1</v>
      </c>
      <c r="E28" s="23">
        <f>IF(E9&lt;10000000,1,"×")</f>
        <v>1</v>
      </c>
      <c r="F28" s="23" t="str">
        <f>IF(AND(E9&gt;=10000000,E9&lt;50000000),2,"×")</f>
        <v>×</v>
      </c>
      <c r="G28" s="23" t="str">
        <f>IF(AND(E9&gt;=50000000,E9&lt;100000000),3,"×")</f>
        <v>×</v>
      </c>
      <c r="H28" s="23" t="str">
        <f>IF(AND(E9&gt;=100000000,E9&lt;500000000),4,"×")</f>
        <v>×</v>
      </c>
      <c r="I28" s="23" t="str">
        <f>IF(E9&gt;=500000000,5,"×")</f>
        <v>×</v>
      </c>
    </row>
  </sheetData>
  <sheetProtection insertColumns="0" insertRows="0" deleteColumns="0" deleteRows="0"/>
  <mergeCells count="24">
    <mergeCell ref="Q9:R9"/>
    <mergeCell ref="A14:A16"/>
    <mergeCell ref="B14:C14"/>
    <mergeCell ref="B9:D9"/>
    <mergeCell ref="E15:J15"/>
    <mergeCell ref="K15:L15"/>
    <mergeCell ref="B11:D11"/>
    <mergeCell ref="B10:D10"/>
    <mergeCell ref="A12:D12"/>
    <mergeCell ref="L9:N9"/>
    <mergeCell ref="L10:N10"/>
    <mergeCell ref="I9:K9"/>
    <mergeCell ref="I10:K10"/>
    <mergeCell ref="B1:M1"/>
    <mergeCell ref="B25:N25"/>
    <mergeCell ref="M15:N15"/>
    <mergeCell ref="B17:D17"/>
    <mergeCell ref="B18:D18"/>
    <mergeCell ref="B19:D19"/>
    <mergeCell ref="B20:D20"/>
    <mergeCell ref="B21:D21"/>
    <mergeCell ref="B22:N22"/>
    <mergeCell ref="B23:N23"/>
    <mergeCell ref="B24:N24"/>
  </mergeCells>
  <phoneticPr fontId="2"/>
  <conditionalFormatting sqref="E17">
    <cfRule type="cellIs" dxfId="41" priority="42" operator="equal">
      <formula>$E$27</formula>
    </cfRule>
  </conditionalFormatting>
  <conditionalFormatting sqref="E18">
    <cfRule type="cellIs" dxfId="40" priority="41" operator="equal">
      <formula>$E$27</formula>
    </cfRule>
  </conditionalFormatting>
  <conditionalFormatting sqref="E19">
    <cfRule type="cellIs" dxfId="39" priority="40" operator="equal">
      <formula>$E$27</formula>
    </cfRule>
  </conditionalFormatting>
  <conditionalFormatting sqref="E20">
    <cfRule type="cellIs" dxfId="38" priority="39" operator="equal">
      <formula>$E$27</formula>
    </cfRule>
  </conditionalFormatting>
  <conditionalFormatting sqref="E21">
    <cfRule type="cellIs" dxfId="37" priority="38" operator="equal">
      <formula>$E$27</formula>
    </cfRule>
  </conditionalFormatting>
  <conditionalFormatting sqref="F17">
    <cfRule type="cellIs" dxfId="36" priority="37" operator="equal">
      <formula>$F$27</formula>
    </cfRule>
  </conditionalFormatting>
  <conditionalFormatting sqref="F18">
    <cfRule type="cellIs" dxfId="35" priority="36" operator="equal">
      <formula>$F$27</formula>
    </cfRule>
  </conditionalFormatting>
  <conditionalFormatting sqref="F19">
    <cfRule type="cellIs" dxfId="34" priority="35" operator="equal">
      <formula>$F$27</formula>
    </cfRule>
  </conditionalFormatting>
  <conditionalFormatting sqref="F20">
    <cfRule type="cellIs" dxfId="33" priority="34" operator="equal">
      <formula>$F$27</formula>
    </cfRule>
  </conditionalFormatting>
  <conditionalFormatting sqref="F21">
    <cfRule type="cellIs" dxfId="32" priority="33" operator="equal">
      <formula>$F$27</formula>
    </cfRule>
  </conditionalFormatting>
  <conditionalFormatting sqref="G17">
    <cfRule type="cellIs" dxfId="31" priority="32" operator="equal">
      <formula>$G$27</formula>
    </cfRule>
  </conditionalFormatting>
  <conditionalFormatting sqref="G18">
    <cfRule type="cellIs" dxfId="30" priority="31" operator="equal">
      <formula>$G$27</formula>
    </cfRule>
  </conditionalFormatting>
  <conditionalFormatting sqref="G19">
    <cfRule type="cellIs" dxfId="29" priority="30" operator="equal">
      <formula>$G$27</formula>
    </cfRule>
  </conditionalFormatting>
  <conditionalFormatting sqref="G20">
    <cfRule type="cellIs" dxfId="28" priority="29" operator="equal">
      <formula>$G$27</formula>
    </cfRule>
  </conditionalFormatting>
  <conditionalFormatting sqref="G21">
    <cfRule type="cellIs" dxfId="27" priority="28" operator="equal">
      <formula>$G$27</formula>
    </cfRule>
  </conditionalFormatting>
  <conditionalFormatting sqref="H17">
    <cfRule type="cellIs" dxfId="26" priority="27" operator="equal">
      <formula>$H$27</formula>
    </cfRule>
  </conditionalFormatting>
  <conditionalFormatting sqref="H18">
    <cfRule type="cellIs" dxfId="25" priority="26" operator="equal">
      <formula>$H$27</formula>
    </cfRule>
  </conditionalFormatting>
  <conditionalFormatting sqref="H19">
    <cfRule type="cellIs" dxfId="24" priority="25" operator="equal">
      <formula>$H$27</formula>
    </cfRule>
  </conditionalFormatting>
  <conditionalFormatting sqref="H20">
    <cfRule type="cellIs" dxfId="23" priority="24" operator="equal">
      <formula>$H$27</formula>
    </cfRule>
  </conditionalFormatting>
  <conditionalFormatting sqref="H21">
    <cfRule type="cellIs" dxfId="22" priority="23" operator="equal">
      <formula>$H$27</formula>
    </cfRule>
  </conditionalFormatting>
  <conditionalFormatting sqref="I17">
    <cfRule type="cellIs" dxfId="21" priority="22" operator="equal">
      <formula>$I$27</formula>
    </cfRule>
  </conditionalFormatting>
  <conditionalFormatting sqref="I18">
    <cfRule type="cellIs" dxfId="20" priority="21" operator="equal">
      <formula>$I$27</formula>
    </cfRule>
  </conditionalFormatting>
  <conditionalFormatting sqref="I19">
    <cfRule type="cellIs" dxfId="19" priority="20" operator="equal">
      <formula>$I$27</formula>
    </cfRule>
  </conditionalFormatting>
  <conditionalFormatting sqref="I20">
    <cfRule type="cellIs" dxfId="18" priority="19" operator="equal">
      <formula>$I$27</formula>
    </cfRule>
  </conditionalFormatting>
  <conditionalFormatting sqref="I21">
    <cfRule type="cellIs" dxfId="17" priority="18" operator="equal">
      <formula>$I$27</formula>
    </cfRule>
  </conditionalFormatting>
  <conditionalFormatting sqref="J17">
    <cfRule type="cellIs" dxfId="16" priority="17" operator="equal">
      <formula>$J$27</formula>
    </cfRule>
  </conditionalFormatting>
  <conditionalFormatting sqref="J18">
    <cfRule type="cellIs" dxfId="15" priority="16" operator="equal">
      <formula>$J$27</formula>
    </cfRule>
  </conditionalFormatting>
  <conditionalFormatting sqref="J19">
    <cfRule type="cellIs" dxfId="14" priority="15" operator="equal">
      <formula>$J$27</formula>
    </cfRule>
  </conditionalFormatting>
  <conditionalFormatting sqref="J20">
    <cfRule type="cellIs" dxfId="13" priority="14" operator="equal">
      <formula>$J$27</formula>
    </cfRule>
  </conditionalFormatting>
  <conditionalFormatting sqref="J21">
    <cfRule type="cellIs" dxfId="12" priority="13" operator="equal">
      <formula>$J$27</formula>
    </cfRule>
  </conditionalFormatting>
  <conditionalFormatting sqref="K17">
    <cfRule type="cellIs" dxfId="11" priority="12" operator="equal">
      <formula>$K$27</formula>
    </cfRule>
  </conditionalFormatting>
  <conditionalFormatting sqref="K18">
    <cfRule type="cellIs" dxfId="10" priority="11" operator="equal">
      <formula>$K$27</formula>
    </cfRule>
  </conditionalFormatting>
  <conditionalFormatting sqref="K19">
    <cfRule type="cellIs" dxfId="9" priority="10" operator="equal">
      <formula>$K$27</formula>
    </cfRule>
  </conditionalFormatting>
  <conditionalFormatting sqref="K20">
    <cfRule type="cellIs" dxfId="8" priority="9" operator="equal">
      <formula>$K$27</formula>
    </cfRule>
  </conditionalFormatting>
  <conditionalFormatting sqref="K21">
    <cfRule type="cellIs" dxfId="7" priority="8" operator="equal">
      <formula>$K$27</formula>
    </cfRule>
  </conditionalFormatting>
  <conditionalFormatting sqref="L17">
    <cfRule type="cellIs" dxfId="6" priority="7" operator="equal">
      <formula>$L$27</formula>
    </cfRule>
  </conditionalFormatting>
  <conditionalFormatting sqref="L18">
    <cfRule type="cellIs" dxfId="5" priority="6" operator="equal">
      <formula>$L$27</formula>
    </cfRule>
  </conditionalFormatting>
  <conditionalFormatting sqref="L19">
    <cfRule type="cellIs" dxfId="4" priority="5" operator="equal">
      <formula>$L$27</formula>
    </cfRule>
  </conditionalFormatting>
  <conditionalFormatting sqref="L20">
    <cfRule type="cellIs" dxfId="3" priority="4" operator="equal">
      <formula>$L$27</formula>
    </cfRule>
  </conditionalFormatting>
  <conditionalFormatting sqref="L21">
    <cfRule type="cellIs" dxfId="2" priority="3" operator="equal">
      <formula>$L$27</formula>
    </cfRule>
  </conditionalFormatting>
  <conditionalFormatting sqref="M17:M21">
    <cfRule type="cellIs" dxfId="1" priority="2" operator="equal">
      <formula>$M$27</formula>
    </cfRule>
  </conditionalFormatting>
  <conditionalFormatting sqref="N17:O21">
    <cfRule type="cellIs" dxfId="0" priority="1" operator="equal">
      <formula>$N$27</formula>
    </cfRule>
  </conditionalFormatting>
  <dataValidations count="1">
    <dataValidation type="list" allowBlank="1" showInputMessage="1" showErrorMessage="1" sqref="E10">
      <formula1>$E$14:$N$14</formula1>
    </dataValidation>
  </dataValidations>
  <pageMargins left="0.31496062992125984" right="0.31496062992125984" top="0.74803149606299213" bottom="0.74803149606299213" header="0.31496062992125984" footer="0.31496062992125984"/>
  <pageSetup paperSize="9" scale="86" orientation="landscape" r:id="rId1"/>
  <colBreaks count="1" manualBreakCount="1">
    <brk id="15" min="2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(別添)共済証紙標準購入</vt:lpstr>
      <vt:lpstr>'(別添)共済証紙標準購入'!Print_Area</vt:lpstr>
      <vt:lpstr>金額区分別購入率</vt:lpstr>
      <vt:lpstr>区分１</vt:lpstr>
      <vt:lpstr>区分２</vt:lpstr>
      <vt:lpstr>区分３</vt:lpstr>
      <vt:lpstr>区分４</vt:lpstr>
      <vt:lpstr>区分５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2023-03-14T01:09:59Z</dcterms:created>
  <dcterms:modified xsi:type="dcterms:W3CDTF">2023-03-14T01:14:15Z</dcterms:modified>
</cp:coreProperties>
</file>