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自立支援\処遇改善\R6処遇改善加算（報酬改定）\HP掲載\2.様式\"/>
    </mc:Choice>
  </mc:AlternateContent>
  <bookViews>
    <workbookView xWindow="0" yWindow="0" windowWidth="28800" windowHeight="12370" firstSheet="2" activeTab="1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<sst xmlns="http://schemas.openxmlformats.org/spreadsheetml/2006/main" count="6470" uniqueCount="2378">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</sst>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49" fontId="9" fillId="7" borderId="1" xfId="0" applyNumberFormat="1" applyFont="1" applyFill="1" applyBorder="1" applyAlignment="1" applyProtection="1">
      <alignment horizontal="center" vertical="center"/>
      <protection locked="0"/>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433375"/>
              <a:ext cx="1778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126230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832800"/>
              <a:ext cx="177800" cy="215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40100250"/>
              <a:ext cx="1778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785850"/>
              <a:ext cx="177800" cy="1641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40336487"/>
              <a:ext cx="177800" cy="925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775650"/>
              <a:ext cx="17780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3075900"/>
              <a:ext cx="177800"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96515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9076650"/>
              <a:ext cx="177800"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1262300"/>
              <a:ext cx="1778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062650"/>
              <a:ext cx="21590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062650"/>
              <a:ext cx="21590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31750</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260350</xdr:rowOff>
        </xdr:from>
        <xdr:to>
          <xdr:col>6</xdr:col>
          <xdr:colOff>0</xdr:colOff>
          <xdr:row>168</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146050</xdr:rowOff>
        </xdr:from>
        <xdr:to>
          <xdr:col>6</xdr:col>
          <xdr:colOff>0</xdr:colOff>
          <xdr:row>171</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31750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260350</xdr:rowOff>
        </xdr:from>
        <xdr:to>
          <xdr:col>6</xdr:col>
          <xdr:colOff>0</xdr:colOff>
          <xdr:row>173</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146050</xdr:rowOff>
        </xdr:from>
        <xdr:to>
          <xdr:col>6</xdr:col>
          <xdr:colOff>0</xdr:colOff>
          <xdr:row>178</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50800</xdr:rowOff>
        </xdr:from>
        <xdr:to>
          <xdr:col>6</xdr:col>
          <xdr:colOff>12700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182</xdr:row>
          <xdr:rowOff>12700</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50800</xdr:rowOff>
        </xdr:from>
        <xdr:to>
          <xdr:col>1</xdr:col>
          <xdr:colOff>222250</xdr:colOff>
          <xdr:row>187</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107950</xdr:rowOff>
        </xdr:from>
        <xdr:to>
          <xdr:col>1</xdr:col>
          <xdr:colOff>222250</xdr:colOff>
          <xdr:row>189</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19050</xdr:rowOff>
        </xdr:from>
        <xdr:to>
          <xdr:col>1</xdr:col>
          <xdr:colOff>222250</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266700</xdr:rowOff>
        </xdr:from>
        <xdr:to>
          <xdr:col>1</xdr:col>
          <xdr:colOff>222250</xdr:colOff>
          <xdr:row>193</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914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43425" y="4273550"/>
              <a:ext cx="298450" cy="412750"/>
              <a:chOff x="4501773" y="3772527"/>
              <a:chExt cx="303832" cy="48692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33900" y="4835525"/>
              <a:ext cx="298450" cy="714375"/>
              <a:chOff x="4479758" y="4496251"/>
              <a:chExt cx="301792" cy="78011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33900" y="5699123"/>
              <a:ext cx="298450" cy="698090"/>
              <a:chOff x="4549825" y="5456623"/>
              <a:chExt cx="308371" cy="762858"/>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991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102507"/>
              <a:ext cx="298450" cy="377825"/>
              <a:chOff x="5763126" y="8931915"/>
              <a:chExt cx="301792" cy="494787"/>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33900" y="6562725"/>
              <a:ext cx="298450" cy="682625"/>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31760" y="822430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545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320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58059"/>
          <a:ext cx="298450" cy="69177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223975"/>
              <a:ext cx="214227" cy="700940"/>
              <a:chOff x="5767586" y="8168737"/>
              <a:chExt cx="217616"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33900" y="822325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54500"/>
              <a:ext cx="298450" cy="4318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41966"/>
          <a:ext cx="29845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886450" y="5699125"/>
              <a:ext cx="29845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886450" y="6562725"/>
          <a:ext cx="298450" cy="68262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31871" y="7386348"/>
          <a:ext cx="23302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31878" y="7386376"/>
              <a:ext cx="226598" cy="716619"/>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886450" y="8223250"/>
          <a:ext cx="307975" cy="50165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42581" y="8219777"/>
              <a:ext cx="193898" cy="754247"/>
              <a:chOff x="4538991" y="8166027"/>
              <a:chExt cx="208649" cy="749790"/>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894842" y="7373325"/>
              <a:ext cx="298452" cy="720505"/>
              <a:chOff x="5809589" y="729061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519878" y="249084"/>
          <a:ext cx="9093712" cy="324945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886450" y="4845050"/>
              <a:ext cx="29845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886450" y="6562725"/>
              <a:ext cx="298450" cy="68262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43425" y="4273550"/>
              <a:ext cx="298450" cy="412750"/>
              <a:chOff x="4501773" y="3772527"/>
              <a:chExt cx="303832" cy="48692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33900" y="4835525"/>
              <a:ext cx="298450" cy="714375"/>
              <a:chOff x="4479758" y="4496251"/>
              <a:chExt cx="301792" cy="78011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33900" y="5699123"/>
              <a:ext cx="298450" cy="698090"/>
              <a:chOff x="4549825" y="5456623"/>
              <a:chExt cx="308371" cy="762858"/>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991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102507"/>
              <a:ext cx="298450" cy="377825"/>
              <a:chOff x="5763126" y="8931915"/>
              <a:chExt cx="301792" cy="494787"/>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33900" y="6562725"/>
              <a:ext cx="298450" cy="682625"/>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31760" y="822430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545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320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58059"/>
          <a:ext cx="298450" cy="69177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223975"/>
              <a:ext cx="214227" cy="700940"/>
              <a:chOff x="5767586" y="8168737"/>
              <a:chExt cx="217616"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33900" y="822325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54500"/>
              <a:ext cx="298450" cy="4318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41966"/>
          <a:ext cx="29845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886450" y="5699125"/>
              <a:ext cx="29845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886450" y="6562725"/>
          <a:ext cx="298450" cy="68262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31871" y="7386348"/>
          <a:ext cx="23302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31878" y="7386376"/>
              <a:ext cx="226598" cy="716619"/>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886450" y="8223250"/>
          <a:ext cx="307975" cy="50165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42581" y="8219777"/>
              <a:ext cx="193898" cy="754247"/>
              <a:chOff x="4538991" y="8166027"/>
              <a:chExt cx="208649" cy="749790"/>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894842" y="7373325"/>
              <a:ext cx="298452" cy="720505"/>
              <a:chOff x="5809589" y="729061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519878" y="249084"/>
          <a:ext cx="9093712" cy="324945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886450" y="4845050"/>
              <a:ext cx="29845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886450" y="6562725"/>
              <a:ext cx="298450" cy="68262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43425" y="4273550"/>
              <a:ext cx="298450" cy="4127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33900" y="4835525"/>
              <a:ext cx="298450" cy="711200"/>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33900" y="5699123"/>
              <a:ext cx="29845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991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102507"/>
              <a:ext cx="298450" cy="37782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33900" y="6562725"/>
              <a:ext cx="298450" cy="67945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31760" y="822430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545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320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58059"/>
          <a:ext cx="298450" cy="69177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223975"/>
              <a:ext cx="214227" cy="70094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33900" y="822325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54500"/>
              <a:ext cx="298450" cy="4318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419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99125"/>
              <a:ext cx="29845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62725"/>
          <a:ext cx="298450" cy="68262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31871" y="738634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31878" y="7383201"/>
              <a:ext cx="226598" cy="7197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22325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42581" y="8219777"/>
              <a:ext cx="193898" cy="754247"/>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73325"/>
              <a:ext cx="298452" cy="720505"/>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19878" y="249084"/>
          <a:ext cx="9093712" cy="324945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45050"/>
              <a:ext cx="29845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62725"/>
              <a:ext cx="298450" cy="68262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43425" y="4273550"/>
              <a:ext cx="298450" cy="412750"/>
              <a:chOff x="4501773" y="3772527"/>
              <a:chExt cx="303832" cy="48692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33900" y="4835525"/>
              <a:ext cx="298450" cy="714375"/>
              <a:chOff x="4479758" y="4496251"/>
              <a:chExt cx="301792" cy="78011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33900" y="5699123"/>
              <a:ext cx="298450" cy="698090"/>
              <a:chOff x="4549825" y="5456623"/>
              <a:chExt cx="308371" cy="762858"/>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991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102507"/>
              <a:ext cx="298450" cy="377825"/>
              <a:chOff x="5763126" y="8931915"/>
              <a:chExt cx="301792" cy="494787"/>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33900" y="6562725"/>
              <a:ext cx="298450" cy="682625"/>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31760" y="822430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545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320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58059"/>
          <a:ext cx="298450" cy="69177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223975"/>
              <a:ext cx="214227" cy="700940"/>
              <a:chOff x="5767586" y="8168737"/>
              <a:chExt cx="217616"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33900" y="822325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54500"/>
              <a:ext cx="298450" cy="4318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41966"/>
          <a:ext cx="29845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886450" y="5699125"/>
              <a:ext cx="29845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886450" y="6562725"/>
          <a:ext cx="298450" cy="68262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31871" y="7386348"/>
          <a:ext cx="23302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31878" y="7386376"/>
              <a:ext cx="22659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886450" y="8223250"/>
          <a:ext cx="307975" cy="50165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42581" y="8219777"/>
              <a:ext cx="193898" cy="754247"/>
              <a:chOff x="4538991" y="8166027"/>
              <a:chExt cx="208649" cy="749790"/>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894842" y="7373325"/>
              <a:ext cx="298452" cy="720505"/>
              <a:chOff x="5809589" y="729061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072203" y="325284"/>
          <a:ext cx="9084187" cy="324945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886450" y="4845050"/>
              <a:ext cx="29845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886450" y="6562725"/>
              <a:ext cx="298450" cy="68262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43425" y="4273550"/>
              <a:ext cx="298450" cy="412750"/>
              <a:chOff x="4501773" y="3772527"/>
              <a:chExt cx="303832" cy="48692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33900" y="4835525"/>
              <a:ext cx="298450" cy="714375"/>
              <a:chOff x="4479758" y="4496251"/>
              <a:chExt cx="301792" cy="78011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33900" y="5699123"/>
              <a:ext cx="298450" cy="698090"/>
              <a:chOff x="4549825" y="5456623"/>
              <a:chExt cx="308371" cy="762858"/>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991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102507"/>
              <a:ext cx="298450" cy="377825"/>
              <a:chOff x="5763126" y="8931915"/>
              <a:chExt cx="301792" cy="49478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33900" y="6562725"/>
              <a:ext cx="298450" cy="682625"/>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31760" y="822430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545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320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58059"/>
          <a:ext cx="298450" cy="69177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223975"/>
              <a:ext cx="214227" cy="700940"/>
              <a:chOff x="5767586" y="8168737"/>
              <a:chExt cx="217616"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33900" y="822325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54500"/>
              <a:ext cx="298450" cy="4318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41966"/>
          <a:ext cx="29845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886450" y="5699125"/>
              <a:ext cx="29845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886450" y="6562725"/>
          <a:ext cx="298450" cy="68262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31871" y="7386348"/>
          <a:ext cx="23302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31878" y="7386376"/>
              <a:ext cx="226598" cy="716619"/>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886450" y="8223250"/>
          <a:ext cx="307975" cy="50165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42581" y="8219777"/>
              <a:ext cx="193898" cy="754247"/>
              <a:chOff x="4538991" y="8166027"/>
              <a:chExt cx="208649" cy="749790"/>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894842" y="7373325"/>
              <a:ext cx="298452" cy="720505"/>
              <a:chOff x="5809589" y="729061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519878" y="249084"/>
          <a:ext cx="9093712" cy="324945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886450" y="4845050"/>
              <a:ext cx="29845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886450" y="6562725"/>
              <a:ext cx="298450" cy="68262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43425" y="4273550"/>
              <a:ext cx="298450" cy="412750"/>
              <a:chOff x="4501773" y="3772527"/>
              <a:chExt cx="303832" cy="48692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33900" y="4835525"/>
              <a:ext cx="298450" cy="714375"/>
              <a:chOff x="4479758" y="4496251"/>
              <a:chExt cx="301792" cy="78011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33900" y="5699123"/>
              <a:ext cx="298450" cy="698090"/>
              <a:chOff x="4549825" y="5456623"/>
              <a:chExt cx="308371" cy="762858"/>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991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102507"/>
              <a:ext cx="298450" cy="377825"/>
              <a:chOff x="5763126" y="8931915"/>
              <a:chExt cx="301792" cy="494787"/>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33900" y="6562725"/>
              <a:ext cx="298450" cy="682625"/>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31760" y="822430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545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320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58059"/>
          <a:ext cx="298450" cy="69177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223975"/>
              <a:ext cx="214227" cy="700940"/>
              <a:chOff x="5767586" y="8168737"/>
              <a:chExt cx="217616"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33900" y="822325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54500"/>
              <a:ext cx="298450" cy="4318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41966"/>
          <a:ext cx="29845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886450" y="5699125"/>
              <a:ext cx="29845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886450" y="6562725"/>
          <a:ext cx="298450" cy="68262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31871" y="7386348"/>
          <a:ext cx="23302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31878" y="7386376"/>
              <a:ext cx="22659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886450" y="8223250"/>
          <a:ext cx="307975" cy="50165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42581" y="8219777"/>
              <a:ext cx="193898" cy="754247"/>
              <a:chOff x="4538991" y="8166027"/>
              <a:chExt cx="208649" cy="749790"/>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894842" y="7373325"/>
              <a:ext cx="298452" cy="720505"/>
              <a:chOff x="5809589" y="729061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519878" y="249084"/>
          <a:ext cx="9093712" cy="324945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886450" y="4845050"/>
              <a:ext cx="29845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886450" y="6562725"/>
              <a:ext cx="298450" cy="68262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33899" y="4273550"/>
              <a:ext cx="298454" cy="4127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24375" y="4835525"/>
              <a:ext cx="298450" cy="714375"/>
              <a:chOff x="4470327" y="4496270"/>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1"/>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24376" y="5699122"/>
              <a:ext cx="298456" cy="695326"/>
              <a:chOff x="4540192" y="5456620"/>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43</xdr:row>
          <xdr:rowOff>0</xdr:rowOff>
        </xdr:from>
        <xdr:to>
          <xdr:col>29</xdr:col>
          <xdr:colOff>95250</xdr:colOff>
          <xdr:row>44</xdr:row>
          <xdr:rowOff>31750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44</xdr:row>
          <xdr:rowOff>0</xdr:rowOff>
        </xdr:from>
        <xdr:to>
          <xdr:col>29</xdr:col>
          <xdr:colOff>95250</xdr:colOff>
          <xdr:row>45</xdr:row>
          <xdr:rowOff>12700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991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76925" y="9099555"/>
              <a:ext cx="298450" cy="377820"/>
              <a:chOff x="5753695" y="8927950"/>
              <a:chExt cx="301792" cy="49478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50"/>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22</xdr:row>
          <xdr:rowOff>133350</xdr:rowOff>
        </xdr:from>
        <xdr:to>
          <xdr:col>30</xdr:col>
          <xdr:colOff>50800</xdr:colOff>
          <xdr:row>27</xdr:row>
          <xdr:rowOff>31750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107950</xdr:rowOff>
        </xdr:from>
        <xdr:to>
          <xdr:col>30</xdr:col>
          <xdr:colOff>50800</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127000</xdr:rowOff>
        </xdr:from>
        <xdr:to>
          <xdr:col>30</xdr:col>
          <xdr:colOff>50800</xdr:colOff>
          <xdr:row>34</xdr:row>
          <xdr:rowOff>50800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24376" y="6562725"/>
              <a:ext cx="298456" cy="682625"/>
              <a:chOff x="4540192" y="6438956"/>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4"/>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165100</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88900</xdr:rowOff>
        </xdr:from>
        <xdr:to>
          <xdr:col>29</xdr:col>
          <xdr:colOff>146050</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26</xdr:row>
          <xdr:rowOff>133350</xdr:rowOff>
        </xdr:from>
        <xdr:to>
          <xdr:col>38</xdr:col>
          <xdr:colOff>69850</xdr:colOff>
          <xdr:row>31</xdr:row>
          <xdr:rowOff>31750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114300</xdr:rowOff>
        </xdr:from>
        <xdr:to>
          <xdr:col>39</xdr:col>
          <xdr:colOff>38100</xdr:colOff>
          <xdr:row>34</xdr:row>
          <xdr:rowOff>12700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33</xdr:row>
          <xdr:rowOff>184150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107950</xdr:rowOff>
        </xdr:from>
        <xdr:to>
          <xdr:col>38</xdr:col>
          <xdr:colOff>152400</xdr:colOff>
          <xdr:row>41</xdr:row>
          <xdr:rowOff>203200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43</xdr:row>
          <xdr:rowOff>0</xdr:rowOff>
        </xdr:from>
        <xdr:to>
          <xdr:col>38</xdr:col>
          <xdr:colOff>50800</xdr:colOff>
          <xdr:row>46</xdr:row>
          <xdr:rowOff>127000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20</xdr:row>
          <xdr:rowOff>0</xdr:rowOff>
        </xdr:from>
        <xdr:to>
          <xdr:col>30</xdr:col>
          <xdr:colOff>38100</xdr:colOff>
          <xdr:row>23</xdr:row>
          <xdr:rowOff>88900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31760" y="822430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545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50800</xdr:colOff>
          <xdr:row>20</xdr:row>
          <xdr:rowOff>0</xdr:rowOff>
        </xdr:from>
        <xdr:to>
          <xdr:col>38</xdr:col>
          <xdr:colOff>57150</xdr:colOff>
          <xdr:row>23</xdr:row>
          <xdr:rowOff>88900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320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50800</xdr:colOff>
          <xdr:row>27</xdr:row>
          <xdr:rowOff>50800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58059"/>
          <a:ext cx="298450" cy="69177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76919" y="8223255"/>
              <a:ext cx="222253" cy="701675"/>
              <a:chOff x="5754587" y="8167942"/>
              <a:chExt cx="225534"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2" y="8167942"/>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33900" y="822325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76922" y="4251324"/>
              <a:ext cx="298450" cy="43506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41966"/>
          <a:ext cx="29845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876956" y="5699125"/>
              <a:ext cx="29845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886450" y="6562725"/>
          <a:ext cx="298450" cy="68262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31871" y="7386348"/>
          <a:ext cx="23302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24407" y="7388204"/>
              <a:ext cx="22225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886450" y="8223250"/>
          <a:ext cx="307975" cy="50165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33893" y="8216899"/>
              <a:ext cx="193675" cy="752481"/>
              <a:chOff x="4529964" y="8163165"/>
              <a:chExt cx="208417" cy="74799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4" y="816316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4"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38</xdr:row>
          <xdr:rowOff>69850</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886449" y="7369168"/>
              <a:ext cx="298456" cy="723904"/>
              <a:chOff x="5801277" y="728648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519878" y="249084"/>
          <a:ext cx="9093712" cy="324945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876956" y="4845050"/>
              <a:ext cx="29845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876956" y="6562725"/>
              <a:ext cx="298450" cy="68262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43425" y="4273550"/>
              <a:ext cx="298450" cy="412750"/>
              <a:chOff x="4501773" y="3772527"/>
              <a:chExt cx="303832" cy="48692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33900" y="4835525"/>
              <a:ext cx="298450" cy="714375"/>
              <a:chOff x="4479758" y="4496251"/>
              <a:chExt cx="301792" cy="78011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33900" y="5699123"/>
              <a:ext cx="298450" cy="698090"/>
              <a:chOff x="4549825" y="5456623"/>
              <a:chExt cx="308371" cy="762858"/>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991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102507"/>
              <a:ext cx="298450" cy="377825"/>
              <a:chOff x="5763126" y="8931915"/>
              <a:chExt cx="301792" cy="494787"/>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33900" y="6562725"/>
              <a:ext cx="298450" cy="682625"/>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31760" y="822430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545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320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58059"/>
          <a:ext cx="298450" cy="69177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223975"/>
              <a:ext cx="214227" cy="700940"/>
              <a:chOff x="5767586" y="8168737"/>
              <a:chExt cx="217616"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33900" y="822325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54500"/>
              <a:ext cx="298450" cy="4318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41966"/>
          <a:ext cx="29845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886450" y="5699125"/>
              <a:ext cx="29845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886450" y="6562725"/>
          <a:ext cx="298450" cy="68262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31871" y="7386348"/>
          <a:ext cx="23302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31878" y="7386376"/>
              <a:ext cx="226598" cy="716619"/>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886450" y="8223250"/>
          <a:ext cx="307975" cy="50165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42581" y="8219777"/>
              <a:ext cx="193898" cy="754247"/>
              <a:chOff x="4538991" y="8166027"/>
              <a:chExt cx="208649" cy="749790"/>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894842" y="7373325"/>
              <a:ext cx="298452" cy="720505"/>
              <a:chOff x="5809589" y="729061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519878" y="249084"/>
          <a:ext cx="9093712" cy="324945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886450" y="4845050"/>
              <a:ext cx="29845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886450" y="6562725"/>
              <a:ext cx="298450" cy="68262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43425" y="4273550"/>
              <a:ext cx="298450" cy="412750"/>
              <a:chOff x="4501773" y="3772527"/>
              <a:chExt cx="303832" cy="48692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33900" y="4835525"/>
              <a:ext cx="298450" cy="714375"/>
              <a:chOff x="4479758" y="4496251"/>
              <a:chExt cx="301792" cy="78011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33900" y="5699123"/>
              <a:ext cx="298450" cy="698090"/>
              <a:chOff x="4549825" y="5456623"/>
              <a:chExt cx="308371" cy="762858"/>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991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102507"/>
              <a:ext cx="298450" cy="377825"/>
              <a:chOff x="5763126" y="8931915"/>
              <a:chExt cx="301792" cy="494787"/>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33900" y="6562725"/>
              <a:ext cx="298450" cy="682625"/>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31760" y="822430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545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320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58059"/>
          <a:ext cx="298450" cy="69177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223975"/>
              <a:ext cx="214227" cy="700940"/>
              <a:chOff x="5767586" y="8168737"/>
              <a:chExt cx="217616"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33900" y="822325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54500"/>
              <a:ext cx="298450" cy="4318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41966"/>
          <a:ext cx="29845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886450" y="5699125"/>
              <a:ext cx="29845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886450" y="6562725"/>
          <a:ext cx="298450" cy="68262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31871" y="7386348"/>
          <a:ext cx="23302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31878" y="7386376"/>
              <a:ext cx="226598" cy="716619"/>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886450" y="8223250"/>
          <a:ext cx="307975" cy="50165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42581" y="8219777"/>
              <a:ext cx="193898" cy="754247"/>
              <a:chOff x="4538991" y="8166027"/>
              <a:chExt cx="208649" cy="749790"/>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894842" y="7373325"/>
              <a:ext cx="298452" cy="720505"/>
              <a:chOff x="5809589" y="729061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519878" y="249084"/>
          <a:ext cx="9093712" cy="324945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886450" y="4845050"/>
              <a:ext cx="29845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886450" y="6562725"/>
              <a:ext cx="298450" cy="68262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43425" y="4273550"/>
              <a:ext cx="298450" cy="412750"/>
              <a:chOff x="4501773" y="3772527"/>
              <a:chExt cx="303832" cy="48692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33900" y="4835525"/>
              <a:ext cx="298450" cy="714375"/>
              <a:chOff x="4479758" y="4496251"/>
              <a:chExt cx="301792" cy="78011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33900" y="5699123"/>
              <a:ext cx="298450" cy="698090"/>
              <a:chOff x="4549825" y="5456623"/>
              <a:chExt cx="308371" cy="762858"/>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86450" y="56991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86450" y="9102507"/>
              <a:ext cx="298450" cy="377825"/>
              <a:chOff x="5763126" y="8931915"/>
              <a:chExt cx="301792" cy="494787"/>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33900" y="6562725"/>
              <a:ext cx="298450" cy="682625"/>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31760" y="822430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89221" y="42545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87104" y="48320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84364" y="6558059"/>
          <a:ext cx="298450" cy="69177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90074" y="8223975"/>
              <a:ext cx="214227" cy="700940"/>
              <a:chOff x="5767586" y="8168737"/>
              <a:chExt cx="217616"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33900" y="822325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86450" y="4254500"/>
              <a:ext cx="298450" cy="4318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86450" y="4841966"/>
          <a:ext cx="29845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886450" y="5699125"/>
              <a:ext cx="29845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886450" y="6562725"/>
          <a:ext cx="298450" cy="68262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31871" y="7386348"/>
          <a:ext cx="23302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31878" y="7386376"/>
              <a:ext cx="226598" cy="716619"/>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886450" y="8223250"/>
          <a:ext cx="307975" cy="50165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33900" y="822325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42581" y="8219777"/>
              <a:ext cx="193898" cy="754247"/>
              <a:chOff x="4538991" y="8166027"/>
              <a:chExt cx="208649" cy="749790"/>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894842" y="7373325"/>
              <a:ext cx="298452" cy="720505"/>
              <a:chOff x="5809589" y="729061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519878" y="249084"/>
          <a:ext cx="9093712" cy="324945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886450" y="4845050"/>
              <a:ext cx="29845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886450" y="6562725"/>
              <a:ext cx="298450" cy="68262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view="pageBreakPreview" topLeftCell="A61" zoomScaleNormal="120" zoomScaleSheetLayoutView="100" zoomScalePageLayoutView="64" workbookViewId="0"/>
  </sheetViews>
  <sheetFormatPr defaultColWidth="9" defaultRowHeight="13"/>
  <cols>
    <col min="1" max="1" width="2.08203125" style="157" customWidth="1"/>
    <col min="2" max="2" width="3.08203125" style="157" customWidth="1"/>
    <col min="3" max="7" width="2.58203125" style="157" customWidth="1"/>
    <col min="8" max="27" width="2.5" style="157" customWidth="1"/>
    <col min="28" max="28" width="3.5" style="157" customWidth="1"/>
    <col min="29" max="36" width="2.5" style="157" customWidth="1"/>
    <col min="37" max="37" width="2.83203125" style="157" customWidth="1"/>
    <col min="38" max="38" width="2.5" style="157" customWidth="1"/>
    <col min="39" max="39" width="6.83203125" style="157" customWidth="1"/>
    <col min="40" max="43" width="5.33203125" style="157" customWidth="1"/>
    <col min="44" max="44" width="7.33203125" style="157" customWidth="1"/>
    <col min="45" max="52" width="5.33203125" style="157" customWidth="1"/>
    <col min="53" max="55" width="5.5" style="157" customWidth="1"/>
    <col min="56" max="56" width="5.83203125" style="157" customWidth="1"/>
    <col min="57" max="57" width="6" style="157" customWidth="1"/>
    <col min="58" max="58" width="5.58203125" style="157" customWidth="1"/>
    <col min="59" max="67" width="4.08203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3.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3.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4.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17"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31750</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260350</xdr:rowOff>
                  </from>
                  <to>
                    <xdr:col>6</xdr:col>
                    <xdr:colOff>0</xdr:colOff>
                    <xdr:row>168</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146050</xdr:rowOff>
                  </from>
                  <to>
                    <xdr:col>6</xdr:col>
                    <xdr:colOff>0</xdr:colOff>
                    <xdr:row>171</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31750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260350</xdr:rowOff>
                  </from>
                  <to>
                    <xdr:col>6</xdr:col>
                    <xdr:colOff>0</xdr:colOff>
                    <xdr:row>173</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146050</xdr:rowOff>
                  </from>
                  <to>
                    <xdr:col>6</xdr:col>
                    <xdr:colOff>0</xdr:colOff>
                    <xdr:row>178</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181</xdr:row>
                    <xdr:rowOff>50800</xdr:rowOff>
                  </from>
                  <to>
                    <xdr:col>6</xdr:col>
                    <xdr:colOff>12700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182</xdr:row>
                    <xdr:rowOff>12700</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187</xdr:row>
                    <xdr:rowOff>50800</xdr:rowOff>
                  </from>
                  <to>
                    <xdr:col>1</xdr:col>
                    <xdr:colOff>222250</xdr:colOff>
                    <xdr:row>187</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189</xdr:row>
                    <xdr:rowOff>107950</xdr:rowOff>
                  </from>
                  <to>
                    <xdr:col>1</xdr:col>
                    <xdr:colOff>222250</xdr:colOff>
                    <xdr:row>189</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191</xdr:row>
                    <xdr:rowOff>19050</xdr:rowOff>
                  </from>
                  <to>
                    <xdr:col>1</xdr:col>
                    <xdr:colOff>222250</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191</xdr:row>
                    <xdr:rowOff>266700</xdr:rowOff>
                  </from>
                  <to>
                    <xdr:col>1</xdr:col>
                    <xdr:colOff>222250</xdr:colOff>
                    <xdr:row>193</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2331</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16"/>
      <c r="Q5" s="1217"/>
      <c r="R5" s="1217"/>
      <c r="S5" s="1217"/>
      <c r="T5" s="1217"/>
      <c r="U5" s="1217"/>
      <c r="V5" s="1217"/>
      <c r="W5" s="1217"/>
      <c r="X5" s="1218"/>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5" t="str">
        <f>IFERROR(VLOOKUP(Y5,【参考】数式用!$A$5:$AB$37,MATCH(V11,【参考】数式用!$B$4:$AB$4,0)+1,FALSE),"")</f>
        <v/>
      </c>
      <c r="W12" s="1215"/>
      <c r="X12" s="1215"/>
      <c r="Y12" s="1215"/>
      <c r="Z12" s="121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434"/>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437" t="s">
        <v>2110</v>
      </c>
      <c r="F15" s="54">
        <v>4</v>
      </c>
      <c r="G15" s="437" t="s">
        <v>2111</v>
      </c>
      <c r="H15" s="1150" t="s">
        <v>2112</v>
      </c>
      <c r="I15" s="1150"/>
      <c r="J15" s="1163"/>
      <c r="K15" s="54">
        <v>7</v>
      </c>
      <c r="L15" s="437" t="s">
        <v>2110</v>
      </c>
      <c r="M15" s="54">
        <v>3</v>
      </c>
      <c r="N15" s="437" t="s">
        <v>2111</v>
      </c>
      <c r="O15" s="437" t="s">
        <v>2113</v>
      </c>
      <c r="P15" s="104">
        <f>(K15*12+M15)-(D15*12+F15)+1</f>
        <v>12</v>
      </c>
      <c r="Q15" s="1150" t="s">
        <v>2114</v>
      </c>
      <c r="R15" s="1150"/>
      <c r="S15" s="105" t="s">
        <v>69</v>
      </c>
      <c r="U15" s="434"/>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69" t="s">
        <v>2175</v>
      </c>
      <c r="AD37" s="1170"/>
      <c r="AE37" s="1170"/>
      <c r="AF37" s="1170"/>
      <c r="AG37" s="1171"/>
      <c r="AH37" s="1172"/>
      <c r="AI37" s="1040"/>
      <c r="AJ37" s="1041"/>
      <c r="AK37" s="1169" t="s">
        <v>2175</v>
      </c>
      <c r="AL37" s="1170"/>
      <c r="AM37" s="1170"/>
      <c r="AN37" s="1170"/>
      <c r="AO37" s="1171"/>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2" t="s">
        <v>215</v>
      </c>
      <c r="V56" s="1212"/>
      <c r="W56" s="1212"/>
      <c r="X56" s="1212"/>
      <c r="Y56" s="1212"/>
      <c r="Z56" s="1212"/>
      <c r="AA56" s="536"/>
      <c r="AB56" s="537"/>
      <c r="AC56" s="1212" t="str">
        <f>IF(F15=4,"R6.4～R6.5",IF(F15=5,"R6.5",""))</f>
        <v>R6.4～R6.5</v>
      </c>
      <c r="AD56" s="1212"/>
      <c r="AE56" s="1212"/>
      <c r="AF56" s="1212"/>
      <c r="AG56" s="1212"/>
      <c r="AH56" s="1212"/>
      <c r="AI56" s="538"/>
      <c r="AJ56" s="537"/>
      <c r="AK56" s="1212" t="str">
        <f>IF(OR(F15=4,F15=5),"R6.6","R"&amp;D15&amp;"."&amp;F15)&amp;"～R"&amp;K15&amp;"."&amp;M15</f>
        <v>R6.6～R7.3</v>
      </c>
      <c r="AL56" s="1212"/>
      <c r="AM56" s="1212"/>
      <c r="AN56" s="1212"/>
      <c r="AO56" s="1212"/>
      <c r="AP56" s="1212"/>
      <c r="AQ56" s="145"/>
      <c r="AR56" s="145"/>
      <c r="AS56" s="1173" t="s">
        <v>2202</v>
      </c>
      <c r="AT56" s="1173"/>
      <c r="AU56" s="1173"/>
      <c r="AV56" s="1173"/>
      <c r="AW56" s="1173" t="s">
        <v>2201</v>
      </c>
      <c r="AX56" s="1173"/>
      <c r="AY56" s="1173"/>
      <c r="AZ56" s="1173"/>
    </row>
    <row r="57" spans="2:86" ht="16"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214" t="s">
        <v>2055</v>
      </c>
      <c r="V58" s="1214"/>
      <c r="W58" s="1214"/>
      <c r="X58" s="1214"/>
      <c r="Y58" s="1214"/>
      <c r="Z58" s="539" t="str">
        <f>IF(AND(B9&lt;&gt;"処遇加算なし",F15=4),IF(V24="✓",1,IF(V25="✓",2,IF(V26="✓",3,""))),"")</f>
        <v/>
      </c>
      <c r="AA58" s="536"/>
      <c r="AB58" s="537"/>
      <c r="AC58" s="1214" t="s">
        <v>2055</v>
      </c>
      <c r="AD58" s="1214"/>
      <c r="AE58" s="1214"/>
      <c r="AF58" s="1214"/>
      <c r="AG58" s="1214"/>
      <c r="AH58" s="425">
        <f>IF(AND(F15&lt;&gt;4,F15&lt;&gt;5),0,IF(AU8="○",1,3))</f>
        <v>3</v>
      </c>
      <c r="AI58" s="537"/>
      <c r="AJ58" s="537"/>
      <c r="AK58" s="1214" t="s">
        <v>2055</v>
      </c>
      <c r="AL58" s="1214"/>
      <c r="AM58" s="1214"/>
      <c r="AN58" s="1214"/>
      <c r="AO58" s="121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214" t="s">
        <v>2056</v>
      </c>
      <c r="V59" s="1214"/>
      <c r="W59" s="1214"/>
      <c r="X59" s="1214"/>
      <c r="Y59" s="1214"/>
      <c r="Z59" s="539" t="str">
        <f>IF(AND(B9&lt;&gt;"処遇加算なし",F15=4),IF(V28="✓",1,IF(V29="✓",2,IF(V30="✓",3,""))),"")</f>
        <v/>
      </c>
      <c r="AA59" s="536"/>
      <c r="AB59" s="537"/>
      <c r="AC59" s="1214" t="s">
        <v>2056</v>
      </c>
      <c r="AD59" s="1214"/>
      <c r="AE59" s="1214"/>
      <c r="AF59" s="1214"/>
      <c r="AG59" s="1214"/>
      <c r="AH59" s="425">
        <f>IF(AND(F15&lt;&gt;4,F15&lt;&gt;5),0,IF(AV8="○",1,3))</f>
        <v>3</v>
      </c>
      <c r="AI59" s="537"/>
      <c r="AJ59" s="537"/>
      <c r="AK59" s="1214" t="s">
        <v>2056</v>
      </c>
      <c r="AL59" s="1214"/>
      <c r="AM59" s="1214"/>
      <c r="AN59" s="1214"/>
      <c r="AO59" s="121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214" t="s">
        <v>2057</v>
      </c>
      <c r="V60" s="1214"/>
      <c r="W60" s="1214"/>
      <c r="X60" s="1214"/>
      <c r="Y60" s="1214"/>
      <c r="Z60" s="539" t="str">
        <f>IF(AND(B9&lt;&gt;"処遇加算なし",F15=4),IF(V32="✓",1,IF(V33="✓",2,"")),"")</f>
        <v/>
      </c>
      <c r="AA60" s="536"/>
      <c r="AB60" s="537"/>
      <c r="AC60" s="1214" t="s">
        <v>2057</v>
      </c>
      <c r="AD60" s="1214"/>
      <c r="AE60" s="1214"/>
      <c r="AF60" s="1214"/>
      <c r="AG60" s="1214"/>
      <c r="AH60" s="425">
        <f>IF(AND(F15&lt;&gt;4,F15&lt;&gt;5),0,IF(AW8="○",1,3))</f>
        <v>3</v>
      </c>
      <c r="AI60" s="537"/>
      <c r="AJ60" s="537"/>
      <c r="AK60" s="1214" t="s">
        <v>2057</v>
      </c>
      <c r="AL60" s="1214"/>
      <c r="AM60" s="1214"/>
      <c r="AN60" s="1214"/>
      <c r="AO60" s="121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214" t="s">
        <v>2058</v>
      </c>
      <c r="V61" s="1214"/>
      <c r="W61" s="1214"/>
      <c r="X61" s="1214"/>
      <c r="Y61" s="1214"/>
      <c r="Z61" s="539" t="str">
        <f>IF(AND(B9&lt;&gt;"処遇加算なし",F15=4),IF(V36="✓",1,IF(V37="✓",2,"")),"")</f>
        <v/>
      </c>
      <c r="AA61" s="536"/>
      <c r="AB61" s="537"/>
      <c r="AC61" s="1214" t="s">
        <v>2058</v>
      </c>
      <c r="AD61" s="1214"/>
      <c r="AE61" s="1214"/>
      <c r="AF61" s="1214"/>
      <c r="AG61" s="1214"/>
      <c r="AH61" s="425">
        <f>IF(AND(F15&lt;&gt;4,F15&lt;&gt;5),0,IF(AX8="○",1,2))</f>
        <v>2</v>
      </c>
      <c r="AI61" s="537"/>
      <c r="AJ61" s="537"/>
      <c r="AK61" s="1214" t="s">
        <v>2058</v>
      </c>
      <c r="AL61" s="1214"/>
      <c r="AM61" s="1214"/>
      <c r="AN61" s="1214"/>
      <c r="AO61" s="121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214" t="s">
        <v>2059</v>
      </c>
      <c r="V62" s="1214"/>
      <c r="W62" s="1214"/>
      <c r="X62" s="1214"/>
      <c r="Y62" s="1214"/>
      <c r="Z62" s="539" t="str">
        <f>IF(AND(B9&lt;&gt;"処遇加算なし",F15=4),IF(V40="✓",1,IF(V41="✓",2,"")),"")</f>
        <v/>
      </c>
      <c r="AA62" s="536"/>
      <c r="AB62" s="537"/>
      <c r="AC62" s="1214" t="s">
        <v>2059</v>
      </c>
      <c r="AD62" s="1214"/>
      <c r="AE62" s="1214"/>
      <c r="AF62" s="1214"/>
      <c r="AG62" s="1214"/>
      <c r="AH62" s="425">
        <f>IF(AND(F15&lt;&gt;4,F15&lt;&gt;5),0,IF(AY8="○",1,2))</f>
        <v>2</v>
      </c>
      <c r="AI62" s="537"/>
      <c r="AJ62" s="537"/>
      <c r="AK62" s="1214" t="s">
        <v>2059</v>
      </c>
      <c r="AL62" s="1214"/>
      <c r="AM62" s="1214"/>
      <c r="AN62" s="1214"/>
      <c r="AO62" s="121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SUM(事業所個票９!BU51)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12700</xdr:rowOff>
                  </from>
                  <to>
                    <xdr:col>29</xdr:col>
                    <xdr:colOff>114300</xdr:colOff>
                    <xdr:row>32</xdr:row>
                    <xdr:rowOff>25400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63500</xdr:rowOff>
                  </from>
                  <to>
                    <xdr:col>29</xdr:col>
                    <xdr:colOff>114300</xdr:colOff>
                    <xdr:row>32</xdr:row>
                    <xdr:rowOff>254000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12700</xdr:rowOff>
                  </from>
                  <to>
                    <xdr:col>37</xdr:col>
                    <xdr:colOff>114300</xdr:colOff>
                    <xdr:row>32</xdr:row>
                    <xdr:rowOff>12700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6350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election activeCell="AA11" sqref="AA11:AP12"/>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2332</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16"/>
      <c r="Q5" s="1217"/>
      <c r="R5" s="1217"/>
      <c r="S5" s="1217"/>
      <c r="T5" s="1217"/>
      <c r="U5" s="1217"/>
      <c r="V5" s="1217"/>
      <c r="W5" s="1217"/>
      <c r="X5" s="1218"/>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5" t="str">
        <f>IFERROR(VLOOKUP(Y5,【参考】数式用!$A$5:$AB$37,MATCH(V11,【参考】数式用!$B$4:$AB$4,0)+1,FALSE),"")</f>
        <v/>
      </c>
      <c r="W12" s="1215"/>
      <c r="X12" s="1215"/>
      <c r="Y12" s="1215"/>
      <c r="Z12" s="121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426"/>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429" t="s">
        <v>2110</v>
      </c>
      <c r="F15" s="54">
        <v>4</v>
      </c>
      <c r="G15" s="429" t="s">
        <v>2111</v>
      </c>
      <c r="H15" s="1150" t="s">
        <v>2112</v>
      </c>
      <c r="I15" s="1150"/>
      <c r="J15" s="1163"/>
      <c r="K15" s="54">
        <v>7</v>
      </c>
      <c r="L15" s="429" t="s">
        <v>2110</v>
      </c>
      <c r="M15" s="54">
        <v>3</v>
      </c>
      <c r="N15" s="429" t="s">
        <v>2111</v>
      </c>
      <c r="O15" s="429" t="s">
        <v>2113</v>
      </c>
      <c r="P15" s="104">
        <f>(K15*12+M15)-(D15*12+F15)+1</f>
        <v>12</v>
      </c>
      <c r="Q15" s="1150" t="s">
        <v>2114</v>
      </c>
      <c r="R15" s="1150"/>
      <c r="S15" s="105" t="s">
        <v>69</v>
      </c>
      <c r="U15" s="426"/>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69" t="s">
        <v>2175</v>
      </c>
      <c r="AD37" s="1170"/>
      <c r="AE37" s="1170"/>
      <c r="AF37" s="1170"/>
      <c r="AG37" s="1171"/>
      <c r="AH37" s="1172"/>
      <c r="AI37" s="1040"/>
      <c r="AJ37" s="1041"/>
      <c r="AK37" s="1169" t="s">
        <v>2175</v>
      </c>
      <c r="AL37" s="1170"/>
      <c r="AM37" s="1170"/>
      <c r="AN37" s="1170"/>
      <c r="AO37" s="1171"/>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2" t="s">
        <v>215</v>
      </c>
      <c r="V56" s="1212"/>
      <c r="W56" s="1212"/>
      <c r="X56" s="1212"/>
      <c r="Y56" s="1212"/>
      <c r="Z56" s="1212"/>
      <c r="AA56" s="536"/>
      <c r="AB56" s="537"/>
      <c r="AC56" s="1212" t="str">
        <f>IF(F15=4,"R6.4～R6.5",IF(F15=5,"R6.5",""))</f>
        <v>R6.4～R6.5</v>
      </c>
      <c r="AD56" s="1212"/>
      <c r="AE56" s="1212"/>
      <c r="AF56" s="1212"/>
      <c r="AG56" s="1212"/>
      <c r="AH56" s="1212"/>
      <c r="AI56" s="538"/>
      <c r="AJ56" s="537"/>
      <c r="AK56" s="1212" t="str">
        <f>IF(OR(F15=4,F15=5),"R6.6","R"&amp;D15&amp;"."&amp;F15)&amp;"～R"&amp;K15&amp;"."&amp;M15</f>
        <v>R6.6～R7.3</v>
      </c>
      <c r="AL56" s="1212"/>
      <c r="AM56" s="1212"/>
      <c r="AN56" s="1212"/>
      <c r="AO56" s="1212"/>
      <c r="AP56" s="1212"/>
      <c r="AQ56" s="145"/>
      <c r="AR56" s="145"/>
      <c r="AS56" s="1173" t="s">
        <v>2202</v>
      </c>
      <c r="AT56" s="1173"/>
      <c r="AU56" s="1173"/>
      <c r="AV56" s="1173"/>
      <c r="AW56" s="1173" t="s">
        <v>2201</v>
      </c>
      <c r="AX56" s="1173"/>
      <c r="AY56" s="1173"/>
      <c r="AZ56" s="1173"/>
    </row>
    <row r="57" spans="2:86" ht="16"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214" t="s">
        <v>2055</v>
      </c>
      <c r="V58" s="1214"/>
      <c r="W58" s="1214"/>
      <c r="X58" s="1214"/>
      <c r="Y58" s="1214"/>
      <c r="Z58" s="539" t="str">
        <f>IF(AND(B9&lt;&gt;"処遇加算なし",F15=4),IF(V24="✓",1,IF(V25="✓",2,IF(V26="✓",3,""))),"")</f>
        <v/>
      </c>
      <c r="AA58" s="536"/>
      <c r="AB58" s="537"/>
      <c r="AC58" s="1214" t="s">
        <v>2055</v>
      </c>
      <c r="AD58" s="1214"/>
      <c r="AE58" s="1214"/>
      <c r="AF58" s="1214"/>
      <c r="AG58" s="1214"/>
      <c r="AH58" s="425">
        <f>IF(AND(F15&lt;&gt;4,F15&lt;&gt;5),0,IF(AU8="○",1,3))</f>
        <v>3</v>
      </c>
      <c r="AI58" s="537"/>
      <c r="AJ58" s="537"/>
      <c r="AK58" s="1214" t="s">
        <v>2055</v>
      </c>
      <c r="AL58" s="1214"/>
      <c r="AM58" s="1214"/>
      <c r="AN58" s="1214"/>
      <c r="AO58" s="121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214" t="s">
        <v>2056</v>
      </c>
      <c r="V59" s="1214"/>
      <c r="W59" s="1214"/>
      <c r="X59" s="1214"/>
      <c r="Y59" s="1214"/>
      <c r="Z59" s="539" t="str">
        <f>IF(AND(B9&lt;&gt;"処遇加算なし",F15=4),IF(V28="✓",1,IF(V29="✓",2,IF(V30="✓",3,""))),"")</f>
        <v/>
      </c>
      <c r="AA59" s="536"/>
      <c r="AB59" s="537"/>
      <c r="AC59" s="1214" t="s">
        <v>2056</v>
      </c>
      <c r="AD59" s="1214"/>
      <c r="AE59" s="1214"/>
      <c r="AF59" s="1214"/>
      <c r="AG59" s="1214"/>
      <c r="AH59" s="425">
        <f>IF(AND(F15&lt;&gt;4,F15&lt;&gt;5),0,IF(AV8="○",1,3))</f>
        <v>3</v>
      </c>
      <c r="AI59" s="537"/>
      <c r="AJ59" s="537"/>
      <c r="AK59" s="1214" t="s">
        <v>2056</v>
      </c>
      <c r="AL59" s="1214"/>
      <c r="AM59" s="1214"/>
      <c r="AN59" s="1214"/>
      <c r="AO59" s="121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214" t="s">
        <v>2057</v>
      </c>
      <c r="V60" s="1214"/>
      <c r="W60" s="1214"/>
      <c r="X60" s="1214"/>
      <c r="Y60" s="1214"/>
      <c r="Z60" s="539" t="str">
        <f>IF(AND(B9&lt;&gt;"処遇加算なし",F15=4),IF(V32="✓",1,IF(V33="✓",2,"")),"")</f>
        <v/>
      </c>
      <c r="AA60" s="536"/>
      <c r="AB60" s="537"/>
      <c r="AC60" s="1214" t="s">
        <v>2057</v>
      </c>
      <c r="AD60" s="1214"/>
      <c r="AE60" s="1214"/>
      <c r="AF60" s="1214"/>
      <c r="AG60" s="1214"/>
      <c r="AH60" s="425">
        <f>IF(AND(F15&lt;&gt;4,F15&lt;&gt;5),0,IF(AW8="○",1,3))</f>
        <v>3</v>
      </c>
      <c r="AI60" s="537"/>
      <c r="AJ60" s="537"/>
      <c r="AK60" s="1214" t="s">
        <v>2057</v>
      </c>
      <c r="AL60" s="1214"/>
      <c r="AM60" s="1214"/>
      <c r="AN60" s="1214"/>
      <c r="AO60" s="121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214" t="s">
        <v>2058</v>
      </c>
      <c r="V61" s="1214"/>
      <c r="W61" s="1214"/>
      <c r="X61" s="1214"/>
      <c r="Y61" s="1214"/>
      <c r="Z61" s="539" t="str">
        <f>IF(AND(B9&lt;&gt;"処遇加算なし",F15=4),IF(V36="✓",1,IF(V37="✓",2,"")),"")</f>
        <v/>
      </c>
      <c r="AA61" s="536"/>
      <c r="AB61" s="537"/>
      <c r="AC61" s="1214" t="s">
        <v>2058</v>
      </c>
      <c r="AD61" s="1214"/>
      <c r="AE61" s="1214"/>
      <c r="AF61" s="1214"/>
      <c r="AG61" s="1214"/>
      <c r="AH61" s="425">
        <f>IF(AND(F15&lt;&gt;4,F15&lt;&gt;5),0,IF(AX8="○",1,2))</f>
        <v>2</v>
      </c>
      <c r="AI61" s="537"/>
      <c r="AJ61" s="537"/>
      <c r="AK61" s="1214" t="s">
        <v>2058</v>
      </c>
      <c r="AL61" s="1214"/>
      <c r="AM61" s="1214"/>
      <c r="AN61" s="1214"/>
      <c r="AO61" s="121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214" t="s">
        <v>2059</v>
      </c>
      <c r="V62" s="1214"/>
      <c r="W62" s="1214"/>
      <c r="X62" s="1214"/>
      <c r="Y62" s="1214"/>
      <c r="Z62" s="539" t="str">
        <f>IF(AND(B9&lt;&gt;"処遇加算なし",F15=4),IF(V40="✓",1,IF(V41="✓",2,"")),"")</f>
        <v/>
      </c>
      <c r="AA62" s="536"/>
      <c r="AB62" s="537"/>
      <c r="AC62" s="1214" t="s">
        <v>2059</v>
      </c>
      <c r="AD62" s="1214"/>
      <c r="AE62" s="1214"/>
      <c r="AF62" s="1214"/>
      <c r="AG62" s="1214"/>
      <c r="AH62" s="425">
        <f>IF(AND(F15&lt;&gt;4,F15&lt;&gt;5),0,IF(AY8="○",1,2))</f>
        <v>2</v>
      </c>
      <c r="AI62" s="537"/>
      <c r="AJ62" s="537"/>
      <c r="AK62" s="1214" t="s">
        <v>2059</v>
      </c>
      <c r="AL62" s="1214"/>
      <c r="AM62" s="1214"/>
      <c r="AN62" s="1214"/>
      <c r="AO62" s="121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12700</xdr:rowOff>
                  </from>
                  <to>
                    <xdr:col>29</xdr:col>
                    <xdr:colOff>114300</xdr:colOff>
                    <xdr:row>32</xdr:row>
                    <xdr:rowOff>25400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63500</xdr:rowOff>
                  </from>
                  <to>
                    <xdr:col>29</xdr:col>
                    <xdr:colOff>114300</xdr:colOff>
                    <xdr:row>32</xdr:row>
                    <xdr:rowOff>254000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12700</xdr:rowOff>
                  </from>
                  <to>
                    <xdr:col>37</xdr:col>
                    <xdr:colOff>114300</xdr:colOff>
                    <xdr:row>32</xdr:row>
                    <xdr:rowOff>12700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6350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
  <cols>
    <col min="1" max="1" width="42.75" style="446" customWidth="1"/>
    <col min="2" max="28" width="6.75" style="446" customWidth="1"/>
    <col min="29" max="29" width="12" style="446" customWidth="1"/>
    <col min="30" max="30" width="8" style="446" customWidth="1"/>
    <col min="31" max="31" width="46.33203125" style="446" customWidth="1"/>
    <col min="32" max="32" width="26.83203125" style="446" customWidth="1"/>
    <col min="33" max="33" width="9.08203125" style="446" customWidth="1"/>
    <col min="34" max="34" width="38.33203125" style="446" customWidth="1"/>
    <col min="35" max="35" width="38.58203125" style="446" customWidth="1"/>
    <col min="36" max="36" width="9" style="446"/>
    <col min="37" max="37" width="16.75" style="446" customWidth="1"/>
    <col min="38" max="42" width="9" style="446"/>
    <col min="43" max="43" width="48.5" style="446" customWidth="1"/>
    <col min="44" max="44" width="104.33203125" style="446" customWidth="1"/>
    <col min="45" max="16384" width="9" style="446"/>
  </cols>
  <sheetData>
    <row r="1" spans="1:44" ht="13.5" thickBot="1">
      <c r="A1" s="445" t="s">
        <v>217</v>
      </c>
      <c r="B1" s="445"/>
      <c r="C1" s="445"/>
      <c r="D1" s="445"/>
      <c r="E1" s="445"/>
      <c r="AD1" s="447"/>
      <c r="AE1" s="445" t="s">
        <v>2108</v>
      </c>
      <c r="AH1" s="446" t="s">
        <v>218</v>
      </c>
      <c r="AK1" s="446" t="s">
        <v>219</v>
      </c>
      <c r="AM1" s="448" t="s">
        <v>220</v>
      </c>
      <c r="AO1" s="445" t="s">
        <v>221</v>
      </c>
    </row>
    <row r="2" spans="1:44" ht="36.75" customHeight="1" thickBot="1">
      <c r="A2" s="1232" t="s">
        <v>223</v>
      </c>
      <c r="B2" s="1234" t="s">
        <v>2238</v>
      </c>
      <c r="C2" s="1235"/>
      <c r="D2" s="1235"/>
      <c r="E2" s="1236"/>
      <c r="F2" s="1237" t="s">
        <v>2239</v>
      </c>
      <c r="G2" s="1238"/>
      <c r="H2" s="1238"/>
      <c r="I2" s="1232" t="s">
        <v>2240</v>
      </c>
      <c r="J2" s="1239"/>
      <c r="K2" s="1242" t="s">
        <v>2241</v>
      </c>
      <c r="L2" s="1243"/>
      <c r="M2" s="1243"/>
      <c r="N2" s="1243"/>
      <c r="O2" s="1243"/>
      <c r="P2" s="1243"/>
      <c r="Q2" s="1243"/>
      <c r="R2" s="1243"/>
      <c r="S2" s="1243"/>
      <c r="T2" s="1243"/>
      <c r="U2" s="1243"/>
      <c r="V2" s="1243"/>
      <c r="W2" s="1243"/>
      <c r="X2" s="1243"/>
      <c r="Y2" s="1243"/>
      <c r="Z2" s="1243"/>
      <c r="AA2" s="1243"/>
      <c r="AB2" s="1244"/>
      <c r="AC2" s="1229" t="s">
        <v>2242</v>
      </c>
      <c r="AD2" s="447"/>
      <c r="AE2" s="1225" t="s">
        <v>223</v>
      </c>
      <c r="AF2" s="1227" t="s">
        <v>2276</v>
      </c>
      <c r="AH2" s="442" t="s">
        <v>2243</v>
      </c>
      <c r="AI2" s="443" t="s">
        <v>2243</v>
      </c>
      <c r="AK2" s="449" t="s">
        <v>180</v>
      </c>
      <c r="AM2" s="449" t="s">
        <v>16</v>
      </c>
      <c r="AO2" s="450" t="s">
        <v>225</v>
      </c>
      <c r="AQ2" s="1219" t="s">
        <v>2007</v>
      </c>
      <c r="AR2" s="1222" t="s">
        <v>224</v>
      </c>
    </row>
    <row r="3" spans="1:44" ht="51.75" customHeight="1" thickBot="1">
      <c r="A3" s="1233"/>
      <c r="B3" s="1245" t="s">
        <v>227</v>
      </c>
      <c r="C3" s="1246"/>
      <c r="D3" s="1246"/>
      <c r="E3" s="1247"/>
      <c r="F3" s="1248" t="s">
        <v>228</v>
      </c>
      <c r="G3" s="1248"/>
      <c r="H3" s="1248"/>
      <c r="I3" s="1240"/>
      <c r="J3" s="1241"/>
      <c r="K3" s="1249" t="s">
        <v>229</v>
      </c>
      <c r="L3" s="1250"/>
      <c r="M3" s="1250"/>
      <c r="N3" s="1250"/>
      <c r="O3" s="1250"/>
      <c r="P3" s="1250"/>
      <c r="Q3" s="1250"/>
      <c r="R3" s="1250"/>
      <c r="S3" s="1250"/>
      <c r="T3" s="1250"/>
      <c r="U3" s="1250"/>
      <c r="V3" s="1250"/>
      <c r="W3" s="1250"/>
      <c r="X3" s="1250"/>
      <c r="Y3" s="1250"/>
      <c r="Z3" s="1250"/>
      <c r="AA3" s="1250"/>
      <c r="AB3" s="1251"/>
      <c r="AC3" s="1230"/>
      <c r="AD3" s="447"/>
      <c r="AE3" s="1226"/>
      <c r="AF3" s="1228"/>
      <c r="AH3" s="441" t="s">
        <v>2244</v>
      </c>
      <c r="AI3" s="444" t="s">
        <v>2244</v>
      </c>
      <c r="AK3" s="451"/>
      <c r="AM3" s="451"/>
      <c r="AO3" s="452" t="s">
        <v>18</v>
      </c>
      <c r="AQ3" s="1220"/>
      <c r="AR3" s="1223"/>
    </row>
    <row r="4" spans="1:44" ht="41.25" customHeight="1" thickBot="1">
      <c r="A4" s="1233"/>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1"/>
      <c r="AD4" s="447"/>
      <c r="AE4" s="1226"/>
      <c r="AF4" s="1228"/>
      <c r="AH4" s="441" t="s">
        <v>2279</v>
      </c>
      <c r="AI4" s="444" t="s">
        <v>2279</v>
      </c>
      <c r="AO4" s="452" t="s">
        <v>236</v>
      </c>
      <c r="AQ4" s="1221"/>
      <c r="AR4" s="1224"/>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8203125" style="52" customWidth="1"/>
    <col min="6" max="6" width="14" style="52" customWidth="1"/>
    <col min="7" max="7" width="12.5" style="52" customWidth="1"/>
    <col min="8" max="8" width="35.33203125" style="17" customWidth="1"/>
    <col min="9" max="9" width="12.5" style="52" customWidth="1"/>
    <col min="10" max="10" width="33.5" style="23" customWidth="1"/>
    <col min="11" max="11" width="12.5" style="52" customWidth="1"/>
    <col min="12" max="12" width="35.5" style="25" customWidth="1"/>
    <col min="13" max="13" width="35" customWidth="1"/>
    <col min="14" max="19" width="30.08203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2" t="s">
        <v>2036</v>
      </c>
      <c r="N3" s="1252" t="s">
        <v>2037</v>
      </c>
      <c r="O3" s="1252" t="s">
        <v>2038</v>
      </c>
      <c r="P3" s="1252" t="s">
        <v>2039</v>
      </c>
      <c r="Q3" s="1252" t="s">
        <v>2040</v>
      </c>
      <c r="R3" s="1252" t="s">
        <v>2041</v>
      </c>
      <c r="S3" s="1252" t="s">
        <v>2042</v>
      </c>
    </row>
    <row r="4" spans="2:19">
      <c r="B4" s="1254"/>
      <c r="C4" s="1253"/>
      <c r="D4" s="1253"/>
      <c r="E4" s="1253"/>
      <c r="F4" s="1256"/>
      <c r="G4" s="1253"/>
      <c r="H4" s="1253"/>
      <c r="I4" s="1253"/>
      <c r="J4" s="1253"/>
      <c r="K4" s="1253"/>
      <c r="L4" s="1253"/>
      <c r="M4" s="1252"/>
      <c r="N4" s="1252"/>
      <c r="O4" s="1252"/>
      <c r="P4" s="1252"/>
      <c r="Q4" s="1252"/>
      <c r="R4" s="1252"/>
      <c r="S4" s="1252"/>
    </row>
    <row r="5" spans="2:19">
      <c r="B5" s="1254"/>
      <c r="C5" s="1253"/>
      <c r="D5" s="1253"/>
      <c r="E5" s="1253"/>
      <c r="F5" s="1257"/>
      <c r="G5" s="1253"/>
      <c r="H5" s="1253"/>
      <c r="I5" s="1253"/>
      <c r="J5" s="1253"/>
      <c r="K5" s="1253"/>
      <c r="L5" s="1253"/>
      <c r="M5" s="1252"/>
      <c r="N5" s="1252"/>
      <c r="O5" s="1252"/>
      <c r="P5" s="1252"/>
      <c r="Q5" s="1252"/>
      <c r="R5" s="1252"/>
      <c r="S5" s="1252"/>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ColWidth="9" defaultRowHeight="13"/>
  <cols>
    <col min="1" max="1" width="15.25" style="1" bestFit="1" customWidth="1"/>
    <col min="2" max="2" width="9" style="1"/>
    <col min="3" max="3" width="16.75" style="1" bestFit="1" customWidth="1"/>
    <col min="4" max="4" width="16" style="1" bestFit="1" customWidth="1"/>
    <col min="5" max="16384" width="9" style="1"/>
  </cols>
  <sheetData>
    <row r="1" spans="1:8" ht="17" thickBot="1">
      <c r="A1" s="4" t="s">
        <v>241</v>
      </c>
      <c r="C1" s="1" t="s">
        <v>242</v>
      </c>
    </row>
    <row r="2" spans="1:8" ht="17"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P5" sqref="P5:X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2118</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09"/>
      <c r="Q5" s="1210"/>
      <c r="R5" s="1210"/>
      <c r="S5" s="1210"/>
      <c r="T5" s="1210"/>
      <c r="U5" s="1210"/>
      <c r="V5" s="1210"/>
      <c r="W5" s="1210"/>
      <c r="X5" s="1211"/>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102"/>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103" t="s">
        <v>2110</v>
      </c>
      <c r="F15" s="54">
        <v>4</v>
      </c>
      <c r="G15" s="103" t="s">
        <v>2111</v>
      </c>
      <c r="H15" s="1150" t="s">
        <v>2112</v>
      </c>
      <c r="I15" s="1150"/>
      <c r="J15" s="1163"/>
      <c r="K15" s="54">
        <v>7</v>
      </c>
      <c r="L15" s="103" t="s">
        <v>2110</v>
      </c>
      <c r="M15" s="54">
        <v>3</v>
      </c>
      <c r="N15" s="103" t="s">
        <v>2111</v>
      </c>
      <c r="O15" s="103" t="s">
        <v>2113</v>
      </c>
      <c r="P15" s="104">
        <f>(K15*12+M15)-(D15*12+F15)+1</f>
        <v>12</v>
      </c>
      <c r="Q15" s="1150" t="s">
        <v>2114</v>
      </c>
      <c r="R15" s="1150"/>
      <c r="S15" s="105" t="s">
        <v>69</v>
      </c>
      <c r="U15" s="102"/>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69" t="s">
        <v>2175</v>
      </c>
      <c r="AD37" s="1170"/>
      <c r="AE37" s="1170"/>
      <c r="AF37" s="1170"/>
      <c r="AG37" s="1171">
        <v>0</v>
      </c>
      <c r="AH37" s="1172"/>
      <c r="AI37" s="1040"/>
      <c r="AJ37" s="1041"/>
      <c r="AK37" s="1169" t="s">
        <v>2175</v>
      </c>
      <c r="AL37" s="1170"/>
      <c r="AM37" s="1170"/>
      <c r="AN37" s="1170"/>
      <c r="AO37" s="1171">
        <v>1</v>
      </c>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7" t="s">
        <v>2357</v>
      </c>
      <c r="V56" s="1167"/>
      <c r="W56" s="1167"/>
      <c r="X56" s="1167"/>
      <c r="Y56" s="1167"/>
      <c r="Z56" s="1167"/>
      <c r="AA56" s="145"/>
      <c r="AB56" s="149"/>
      <c r="AC56" s="1167" t="str">
        <f>IF(F15=4,"R6.4～R6.5",IF(F15=5,"R6.5",""))</f>
        <v>R6.4～R6.5</v>
      </c>
      <c r="AD56" s="1167"/>
      <c r="AE56" s="1167"/>
      <c r="AF56" s="1167"/>
      <c r="AG56" s="1167"/>
      <c r="AH56" s="1167"/>
      <c r="AI56" s="150"/>
      <c r="AJ56" s="149"/>
      <c r="AK56" s="1167" t="str">
        <f>IF(OR(F15=4,F15=5),"R6.6","R"&amp;D15&amp;"."&amp;F15)&amp;"～R"&amp;K15&amp;"."&amp;M15</f>
        <v>R6.6～R7.3</v>
      </c>
      <c r="AL56" s="1167"/>
      <c r="AM56" s="1167"/>
      <c r="AN56" s="1167"/>
      <c r="AO56" s="1167"/>
      <c r="AP56" s="1167"/>
      <c r="AQ56" s="145"/>
      <c r="AR56" s="145"/>
      <c r="AS56" s="1173" t="s">
        <v>2202</v>
      </c>
      <c r="AT56" s="1173"/>
      <c r="AU56" s="1173"/>
      <c r="AV56" s="1173"/>
      <c r="AW56" s="1173" t="s">
        <v>2201</v>
      </c>
      <c r="AX56" s="1173"/>
      <c r="AY56" s="1173"/>
      <c r="AZ56" s="1173"/>
    </row>
    <row r="57" spans="2:86" ht="16"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12700</xdr:rowOff>
                  </from>
                  <to>
                    <xdr:col>29</xdr:col>
                    <xdr:colOff>114300</xdr:colOff>
                    <xdr:row>32</xdr:row>
                    <xdr:rowOff>25400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247650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38100</xdr:rowOff>
                  </from>
                  <to>
                    <xdr:col>29</xdr:col>
                    <xdr:colOff>114300</xdr:colOff>
                    <xdr:row>33</xdr:row>
                    <xdr:rowOff>234950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12700</xdr:rowOff>
                  </from>
                  <to>
                    <xdr:col>37</xdr:col>
                    <xdr:colOff>114300</xdr:colOff>
                    <xdr:row>32</xdr:row>
                    <xdr:rowOff>12700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6350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2324</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09"/>
      <c r="Q5" s="1210"/>
      <c r="R5" s="1210"/>
      <c r="S5" s="1210"/>
      <c r="T5" s="1210"/>
      <c r="U5" s="1210"/>
      <c r="V5" s="1210"/>
      <c r="W5" s="1210"/>
      <c r="X5" s="1211"/>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434"/>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437" t="s">
        <v>2110</v>
      </c>
      <c r="F15" s="54">
        <v>4</v>
      </c>
      <c r="G15" s="437" t="s">
        <v>2111</v>
      </c>
      <c r="H15" s="1150" t="s">
        <v>2112</v>
      </c>
      <c r="I15" s="1150"/>
      <c r="J15" s="1163"/>
      <c r="K15" s="54">
        <v>7</v>
      </c>
      <c r="L15" s="437" t="s">
        <v>2110</v>
      </c>
      <c r="M15" s="54">
        <v>3</v>
      </c>
      <c r="N15" s="437" t="s">
        <v>2111</v>
      </c>
      <c r="O15" s="437" t="s">
        <v>2113</v>
      </c>
      <c r="P15" s="104">
        <f>(K15*12+M15)-(D15*12+F15)+1</f>
        <v>12</v>
      </c>
      <c r="Q15" s="1150" t="s">
        <v>2114</v>
      </c>
      <c r="R15" s="1150"/>
      <c r="S15" s="105" t="s">
        <v>69</v>
      </c>
      <c r="U15" s="434"/>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69" t="s">
        <v>2175</v>
      </c>
      <c r="AD37" s="1170"/>
      <c r="AE37" s="1170"/>
      <c r="AF37" s="1170"/>
      <c r="AG37" s="1171">
        <v>0</v>
      </c>
      <c r="AH37" s="1172"/>
      <c r="AI37" s="1040"/>
      <c r="AJ37" s="1041"/>
      <c r="AK37" s="1169" t="s">
        <v>2175</v>
      </c>
      <c r="AL37" s="1170"/>
      <c r="AM37" s="1170"/>
      <c r="AN37" s="1170"/>
      <c r="AO37" s="1171"/>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2" t="s">
        <v>215</v>
      </c>
      <c r="V56" s="1212"/>
      <c r="W56" s="1212"/>
      <c r="X56" s="1212"/>
      <c r="Y56" s="1212"/>
      <c r="Z56" s="1212"/>
      <c r="AA56" s="536"/>
      <c r="AB56" s="537"/>
      <c r="AC56" s="1212" t="str">
        <f>IF(F15=4,"R6.4～R6.5",IF(F15=5,"R6.5",""))</f>
        <v>R6.4～R6.5</v>
      </c>
      <c r="AD56" s="1212"/>
      <c r="AE56" s="1212"/>
      <c r="AF56" s="1212"/>
      <c r="AG56" s="1212"/>
      <c r="AH56" s="1212"/>
      <c r="AI56" s="538"/>
      <c r="AJ56" s="537"/>
      <c r="AK56" s="1212" t="str">
        <f>IF(OR(F15=4,F15=5),"R6.6","R"&amp;D15&amp;"."&amp;F15)&amp;"～R"&amp;K15&amp;"."&amp;M15</f>
        <v>R6.6～R7.3</v>
      </c>
      <c r="AL56" s="1212"/>
      <c r="AM56" s="1212"/>
      <c r="AN56" s="1212"/>
      <c r="AO56" s="1212"/>
      <c r="AP56" s="1212"/>
      <c r="AQ56" s="145"/>
      <c r="AR56" s="145"/>
      <c r="AS56" s="1173" t="s">
        <v>2202</v>
      </c>
      <c r="AT56" s="1173"/>
      <c r="AU56" s="1173"/>
      <c r="AV56" s="1173"/>
      <c r="AW56" s="1173" t="s">
        <v>2201</v>
      </c>
      <c r="AX56" s="1173"/>
      <c r="AY56" s="1173"/>
      <c r="AZ56" s="1173"/>
    </row>
    <row r="57" spans="2:86" ht="16"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214" t="s">
        <v>2055</v>
      </c>
      <c r="V58" s="1214"/>
      <c r="W58" s="1214"/>
      <c r="X58" s="1214"/>
      <c r="Y58" s="1214"/>
      <c r="Z58" s="539" t="str">
        <f>IF(AND(B9&lt;&gt;"処遇加算なし",F15=4),IF(V24="✓",1,IF(V25="✓",2,IF(V26="✓",3,""))),"")</f>
        <v/>
      </c>
      <c r="AA58" s="536"/>
      <c r="AB58" s="537"/>
      <c r="AC58" s="1214" t="s">
        <v>2055</v>
      </c>
      <c r="AD58" s="1214"/>
      <c r="AE58" s="1214"/>
      <c r="AF58" s="1214"/>
      <c r="AG58" s="1214"/>
      <c r="AH58" s="425">
        <f>IF(AND(F15&lt;&gt;4,F15&lt;&gt;5),0,IF(AU8="○",1,3))</f>
        <v>3</v>
      </c>
      <c r="AI58" s="537"/>
      <c r="AJ58" s="537"/>
      <c r="AK58" s="1214" t="s">
        <v>2055</v>
      </c>
      <c r="AL58" s="1214"/>
      <c r="AM58" s="1214"/>
      <c r="AN58" s="1214"/>
      <c r="AO58" s="121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214" t="s">
        <v>2056</v>
      </c>
      <c r="V59" s="1214"/>
      <c r="W59" s="1214"/>
      <c r="X59" s="1214"/>
      <c r="Y59" s="1214"/>
      <c r="Z59" s="539" t="str">
        <f>IF(AND(B9&lt;&gt;"処遇加算なし",F15=4),IF(V28="✓",1,IF(V29="✓",2,IF(V30="✓",3,""))),"")</f>
        <v/>
      </c>
      <c r="AA59" s="536"/>
      <c r="AB59" s="537"/>
      <c r="AC59" s="1214" t="s">
        <v>2056</v>
      </c>
      <c r="AD59" s="1214"/>
      <c r="AE59" s="1214"/>
      <c r="AF59" s="1214"/>
      <c r="AG59" s="1214"/>
      <c r="AH59" s="425">
        <f>IF(AND(F15&lt;&gt;4,F15&lt;&gt;5),0,IF(AV8="○",1,3))</f>
        <v>3</v>
      </c>
      <c r="AI59" s="537"/>
      <c r="AJ59" s="537"/>
      <c r="AK59" s="1214" t="s">
        <v>2056</v>
      </c>
      <c r="AL59" s="1214"/>
      <c r="AM59" s="1214"/>
      <c r="AN59" s="1214"/>
      <c r="AO59" s="121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214" t="s">
        <v>2057</v>
      </c>
      <c r="V60" s="1214"/>
      <c r="W60" s="1214"/>
      <c r="X60" s="1214"/>
      <c r="Y60" s="1214"/>
      <c r="Z60" s="539" t="str">
        <f>IF(AND(B9&lt;&gt;"処遇加算なし",F15=4),IF(V32="✓",1,IF(V33="✓",2,"")),"")</f>
        <v/>
      </c>
      <c r="AA60" s="536"/>
      <c r="AB60" s="537"/>
      <c r="AC60" s="1214" t="s">
        <v>2057</v>
      </c>
      <c r="AD60" s="1214"/>
      <c r="AE60" s="1214"/>
      <c r="AF60" s="1214"/>
      <c r="AG60" s="1214"/>
      <c r="AH60" s="425">
        <f>IF(AND(F15&lt;&gt;4,F15&lt;&gt;5),0,IF(AW8="○",1,3))</f>
        <v>3</v>
      </c>
      <c r="AI60" s="537"/>
      <c r="AJ60" s="537"/>
      <c r="AK60" s="1214" t="s">
        <v>2057</v>
      </c>
      <c r="AL60" s="1214"/>
      <c r="AM60" s="1214"/>
      <c r="AN60" s="1214"/>
      <c r="AO60" s="121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214" t="s">
        <v>2058</v>
      </c>
      <c r="V61" s="1214"/>
      <c r="W61" s="1214"/>
      <c r="X61" s="1214"/>
      <c r="Y61" s="1214"/>
      <c r="Z61" s="539" t="str">
        <f>IF(AND(B9&lt;&gt;"処遇加算なし",F15=4),IF(V36="✓",1,IF(V37="✓",2,"")),"")</f>
        <v/>
      </c>
      <c r="AA61" s="536"/>
      <c r="AB61" s="537"/>
      <c r="AC61" s="1214" t="s">
        <v>2058</v>
      </c>
      <c r="AD61" s="1214"/>
      <c r="AE61" s="1214"/>
      <c r="AF61" s="1214"/>
      <c r="AG61" s="1214"/>
      <c r="AH61" s="425">
        <f>IF(AND(F15&lt;&gt;4,F15&lt;&gt;5),0,IF(AX8="○",1,2))</f>
        <v>2</v>
      </c>
      <c r="AI61" s="537"/>
      <c r="AJ61" s="537"/>
      <c r="AK61" s="1214" t="s">
        <v>2058</v>
      </c>
      <c r="AL61" s="1214"/>
      <c r="AM61" s="1214"/>
      <c r="AN61" s="1214"/>
      <c r="AO61" s="121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214" t="s">
        <v>2059</v>
      </c>
      <c r="V62" s="1214"/>
      <c r="W62" s="1214"/>
      <c r="X62" s="1214"/>
      <c r="Y62" s="1214"/>
      <c r="Z62" s="539" t="str">
        <f>IF(AND(B9&lt;&gt;"処遇加算なし",F15=4),IF(V40="✓",1,IF(V41="✓",2,"")),"")</f>
        <v/>
      </c>
      <c r="AA62" s="536"/>
      <c r="AB62" s="537"/>
      <c r="AC62" s="1214" t="s">
        <v>2059</v>
      </c>
      <c r="AD62" s="1214"/>
      <c r="AE62" s="1214"/>
      <c r="AF62" s="1214"/>
      <c r="AG62" s="1214"/>
      <c r="AH62" s="425">
        <f>IF(AND(F15&lt;&gt;4,F15&lt;&gt;5),0,IF(AY8="○",1,2))</f>
        <v>2</v>
      </c>
      <c r="AI62" s="537"/>
      <c r="AJ62" s="537"/>
      <c r="AK62" s="1214" t="s">
        <v>2059</v>
      </c>
      <c r="AL62" s="1214"/>
      <c r="AM62" s="1214"/>
      <c r="AN62" s="1214"/>
      <c r="AO62" s="121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12700</xdr:rowOff>
                  </from>
                  <to>
                    <xdr:col>29</xdr:col>
                    <xdr:colOff>114300</xdr:colOff>
                    <xdr:row>32</xdr:row>
                    <xdr:rowOff>25400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63500</xdr:rowOff>
                  </from>
                  <to>
                    <xdr:col>29</xdr:col>
                    <xdr:colOff>114300</xdr:colOff>
                    <xdr:row>32</xdr:row>
                    <xdr:rowOff>254000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12700</xdr:rowOff>
                  </from>
                  <to>
                    <xdr:col>37</xdr:col>
                    <xdr:colOff>114300</xdr:colOff>
                    <xdr:row>32</xdr:row>
                    <xdr:rowOff>12700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6350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2325</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16"/>
      <c r="Q5" s="1217"/>
      <c r="R5" s="1217"/>
      <c r="S5" s="1217"/>
      <c r="T5" s="1217"/>
      <c r="U5" s="1217"/>
      <c r="V5" s="1217"/>
      <c r="W5" s="1217"/>
      <c r="X5" s="1218"/>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5" t="str">
        <f>IFERROR(VLOOKUP(Y5,【参考】数式用!$A$5:$AB$37,MATCH(V11,【参考】数式用!$B$4:$AB$4,0)+1,FALSE),"")</f>
        <v/>
      </c>
      <c r="W12" s="1215"/>
      <c r="X12" s="1215"/>
      <c r="Y12" s="1215"/>
      <c r="Z12" s="121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528"/>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531" t="s">
        <v>2110</v>
      </c>
      <c r="F15" s="54">
        <v>4</v>
      </c>
      <c r="G15" s="531" t="s">
        <v>2111</v>
      </c>
      <c r="H15" s="1150" t="s">
        <v>2112</v>
      </c>
      <c r="I15" s="1150"/>
      <c r="J15" s="1163"/>
      <c r="K15" s="54">
        <v>7</v>
      </c>
      <c r="L15" s="531" t="s">
        <v>2110</v>
      </c>
      <c r="M15" s="54">
        <v>3</v>
      </c>
      <c r="N15" s="531" t="s">
        <v>2111</v>
      </c>
      <c r="O15" s="531" t="s">
        <v>2113</v>
      </c>
      <c r="P15" s="104">
        <f>(K15*12+M15)-(D15*12+F15)+1</f>
        <v>12</v>
      </c>
      <c r="Q15" s="1150" t="s">
        <v>2114</v>
      </c>
      <c r="R15" s="1150"/>
      <c r="S15" s="105" t="s">
        <v>69</v>
      </c>
      <c r="U15" s="528"/>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69" t="s">
        <v>2175</v>
      </c>
      <c r="AD37" s="1170"/>
      <c r="AE37" s="1170"/>
      <c r="AF37" s="1170"/>
      <c r="AG37" s="1171"/>
      <c r="AH37" s="1172"/>
      <c r="AI37" s="1040"/>
      <c r="AJ37" s="1041"/>
      <c r="AK37" s="1169" t="s">
        <v>2175</v>
      </c>
      <c r="AL37" s="1170"/>
      <c r="AM37" s="1170"/>
      <c r="AN37" s="1170"/>
      <c r="AO37" s="1171"/>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2" t="s">
        <v>215</v>
      </c>
      <c r="V56" s="1212"/>
      <c r="W56" s="1212"/>
      <c r="X56" s="1212"/>
      <c r="Y56" s="1212"/>
      <c r="Z56" s="1212"/>
      <c r="AA56" s="536"/>
      <c r="AB56" s="537"/>
      <c r="AC56" s="1212" t="str">
        <f>IF(F15=4,"R6.4～R6.5",IF(F15=5,"R6.5",""))</f>
        <v>R6.4～R6.5</v>
      </c>
      <c r="AD56" s="1212"/>
      <c r="AE56" s="1212"/>
      <c r="AF56" s="1212"/>
      <c r="AG56" s="1212"/>
      <c r="AH56" s="1212"/>
      <c r="AI56" s="538"/>
      <c r="AJ56" s="537"/>
      <c r="AK56" s="1212" t="str">
        <f>IF(OR(F15=4,F15=5),"R6.6","R"&amp;D15&amp;"."&amp;F15)&amp;"～R"&amp;K15&amp;"."&amp;M15</f>
        <v>R6.6～R7.3</v>
      </c>
      <c r="AL56" s="1212"/>
      <c r="AM56" s="1212"/>
      <c r="AN56" s="1212"/>
      <c r="AO56" s="1212"/>
      <c r="AP56" s="1212"/>
      <c r="AQ56" s="145"/>
      <c r="AR56" s="145"/>
      <c r="AS56" s="1173" t="s">
        <v>2202</v>
      </c>
      <c r="AT56" s="1173"/>
      <c r="AU56" s="1173"/>
      <c r="AV56" s="1173"/>
      <c r="AW56" s="1173" t="s">
        <v>2201</v>
      </c>
      <c r="AX56" s="1173"/>
      <c r="AY56" s="1173"/>
      <c r="AZ56" s="1173"/>
    </row>
    <row r="57" spans="2:86" ht="16"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214" t="s">
        <v>2055</v>
      </c>
      <c r="V58" s="1214"/>
      <c r="W58" s="1214"/>
      <c r="X58" s="1214"/>
      <c r="Y58" s="1214"/>
      <c r="Z58" s="539" t="str">
        <f>IF(AND(B9&lt;&gt;"処遇加算なし",F15=4),IF(V24="✓",1,IF(V25="✓",2,IF(V26="✓",3,""))),"")</f>
        <v/>
      </c>
      <c r="AA58" s="536"/>
      <c r="AB58" s="537"/>
      <c r="AC58" s="1214" t="s">
        <v>2055</v>
      </c>
      <c r="AD58" s="1214"/>
      <c r="AE58" s="1214"/>
      <c r="AF58" s="1214"/>
      <c r="AG58" s="1214"/>
      <c r="AH58" s="425">
        <f>IF(AND(F15&lt;&gt;4,F15&lt;&gt;5),0,IF(AU8="○",1,3))</f>
        <v>3</v>
      </c>
      <c r="AI58" s="537"/>
      <c r="AJ58" s="537"/>
      <c r="AK58" s="1214" t="s">
        <v>2055</v>
      </c>
      <c r="AL58" s="1214"/>
      <c r="AM58" s="1214"/>
      <c r="AN58" s="1214"/>
      <c r="AO58" s="121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214" t="s">
        <v>2056</v>
      </c>
      <c r="V59" s="1214"/>
      <c r="W59" s="1214"/>
      <c r="X59" s="1214"/>
      <c r="Y59" s="1214"/>
      <c r="Z59" s="539" t="str">
        <f>IF(AND(B9&lt;&gt;"処遇加算なし",F15=4),IF(V28="✓",1,IF(V29="✓",2,IF(V30="✓",3,""))),"")</f>
        <v/>
      </c>
      <c r="AA59" s="536"/>
      <c r="AB59" s="537"/>
      <c r="AC59" s="1214" t="s">
        <v>2056</v>
      </c>
      <c r="AD59" s="1214"/>
      <c r="AE59" s="1214"/>
      <c r="AF59" s="1214"/>
      <c r="AG59" s="1214"/>
      <c r="AH59" s="425">
        <f>IF(AND(F15&lt;&gt;4,F15&lt;&gt;5),0,IF(AV8="○",1,3))</f>
        <v>3</v>
      </c>
      <c r="AI59" s="537"/>
      <c r="AJ59" s="537"/>
      <c r="AK59" s="1214" t="s">
        <v>2056</v>
      </c>
      <c r="AL59" s="1214"/>
      <c r="AM59" s="1214"/>
      <c r="AN59" s="1214"/>
      <c r="AO59" s="121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214" t="s">
        <v>2057</v>
      </c>
      <c r="V60" s="1214"/>
      <c r="W60" s="1214"/>
      <c r="X60" s="1214"/>
      <c r="Y60" s="1214"/>
      <c r="Z60" s="539" t="str">
        <f>IF(AND(B9&lt;&gt;"処遇加算なし",F15=4),IF(V32="✓",1,IF(V33="✓",2,"")),"")</f>
        <v/>
      </c>
      <c r="AA60" s="536"/>
      <c r="AB60" s="537"/>
      <c r="AC60" s="1214" t="s">
        <v>2057</v>
      </c>
      <c r="AD60" s="1214"/>
      <c r="AE60" s="1214"/>
      <c r="AF60" s="1214"/>
      <c r="AG60" s="1214"/>
      <c r="AH60" s="425">
        <f>IF(AND(F15&lt;&gt;4,F15&lt;&gt;5),0,IF(AW8="○",1,3))</f>
        <v>3</v>
      </c>
      <c r="AI60" s="537"/>
      <c r="AJ60" s="537"/>
      <c r="AK60" s="1214" t="s">
        <v>2057</v>
      </c>
      <c r="AL60" s="1214"/>
      <c r="AM60" s="1214"/>
      <c r="AN60" s="1214"/>
      <c r="AO60" s="121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214" t="s">
        <v>2058</v>
      </c>
      <c r="V61" s="1214"/>
      <c r="W61" s="1214"/>
      <c r="X61" s="1214"/>
      <c r="Y61" s="1214"/>
      <c r="Z61" s="539" t="str">
        <f>IF(AND(B9&lt;&gt;"処遇加算なし",F15=4),IF(V36="✓",1,IF(V37="✓",2,"")),"")</f>
        <v/>
      </c>
      <c r="AA61" s="536"/>
      <c r="AB61" s="537"/>
      <c r="AC61" s="1214" t="s">
        <v>2058</v>
      </c>
      <c r="AD61" s="1214"/>
      <c r="AE61" s="1214"/>
      <c r="AF61" s="1214"/>
      <c r="AG61" s="1214"/>
      <c r="AH61" s="425">
        <f>IF(AND(F15&lt;&gt;4,F15&lt;&gt;5),0,IF(AX8="○",1,2))</f>
        <v>2</v>
      </c>
      <c r="AI61" s="537"/>
      <c r="AJ61" s="537"/>
      <c r="AK61" s="1214" t="s">
        <v>2058</v>
      </c>
      <c r="AL61" s="1214"/>
      <c r="AM61" s="1214"/>
      <c r="AN61" s="1214"/>
      <c r="AO61" s="121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214" t="s">
        <v>2059</v>
      </c>
      <c r="V62" s="1214"/>
      <c r="W62" s="1214"/>
      <c r="X62" s="1214"/>
      <c r="Y62" s="1214"/>
      <c r="Z62" s="539" t="str">
        <f>IF(AND(B9&lt;&gt;"処遇加算なし",F15=4),IF(V40="✓",1,IF(V41="✓",2,"")),"")</f>
        <v/>
      </c>
      <c r="AA62" s="536"/>
      <c r="AB62" s="537"/>
      <c r="AC62" s="1214" t="s">
        <v>2059</v>
      </c>
      <c r="AD62" s="1214"/>
      <c r="AE62" s="1214"/>
      <c r="AF62" s="1214"/>
      <c r="AG62" s="1214"/>
      <c r="AH62" s="425">
        <f>IF(AND(F15&lt;&gt;4,F15&lt;&gt;5),0,IF(AY8="○",1,2))</f>
        <v>2</v>
      </c>
      <c r="AI62" s="537"/>
      <c r="AJ62" s="537"/>
      <c r="AK62" s="1214" t="s">
        <v>2059</v>
      </c>
      <c r="AL62" s="1214"/>
      <c r="AM62" s="1214"/>
      <c r="AN62" s="1214"/>
      <c r="AO62" s="121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12700</xdr:rowOff>
                  </from>
                  <to>
                    <xdr:col>29</xdr:col>
                    <xdr:colOff>114300</xdr:colOff>
                    <xdr:row>32</xdr:row>
                    <xdr:rowOff>25400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63500</xdr:rowOff>
                  </from>
                  <to>
                    <xdr:col>29</xdr:col>
                    <xdr:colOff>114300</xdr:colOff>
                    <xdr:row>32</xdr:row>
                    <xdr:rowOff>254000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12700</xdr:rowOff>
                  </from>
                  <to>
                    <xdr:col>37</xdr:col>
                    <xdr:colOff>114300</xdr:colOff>
                    <xdr:row>32</xdr:row>
                    <xdr:rowOff>12700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6350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2326</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16"/>
      <c r="Q5" s="1217"/>
      <c r="R5" s="1217"/>
      <c r="S5" s="1217"/>
      <c r="T5" s="1217"/>
      <c r="U5" s="1217"/>
      <c r="V5" s="1217"/>
      <c r="W5" s="1217"/>
      <c r="X5" s="1218"/>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5" t="str">
        <f>IFERROR(VLOOKUP(Y5,【参考】数式用!$A$5:$AB$37,MATCH(V11,【参考】数式用!$B$4:$AB$4,0)+1,FALSE),"")</f>
        <v/>
      </c>
      <c r="W12" s="1215"/>
      <c r="X12" s="1215"/>
      <c r="Y12" s="1215"/>
      <c r="Z12" s="121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426"/>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429" t="s">
        <v>2110</v>
      </c>
      <c r="F15" s="54">
        <v>4</v>
      </c>
      <c r="G15" s="429" t="s">
        <v>2111</v>
      </c>
      <c r="H15" s="1150" t="s">
        <v>2112</v>
      </c>
      <c r="I15" s="1150"/>
      <c r="J15" s="1163"/>
      <c r="K15" s="54">
        <v>7</v>
      </c>
      <c r="L15" s="429" t="s">
        <v>2110</v>
      </c>
      <c r="M15" s="54">
        <v>3</v>
      </c>
      <c r="N15" s="429" t="s">
        <v>2111</v>
      </c>
      <c r="O15" s="429" t="s">
        <v>2113</v>
      </c>
      <c r="P15" s="104">
        <f>(K15*12+M15)-(D15*12+F15)+1</f>
        <v>12</v>
      </c>
      <c r="Q15" s="1150" t="s">
        <v>2114</v>
      </c>
      <c r="R15" s="1150"/>
      <c r="S15" s="105" t="s">
        <v>69</v>
      </c>
      <c r="U15" s="426"/>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69" t="s">
        <v>2175</v>
      </c>
      <c r="AD37" s="1170"/>
      <c r="AE37" s="1170"/>
      <c r="AF37" s="1170"/>
      <c r="AG37" s="1171"/>
      <c r="AH37" s="1172"/>
      <c r="AI37" s="1040"/>
      <c r="AJ37" s="1041"/>
      <c r="AK37" s="1169" t="s">
        <v>2175</v>
      </c>
      <c r="AL37" s="1170"/>
      <c r="AM37" s="1170"/>
      <c r="AN37" s="1170"/>
      <c r="AO37" s="1171"/>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2" t="s">
        <v>215</v>
      </c>
      <c r="V56" s="1212"/>
      <c r="W56" s="1212"/>
      <c r="X56" s="1212"/>
      <c r="Y56" s="1212"/>
      <c r="Z56" s="1212"/>
      <c r="AA56" s="536"/>
      <c r="AB56" s="537"/>
      <c r="AC56" s="1212" t="str">
        <f>IF(F15=4,"R6.4～R6.5",IF(F15=5,"R6.5",""))</f>
        <v>R6.4～R6.5</v>
      </c>
      <c r="AD56" s="1212"/>
      <c r="AE56" s="1212"/>
      <c r="AF56" s="1212"/>
      <c r="AG56" s="1212"/>
      <c r="AH56" s="1212"/>
      <c r="AI56" s="538"/>
      <c r="AJ56" s="537"/>
      <c r="AK56" s="1212" t="str">
        <f>IF(OR(F15=4,F15=5),"R6.6","R"&amp;D15&amp;"."&amp;F15)&amp;"～R"&amp;K15&amp;"."&amp;M15</f>
        <v>R6.6～R7.3</v>
      </c>
      <c r="AL56" s="1212"/>
      <c r="AM56" s="1212"/>
      <c r="AN56" s="1212"/>
      <c r="AO56" s="1212"/>
      <c r="AP56" s="1212"/>
      <c r="AQ56" s="145"/>
      <c r="AR56" s="145"/>
      <c r="AS56" s="1173" t="s">
        <v>2202</v>
      </c>
      <c r="AT56" s="1173"/>
      <c r="AU56" s="1173"/>
      <c r="AV56" s="1173"/>
      <c r="AW56" s="1173" t="s">
        <v>2201</v>
      </c>
      <c r="AX56" s="1173"/>
      <c r="AY56" s="1173"/>
      <c r="AZ56" s="1173"/>
    </row>
    <row r="57" spans="2:86" ht="16"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214" t="s">
        <v>2055</v>
      </c>
      <c r="V58" s="1214"/>
      <c r="W58" s="1214"/>
      <c r="X58" s="1214"/>
      <c r="Y58" s="1214"/>
      <c r="Z58" s="539" t="str">
        <f>IF(AND(B9&lt;&gt;"処遇加算なし",F15=4),IF(V24="✓",1,IF(V25="✓",2,IF(V26="✓",3,""))),"")</f>
        <v/>
      </c>
      <c r="AA58" s="536"/>
      <c r="AB58" s="537"/>
      <c r="AC58" s="1214" t="s">
        <v>2055</v>
      </c>
      <c r="AD58" s="1214"/>
      <c r="AE58" s="1214"/>
      <c r="AF58" s="1214"/>
      <c r="AG58" s="1214"/>
      <c r="AH58" s="425">
        <f>IF(AND(F15&lt;&gt;4,F15&lt;&gt;5),0,IF(AU8="○",1,3))</f>
        <v>3</v>
      </c>
      <c r="AI58" s="537"/>
      <c r="AJ58" s="537"/>
      <c r="AK58" s="1214" t="s">
        <v>2055</v>
      </c>
      <c r="AL58" s="1214"/>
      <c r="AM58" s="1214"/>
      <c r="AN58" s="1214"/>
      <c r="AO58" s="121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214" t="s">
        <v>2056</v>
      </c>
      <c r="V59" s="1214"/>
      <c r="W59" s="1214"/>
      <c r="X59" s="1214"/>
      <c r="Y59" s="1214"/>
      <c r="Z59" s="539" t="str">
        <f>IF(AND(B9&lt;&gt;"処遇加算なし",F15=4),IF(V28="✓",1,IF(V29="✓",2,IF(V30="✓",3,""))),"")</f>
        <v/>
      </c>
      <c r="AA59" s="536"/>
      <c r="AB59" s="537"/>
      <c r="AC59" s="1214" t="s">
        <v>2056</v>
      </c>
      <c r="AD59" s="1214"/>
      <c r="AE59" s="1214"/>
      <c r="AF59" s="1214"/>
      <c r="AG59" s="1214"/>
      <c r="AH59" s="425">
        <f>IF(AND(F15&lt;&gt;4,F15&lt;&gt;5),0,IF(AV8="○",1,3))</f>
        <v>3</v>
      </c>
      <c r="AI59" s="537"/>
      <c r="AJ59" s="537"/>
      <c r="AK59" s="1214" t="s">
        <v>2056</v>
      </c>
      <c r="AL59" s="1214"/>
      <c r="AM59" s="1214"/>
      <c r="AN59" s="1214"/>
      <c r="AO59" s="121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214" t="s">
        <v>2057</v>
      </c>
      <c r="V60" s="1214"/>
      <c r="W60" s="1214"/>
      <c r="X60" s="1214"/>
      <c r="Y60" s="1214"/>
      <c r="Z60" s="539" t="str">
        <f>IF(AND(B9&lt;&gt;"処遇加算なし",F15=4),IF(V32="✓",1,IF(V33="✓",2,"")),"")</f>
        <v/>
      </c>
      <c r="AA60" s="536"/>
      <c r="AB60" s="537"/>
      <c r="AC60" s="1214" t="s">
        <v>2057</v>
      </c>
      <c r="AD60" s="1214"/>
      <c r="AE60" s="1214"/>
      <c r="AF60" s="1214"/>
      <c r="AG60" s="1214"/>
      <c r="AH60" s="425">
        <f>IF(AND(F15&lt;&gt;4,F15&lt;&gt;5),0,IF(AW8="○",1,3))</f>
        <v>3</v>
      </c>
      <c r="AI60" s="537"/>
      <c r="AJ60" s="537"/>
      <c r="AK60" s="1214" t="s">
        <v>2057</v>
      </c>
      <c r="AL60" s="1214"/>
      <c r="AM60" s="1214"/>
      <c r="AN60" s="1214"/>
      <c r="AO60" s="121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214" t="s">
        <v>2058</v>
      </c>
      <c r="V61" s="1214"/>
      <c r="W61" s="1214"/>
      <c r="X61" s="1214"/>
      <c r="Y61" s="1214"/>
      <c r="Z61" s="539" t="str">
        <f>IF(AND(B9&lt;&gt;"処遇加算なし",F15=4),IF(V36="✓",1,IF(V37="✓",2,"")),"")</f>
        <v/>
      </c>
      <c r="AA61" s="536"/>
      <c r="AB61" s="537"/>
      <c r="AC61" s="1214" t="s">
        <v>2058</v>
      </c>
      <c r="AD61" s="1214"/>
      <c r="AE61" s="1214"/>
      <c r="AF61" s="1214"/>
      <c r="AG61" s="1214"/>
      <c r="AH61" s="425">
        <f>IF(AND(F15&lt;&gt;4,F15&lt;&gt;5),0,IF(AX8="○",1,2))</f>
        <v>2</v>
      </c>
      <c r="AI61" s="537"/>
      <c r="AJ61" s="537"/>
      <c r="AK61" s="1214" t="s">
        <v>2058</v>
      </c>
      <c r="AL61" s="1214"/>
      <c r="AM61" s="1214"/>
      <c r="AN61" s="1214"/>
      <c r="AO61" s="121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214" t="s">
        <v>2059</v>
      </c>
      <c r="V62" s="1214"/>
      <c r="W62" s="1214"/>
      <c r="X62" s="1214"/>
      <c r="Y62" s="1214"/>
      <c r="Z62" s="539" t="str">
        <f>IF(AND(B9&lt;&gt;"処遇加算なし",F15=4),IF(V40="✓",1,IF(V41="✓",2,"")),"")</f>
        <v/>
      </c>
      <c r="AA62" s="536"/>
      <c r="AB62" s="537"/>
      <c r="AC62" s="1214" t="s">
        <v>2059</v>
      </c>
      <c r="AD62" s="1214"/>
      <c r="AE62" s="1214"/>
      <c r="AF62" s="1214"/>
      <c r="AG62" s="1214"/>
      <c r="AH62" s="425">
        <f>IF(AND(F15&lt;&gt;4,F15&lt;&gt;5),0,IF(AY8="○",1,2))</f>
        <v>2</v>
      </c>
      <c r="AI62" s="537"/>
      <c r="AJ62" s="537"/>
      <c r="AK62" s="1214" t="s">
        <v>2059</v>
      </c>
      <c r="AL62" s="1214"/>
      <c r="AM62" s="1214"/>
      <c r="AN62" s="1214"/>
      <c r="AO62" s="121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12700</xdr:rowOff>
                  </from>
                  <to>
                    <xdr:col>29</xdr:col>
                    <xdr:colOff>114300</xdr:colOff>
                    <xdr:row>32</xdr:row>
                    <xdr:rowOff>25400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63500</xdr:rowOff>
                  </from>
                  <to>
                    <xdr:col>29</xdr:col>
                    <xdr:colOff>114300</xdr:colOff>
                    <xdr:row>32</xdr:row>
                    <xdr:rowOff>254000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12700</xdr:rowOff>
                  </from>
                  <to>
                    <xdr:col>37</xdr:col>
                    <xdr:colOff>114300</xdr:colOff>
                    <xdr:row>32</xdr:row>
                    <xdr:rowOff>12700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6350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2327</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16"/>
      <c r="Q5" s="1217"/>
      <c r="R5" s="1217"/>
      <c r="S5" s="1217"/>
      <c r="T5" s="1217"/>
      <c r="U5" s="1217"/>
      <c r="V5" s="1217"/>
      <c r="W5" s="1217"/>
      <c r="X5" s="1218"/>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5" t="str">
        <f>IFERROR(VLOOKUP(Y5,【参考】数式用!$A$5:$AB$37,MATCH(V11,【参考】数式用!$B$4:$AB$4,0)+1,FALSE),"")</f>
        <v/>
      </c>
      <c r="W12" s="1215"/>
      <c r="X12" s="1215"/>
      <c r="Y12" s="1215"/>
      <c r="Z12" s="121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434"/>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437" t="s">
        <v>2110</v>
      </c>
      <c r="F15" s="54">
        <v>4</v>
      </c>
      <c r="G15" s="437" t="s">
        <v>2111</v>
      </c>
      <c r="H15" s="1150" t="s">
        <v>2112</v>
      </c>
      <c r="I15" s="1150"/>
      <c r="J15" s="1163"/>
      <c r="K15" s="54">
        <v>7</v>
      </c>
      <c r="L15" s="437" t="s">
        <v>2110</v>
      </c>
      <c r="M15" s="54">
        <v>3</v>
      </c>
      <c r="N15" s="437" t="s">
        <v>2111</v>
      </c>
      <c r="O15" s="437" t="s">
        <v>2113</v>
      </c>
      <c r="P15" s="104">
        <f>(K15*12+M15)-(D15*12+F15)+1</f>
        <v>12</v>
      </c>
      <c r="Q15" s="1150" t="s">
        <v>2114</v>
      </c>
      <c r="R15" s="1150"/>
      <c r="S15" s="105" t="s">
        <v>69</v>
      </c>
      <c r="U15" s="434"/>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69" t="s">
        <v>2175</v>
      </c>
      <c r="AD37" s="1170"/>
      <c r="AE37" s="1170"/>
      <c r="AF37" s="1170"/>
      <c r="AG37" s="1171"/>
      <c r="AH37" s="1172"/>
      <c r="AI37" s="1040"/>
      <c r="AJ37" s="1041"/>
      <c r="AK37" s="1169" t="s">
        <v>2175</v>
      </c>
      <c r="AL37" s="1170"/>
      <c r="AM37" s="1170"/>
      <c r="AN37" s="1170"/>
      <c r="AO37" s="1171"/>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2" t="s">
        <v>215</v>
      </c>
      <c r="V56" s="1212"/>
      <c r="W56" s="1212"/>
      <c r="X56" s="1212"/>
      <c r="Y56" s="1212"/>
      <c r="Z56" s="1212"/>
      <c r="AA56" s="536"/>
      <c r="AB56" s="537"/>
      <c r="AC56" s="1212" t="str">
        <f>IF(F15=4,"R6.4～R6.5",IF(F15=5,"R6.5",""))</f>
        <v>R6.4～R6.5</v>
      </c>
      <c r="AD56" s="1212"/>
      <c r="AE56" s="1212"/>
      <c r="AF56" s="1212"/>
      <c r="AG56" s="1212"/>
      <c r="AH56" s="1212"/>
      <c r="AI56" s="538"/>
      <c r="AJ56" s="537"/>
      <c r="AK56" s="1212" t="str">
        <f>IF(OR(F15=4,F15=5),"R6.6","R"&amp;D15&amp;"."&amp;F15)&amp;"～R"&amp;K15&amp;"."&amp;M15</f>
        <v>R6.6～R7.3</v>
      </c>
      <c r="AL56" s="1212"/>
      <c r="AM56" s="1212"/>
      <c r="AN56" s="1212"/>
      <c r="AO56" s="1212"/>
      <c r="AP56" s="1212"/>
      <c r="AQ56" s="145"/>
      <c r="AR56" s="145"/>
      <c r="AS56" s="1173" t="s">
        <v>2202</v>
      </c>
      <c r="AT56" s="1173"/>
      <c r="AU56" s="1173"/>
      <c r="AV56" s="1173"/>
      <c r="AW56" s="1173" t="s">
        <v>2201</v>
      </c>
      <c r="AX56" s="1173"/>
      <c r="AY56" s="1173"/>
      <c r="AZ56" s="1173"/>
    </row>
    <row r="57" spans="2:86" ht="16"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214" t="s">
        <v>2055</v>
      </c>
      <c r="V58" s="1214"/>
      <c r="W58" s="1214"/>
      <c r="X58" s="1214"/>
      <c r="Y58" s="1214"/>
      <c r="Z58" s="539" t="str">
        <f>IF(AND(B9&lt;&gt;"処遇加算なし",F15=4),IF(V24="✓",1,IF(V25="✓",2,IF(V26="✓",3,""))),"")</f>
        <v/>
      </c>
      <c r="AA58" s="536"/>
      <c r="AB58" s="537"/>
      <c r="AC58" s="1214" t="s">
        <v>2055</v>
      </c>
      <c r="AD58" s="1214"/>
      <c r="AE58" s="1214"/>
      <c r="AF58" s="1214"/>
      <c r="AG58" s="1214"/>
      <c r="AH58" s="425">
        <f>IF(AND(F15&lt;&gt;4,F15&lt;&gt;5),0,IF(AU8="○",1,3))</f>
        <v>3</v>
      </c>
      <c r="AI58" s="537"/>
      <c r="AJ58" s="537"/>
      <c r="AK58" s="1214" t="s">
        <v>2055</v>
      </c>
      <c r="AL58" s="1214"/>
      <c r="AM58" s="1214"/>
      <c r="AN58" s="1214"/>
      <c r="AO58" s="121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214" t="s">
        <v>2056</v>
      </c>
      <c r="V59" s="1214"/>
      <c r="W59" s="1214"/>
      <c r="X59" s="1214"/>
      <c r="Y59" s="1214"/>
      <c r="Z59" s="539" t="str">
        <f>IF(AND(B9&lt;&gt;"処遇加算なし",F15=4),IF(V28="✓",1,IF(V29="✓",2,IF(V30="✓",3,""))),"")</f>
        <v/>
      </c>
      <c r="AA59" s="536"/>
      <c r="AB59" s="537"/>
      <c r="AC59" s="1214" t="s">
        <v>2056</v>
      </c>
      <c r="AD59" s="1214"/>
      <c r="AE59" s="1214"/>
      <c r="AF59" s="1214"/>
      <c r="AG59" s="1214"/>
      <c r="AH59" s="425">
        <f>IF(AND(F15&lt;&gt;4,F15&lt;&gt;5),0,IF(AV8="○",1,3))</f>
        <v>3</v>
      </c>
      <c r="AI59" s="537"/>
      <c r="AJ59" s="537"/>
      <c r="AK59" s="1214" t="s">
        <v>2056</v>
      </c>
      <c r="AL59" s="1214"/>
      <c r="AM59" s="1214"/>
      <c r="AN59" s="1214"/>
      <c r="AO59" s="121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214" t="s">
        <v>2057</v>
      </c>
      <c r="V60" s="1214"/>
      <c r="W60" s="1214"/>
      <c r="X60" s="1214"/>
      <c r="Y60" s="1214"/>
      <c r="Z60" s="539" t="str">
        <f>IF(AND(B9&lt;&gt;"処遇加算なし",F15=4),IF(V32="✓",1,IF(V33="✓",2,"")),"")</f>
        <v/>
      </c>
      <c r="AA60" s="536"/>
      <c r="AB60" s="537"/>
      <c r="AC60" s="1214" t="s">
        <v>2057</v>
      </c>
      <c r="AD60" s="1214"/>
      <c r="AE60" s="1214"/>
      <c r="AF60" s="1214"/>
      <c r="AG60" s="1214"/>
      <c r="AH60" s="425">
        <f>IF(AND(F15&lt;&gt;4,F15&lt;&gt;5),0,IF(AW8="○",1,3))</f>
        <v>3</v>
      </c>
      <c r="AI60" s="537"/>
      <c r="AJ60" s="537"/>
      <c r="AK60" s="1214" t="s">
        <v>2057</v>
      </c>
      <c r="AL60" s="1214"/>
      <c r="AM60" s="1214"/>
      <c r="AN60" s="1214"/>
      <c r="AO60" s="121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214" t="s">
        <v>2058</v>
      </c>
      <c r="V61" s="1214"/>
      <c r="W61" s="1214"/>
      <c r="X61" s="1214"/>
      <c r="Y61" s="1214"/>
      <c r="Z61" s="539" t="str">
        <f>IF(AND(B9&lt;&gt;"処遇加算なし",F15=4),IF(V36="✓",1,IF(V37="✓",2,"")),"")</f>
        <v/>
      </c>
      <c r="AA61" s="536"/>
      <c r="AB61" s="537"/>
      <c r="AC61" s="1214" t="s">
        <v>2058</v>
      </c>
      <c r="AD61" s="1214"/>
      <c r="AE61" s="1214"/>
      <c r="AF61" s="1214"/>
      <c r="AG61" s="1214"/>
      <c r="AH61" s="425">
        <f>IF(AND(F15&lt;&gt;4,F15&lt;&gt;5),0,IF(AX8="○",1,2))</f>
        <v>2</v>
      </c>
      <c r="AI61" s="537"/>
      <c r="AJ61" s="537"/>
      <c r="AK61" s="1214" t="s">
        <v>2058</v>
      </c>
      <c r="AL61" s="1214"/>
      <c r="AM61" s="1214"/>
      <c r="AN61" s="1214"/>
      <c r="AO61" s="121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214" t="s">
        <v>2059</v>
      </c>
      <c r="V62" s="1214"/>
      <c r="W62" s="1214"/>
      <c r="X62" s="1214"/>
      <c r="Y62" s="1214"/>
      <c r="Z62" s="539" t="str">
        <f>IF(AND(B9&lt;&gt;"処遇加算なし",F15=4),IF(V40="✓",1,IF(V41="✓",2,"")),"")</f>
        <v/>
      </c>
      <c r="AA62" s="536"/>
      <c r="AB62" s="537"/>
      <c r="AC62" s="1214" t="s">
        <v>2059</v>
      </c>
      <c r="AD62" s="1214"/>
      <c r="AE62" s="1214"/>
      <c r="AF62" s="1214"/>
      <c r="AG62" s="1214"/>
      <c r="AH62" s="425">
        <f>IF(AND(F15&lt;&gt;4,F15&lt;&gt;5),0,IF(AY8="○",1,2))</f>
        <v>2</v>
      </c>
      <c r="AI62" s="537"/>
      <c r="AJ62" s="537"/>
      <c r="AK62" s="1214" t="s">
        <v>2059</v>
      </c>
      <c r="AL62" s="1214"/>
      <c r="AM62" s="1214"/>
      <c r="AN62" s="1214"/>
      <c r="AO62" s="121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12700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12700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127000</xdr:colOff>
                    <xdr:row>23</xdr:row>
                    <xdr:rowOff>12700</xdr:rowOff>
                  </from>
                  <to>
                    <xdr:col>29</xdr:col>
                    <xdr:colOff>107950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127000</xdr:colOff>
                    <xdr:row>24</xdr:row>
                    <xdr:rowOff>25400</xdr:rowOff>
                  </from>
                  <to>
                    <xdr:col>29</xdr:col>
                    <xdr:colOff>107950</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127000</xdr:colOff>
                    <xdr:row>25</xdr:row>
                    <xdr:rowOff>0</xdr:rowOff>
                  </from>
                  <to>
                    <xdr:col>29</xdr:col>
                    <xdr:colOff>107950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127000</xdr:colOff>
                    <xdr:row>27</xdr:row>
                    <xdr:rowOff>6350</xdr:rowOff>
                  </from>
                  <to>
                    <xdr:col>29</xdr:col>
                    <xdr:colOff>107950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127000</xdr:colOff>
                    <xdr:row>28</xdr:row>
                    <xdr:rowOff>25400</xdr:rowOff>
                  </from>
                  <to>
                    <xdr:col>29</xdr:col>
                    <xdr:colOff>107950</xdr:colOff>
                    <xdr:row>28</xdr:row>
                    <xdr:rowOff>234950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127000</xdr:colOff>
                    <xdr:row>29</xdr:row>
                    <xdr:rowOff>12700</xdr:rowOff>
                  </from>
                  <to>
                    <xdr:col>29</xdr:col>
                    <xdr:colOff>107950</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127000</xdr:colOff>
                    <xdr:row>43</xdr:row>
                    <xdr:rowOff>0</xdr:rowOff>
                  </from>
                  <to>
                    <xdr:col>29</xdr:col>
                    <xdr:colOff>95250</xdr:colOff>
                    <xdr:row>44</xdr:row>
                    <xdr:rowOff>31750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127000</xdr:colOff>
                    <xdr:row>44</xdr:row>
                    <xdr:rowOff>0</xdr:rowOff>
                  </from>
                  <to>
                    <xdr:col>29</xdr:col>
                    <xdr:colOff>95250</xdr:colOff>
                    <xdr:row>45</xdr:row>
                    <xdr:rowOff>12700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127000</xdr:colOff>
                    <xdr:row>43</xdr:row>
                    <xdr:rowOff>19050</xdr:rowOff>
                  </from>
                  <to>
                    <xdr:col>37</xdr:col>
                    <xdr:colOff>107950</xdr:colOff>
                    <xdr:row>43</xdr:row>
                    <xdr:rowOff>203200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127000</xdr:colOff>
                    <xdr:row>44</xdr:row>
                    <xdr:rowOff>19050</xdr:rowOff>
                  </from>
                  <to>
                    <xdr:col>37</xdr:col>
                    <xdr:colOff>107950</xdr:colOff>
                    <xdr:row>44</xdr:row>
                    <xdr:rowOff>184150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12700</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31750</xdr:colOff>
                    <xdr:row>22</xdr:row>
                    <xdr:rowOff>133350</xdr:rowOff>
                  </from>
                  <to>
                    <xdr:col>30</xdr:col>
                    <xdr:colOff>50800</xdr:colOff>
                    <xdr:row>27</xdr:row>
                    <xdr:rowOff>31750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12700</xdr:colOff>
                    <xdr:row>26</xdr:row>
                    <xdr:rowOff>107950</xdr:rowOff>
                  </from>
                  <to>
                    <xdr:col>30</xdr:col>
                    <xdr:colOff>50800</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12700</xdr:colOff>
                    <xdr:row>30</xdr:row>
                    <xdr:rowOff>127000</xdr:rowOff>
                  </from>
                  <to>
                    <xdr:col>30</xdr:col>
                    <xdr:colOff>50800</xdr:colOff>
                    <xdr:row>34</xdr:row>
                    <xdr:rowOff>50800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127000</xdr:colOff>
                    <xdr:row>31</xdr:row>
                    <xdr:rowOff>12700</xdr:rowOff>
                  </from>
                  <to>
                    <xdr:col>29</xdr:col>
                    <xdr:colOff>107950</xdr:colOff>
                    <xdr:row>32</xdr:row>
                    <xdr:rowOff>25400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127000</xdr:colOff>
                    <xdr:row>32</xdr:row>
                    <xdr:rowOff>57150</xdr:rowOff>
                  </from>
                  <to>
                    <xdr:col>29</xdr:col>
                    <xdr:colOff>107950</xdr:colOff>
                    <xdr:row>32</xdr:row>
                    <xdr:rowOff>254000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127000</xdr:colOff>
                    <xdr:row>33</xdr:row>
                    <xdr:rowOff>44450</xdr:rowOff>
                  </from>
                  <to>
                    <xdr:col>29</xdr:col>
                    <xdr:colOff>107950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165100</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88900</xdr:rowOff>
                  </from>
                  <to>
                    <xdr:col>29</xdr:col>
                    <xdr:colOff>146050</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31750</xdr:colOff>
                    <xdr:row>26</xdr:row>
                    <xdr:rowOff>133350</xdr:rowOff>
                  </from>
                  <to>
                    <xdr:col>38</xdr:col>
                    <xdr:colOff>69850</xdr:colOff>
                    <xdr:row>31</xdr:row>
                    <xdr:rowOff>31750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12700</xdr:colOff>
                    <xdr:row>30</xdr:row>
                    <xdr:rowOff>114300</xdr:rowOff>
                  </from>
                  <to>
                    <xdr:col>39</xdr:col>
                    <xdr:colOff>38100</xdr:colOff>
                    <xdr:row>34</xdr:row>
                    <xdr:rowOff>12700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107950</xdr:colOff>
                    <xdr:row>33</xdr:row>
                    <xdr:rowOff>184150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107950</xdr:rowOff>
                  </from>
                  <to>
                    <xdr:col>38</xdr:col>
                    <xdr:colOff>152400</xdr:colOff>
                    <xdr:row>41</xdr:row>
                    <xdr:rowOff>203200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50800</xdr:colOff>
                    <xdr:row>43</xdr:row>
                    <xdr:rowOff>0</xdr:rowOff>
                  </from>
                  <to>
                    <xdr:col>38</xdr:col>
                    <xdr:colOff>50800</xdr:colOff>
                    <xdr:row>46</xdr:row>
                    <xdr:rowOff>127000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31750</xdr:colOff>
                    <xdr:row>20</xdr:row>
                    <xdr:rowOff>0</xdr:rowOff>
                  </from>
                  <to>
                    <xdr:col>30</xdr:col>
                    <xdr:colOff>38100</xdr:colOff>
                    <xdr:row>23</xdr:row>
                    <xdr:rowOff>88900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50800</xdr:colOff>
                    <xdr:row>20</xdr:row>
                    <xdr:rowOff>0</xdr:rowOff>
                  </from>
                  <to>
                    <xdr:col>38</xdr:col>
                    <xdr:colOff>57150</xdr:colOff>
                    <xdr:row>23</xdr:row>
                    <xdr:rowOff>88900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50800</xdr:colOff>
                    <xdr:row>27</xdr:row>
                    <xdr:rowOff>50800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127000</xdr:colOff>
                    <xdr:row>39</xdr:row>
                    <xdr:rowOff>0</xdr:rowOff>
                  </from>
                  <to>
                    <xdr:col>37</xdr:col>
                    <xdr:colOff>25400</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120650</xdr:colOff>
                    <xdr:row>40</xdr:row>
                    <xdr:rowOff>273050</xdr:rowOff>
                  </from>
                  <to>
                    <xdr:col>37</xdr:col>
                    <xdr:colOff>19050</xdr:colOff>
                    <xdr:row>41</xdr:row>
                    <xdr:rowOff>203200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120650</xdr:colOff>
                    <xdr:row>19</xdr:row>
                    <xdr:rowOff>158750</xdr:rowOff>
                  </from>
                  <to>
                    <xdr:col>37</xdr:col>
                    <xdr:colOff>101600</xdr:colOff>
                    <xdr:row>20</xdr:row>
                    <xdr:rowOff>215900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120650</xdr:colOff>
                    <xdr:row>20</xdr:row>
                    <xdr:rowOff>215900</xdr:rowOff>
                  </from>
                  <to>
                    <xdr:col>37</xdr:col>
                    <xdr:colOff>101600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127000</xdr:colOff>
                    <xdr:row>27</xdr:row>
                    <xdr:rowOff>12700</xdr:rowOff>
                  </from>
                  <to>
                    <xdr:col>37</xdr:col>
                    <xdr:colOff>107950</xdr:colOff>
                    <xdr:row>27</xdr:row>
                    <xdr:rowOff>215900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127000</xdr:colOff>
                    <xdr:row>28</xdr:row>
                    <xdr:rowOff>25400</xdr:rowOff>
                  </from>
                  <to>
                    <xdr:col>37</xdr:col>
                    <xdr:colOff>107950</xdr:colOff>
                    <xdr:row>28</xdr:row>
                    <xdr:rowOff>215900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127000</xdr:colOff>
                    <xdr:row>28</xdr:row>
                    <xdr:rowOff>260350</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127000</xdr:colOff>
                    <xdr:row>35</xdr:row>
                    <xdr:rowOff>0</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127000</xdr:colOff>
                    <xdr:row>36</xdr:row>
                    <xdr:rowOff>247650</xdr:rowOff>
                  </from>
                  <to>
                    <xdr:col>29</xdr:col>
                    <xdr:colOff>31750</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6350</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260350</xdr:rowOff>
                  </from>
                  <to>
                    <xdr:col>28</xdr:col>
                    <xdr:colOff>152400</xdr:colOff>
                    <xdr:row>42</xdr:row>
                    <xdr:rowOff>31750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146050</xdr:colOff>
                    <xdr:row>38</xdr:row>
                    <xdr:rowOff>69850</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120650</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241300</xdr:rowOff>
                  </from>
                  <to>
                    <xdr:col>37</xdr:col>
                    <xdr:colOff>114300</xdr:colOff>
                    <xdr:row>38</xdr:row>
                    <xdr:rowOff>6350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127000</xdr:colOff>
                    <xdr:row>23</xdr:row>
                    <xdr:rowOff>19050</xdr:rowOff>
                  </from>
                  <to>
                    <xdr:col>37</xdr:col>
                    <xdr:colOff>107950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127000</xdr:colOff>
                    <xdr:row>24</xdr:row>
                    <xdr:rowOff>31750</xdr:rowOff>
                  </from>
                  <to>
                    <xdr:col>37</xdr:col>
                    <xdr:colOff>107950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127000</xdr:colOff>
                    <xdr:row>25</xdr:row>
                    <xdr:rowOff>6350</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127000</xdr:colOff>
                    <xdr:row>31</xdr:row>
                    <xdr:rowOff>12700</xdr:rowOff>
                  </from>
                  <to>
                    <xdr:col>37</xdr:col>
                    <xdr:colOff>107950</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127000</xdr:colOff>
                    <xdr:row>32</xdr:row>
                    <xdr:rowOff>57150</xdr:rowOff>
                  </from>
                  <to>
                    <xdr:col>37</xdr:col>
                    <xdr:colOff>107950</xdr:colOff>
                    <xdr:row>32</xdr:row>
                    <xdr:rowOff>234950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127000</xdr:colOff>
                    <xdr:row>33</xdr:row>
                    <xdr:rowOff>6350</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2328</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16"/>
      <c r="Q5" s="1217"/>
      <c r="R5" s="1217"/>
      <c r="S5" s="1217"/>
      <c r="T5" s="1217"/>
      <c r="U5" s="1217"/>
      <c r="V5" s="1217"/>
      <c r="W5" s="1217"/>
      <c r="X5" s="1218"/>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5" t="str">
        <f>IFERROR(VLOOKUP(Y5,【参考】数式用!$A$5:$AB$37,MATCH(V11,【参考】数式用!$B$4:$AB$4,0)+1,FALSE),"")</f>
        <v/>
      </c>
      <c r="W12" s="1215"/>
      <c r="X12" s="1215"/>
      <c r="Y12" s="1215"/>
      <c r="Z12" s="121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434"/>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437" t="s">
        <v>2110</v>
      </c>
      <c r="F15" s="54">
        <v>4</v>
      </c>
      <c r="G15" s="437" t="s">
        <v>2111</v>
      </c>
      <c r="H15" s="1150" t="s">
        <v>2112</v>
      </c>
      <c r="I15" s="1150"/>
      <c r="J15" s="1163"/>
      <c r="K15" s="54">
        <v>7</v>
      </c>
      <c r="L15" s="437" t="s">
        <v>2110</v>
      </c>
      <c r="M15" s="54">
        <v>3</v>
      </c>
      <c r="N15" s="437" t="s">
        <v>2111</v>
      </c>
      <c r="O15" s="437" t="s">
        <v>2113</v>
      </c>
      <c r="P15" s="104">
        <f>(K15*12+M15)-(D15*12+F15)+1</f>
        <v>12</v>
      </c>
      <c r="Q15" s="1150" t="s">
        <v>2114</v>
      </c>
      <c r="R15" s="1150"/>
      <c r="S15" s="105" t="s">
        <v>69</v>
      </c>
      <c r="U15" s="434"/>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69" t="s">
        <v>2175</v>
      </c>
      <c r="AD37" s="1170"/>
      <c r="AE37" s="1170"/>
      <c r="AF37" s="1170"/>
      <c r="AG37" s="1171"/>
      <c r="AH37" s="1172"/>
      <c r="AI37" s="1040"/>
      <c r="AJ37" s="1041"/>
      <c r="AK37" s="1169" t="s">
        <v>2175</v>
      </c>
      <c r="AL37" s="1170"/>
      <c r="AM37" s="1170"/>
      <c r="AN37" s="1170"/>
      <c r="AO37" s="1171"/>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2" t="s">
        <v>215</v>
      </c>
      <c r="V56" s="1212"/>
      <c r="W56" s="1212"/>
      <c r="X56" s="1212"/>
      <c r="Y56" s="1212"/>
      <c r="Z56" s="1212"/>
      <c r="AA56" s="536"/>
      <c r="AB56" s="537"/>
      <c r="AC56" s="1212" t="str">
        <f>IF(F15=4,"R6.4～R6.5",IF(F15=5,"R6.5",""))</f>
        <v>R6.4～R6.5</v>
      </c>
      <c r="AD56" s="1212"/>
      <c r="AE56" s="1212"/>
      <c r="AF56" s="1212"/>
      <c r="AG56" s="1212"/>
      <c r="AH56" s="1212"/>
      <c r="AI56" s="538"/>
      <c r="AJ56" s="537"/>
      <c r="AK56" s="1212" t="str">
        <f>IF(OR(F15=4,F15=5),"R6.6","R"&amp;D15&amp;"."&amp;F15)&amp;"～R"&amp;K15&amp;"."&amp;M15</f>
        <v>R6.6～R7.3</v>
      </c>
      <c r="AL56" s="1212"/>
      <c r="AM56" s="1212"/>
      <c r="AN56" s="1212"/>
      <c r="AO56" s="1212"/>
      <c r="AP56" s="1212"/>
      <c r="AQ56" s="145"/>
      <c r="AR56" s="145"/>
      <c r="AS56" s="1173" t="s">
        <v>2202</v>
      </c>
      <c r="AT56" s="1173"/>
      <c r="AU56" s="1173"/>
      <c r="AV56" s="1173"/>
      <c r="AW56" s="1173" t="s">
        <v>2201</v>
      </c>
      <c r="AX56" s="1173"/>
      <c r="AY56" s="1173"/>
      <c r="AZ56" s="1173"/>
    </row>
    <row r="57" spans="2:86" ht="16"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214" t="s">
        <v>2055</v>
      </c>
      <c r="V58" s="1214"/>
      <c r="W58" s="1214"/>
      <c r="X58" s="1214"/>
      <c r="Y58" s="1214"/>
      <c r="Z58" s="539" t="str">
        <f>IF(AND(B9&lt;&gt;"処遇加算なし",F15=4),IF(V24="✓",1,IF(V25="✓",2,IF(V26="✓",3,""))),"")</f>
        <v/>
      </c>
      <c r="AA58" s="536"/>
      <c r="AB58" s="537"/>
      <c r="AC58" s="1214" t="s">
        <v>2055</v>
      </c>
      <c r="AD58" s="1214"/>
      <c r="AE58" s="1214"/>
      <c r="AF58" s="1214"/>
      <c r="AG58" s="1214"/>
      <c r="AH58" s="425">
        <f>IF(AND(F15&lt;&gt;4,F15&lt;&gt;5),0,IF(AU8="○",1,3))</f>
        <v>3</v>
      </c>
      <c r="AI58" s="537"/>
      <c r="AJ58" s="537"/>
      <c r="AK58" s="1214" t="s">
        <v>2055</v>
      </c>
      <c r="AL58" s="1214"/>
      <c r="AM58" s="1214"/>
      <c r="AN58" s="1214"/>
      <c r="AO58" s="121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214" t="s">
        <v>2056</v>
      </c>
      <c r="V59" s="1214"/>
      <c r="W59" s="1214"/>
      <c r="X59" s="1214"/>
      <c r="Y59" s="1214"/>
      <c r="Z59" s="539" t="str">
        <f>IF(AND(B9&lt;&gt;"処遇加算なし",F15=4),IF(V28="✓",1,IF(V29="✓",2,IF(V30="✓",3,""))),"")</f>
        <v/>
      </c>
      <c r="AA59" s="536"/>
      <c r="AB59" s="537"/>
      <c r="AC59" s="1214" t="s">
        <v>2056</v>
      </c>
      <c r="AD59" s="1214"/>
      <c r="AE59" s="1214"/>
      <c r="AF59" s="1214"/>
      <c r="AG59" s="1214"/>
      <c r="AH59" s="425">
        <f>IF(AND(F15&lt;&gt;4,F15&lt;&gt;5),0,IF(AV8="○",1,3))</f>
        <v>3</v>
      </c>
      <c r="AI59" s="537"/>
      <c r="AJ59" s="537"/>
      <c r="AK59" s="1214" t="s">
        <v>2056</v>
      </c>
      <c r="AL59" s="1214"/>
      <c r="AM59" s="1214"/>
      <c r="AN59" s="1214"/>
      <c r="AO59" s="121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214" t="s">
        <v>2057</v>
      </c>
      <c r="V60" s="1214"/>
      <c r="W60" s="1214"/>
      <c r="X60" s="1214"/>
      <c r="Y60" s="1214"/>
      <c r="Z60" s="539" t="str">
        <f>IF(AND(B9&lt;&gt;"処遇加算なし",F15=4),IF(V32="✓",1,IF(V33="✓",2,"")),"")</f>
        <v/>
      </c>
      <c r="AA60" s="536"/>
      <c r="AB60" s="537"/>
      <c r="AC60" s="1214" t="s">
        <v>2057</v>
      </c>
      <c r="AD60" s="1214"/>
      <c r="AE60" s="1214"/>
      <c r="AF60" s="1214"/>
      <c r="AG60" s="1214"/>
      <c r="AH60" s="425">
        <f>IF(AND(F15&lt;&gt;4,F15&lt;&gt;5),0,IF(AW8="○",1,3))</f>
        <v>3</v>
      </c>
      <c r="AI60" s="537"/>
      <c r="AJ60" s="537"/>
      <c r="AK60" s="1214" t="s">
        <v>2057</v>
      </c>
      <c r="AL60" s="1214"/>
      <c r="AM60" s="1214"/>
      <c r="AN60" s="1214"/>
      <c r="AO60" s="121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214" t="s">
        <v>2058</v>
      </c>
      <c r="V61" s="1214"/>
      <c r="W61" s="1214"/>
      <c r="X61" s="1214"/>
      <c r="Y61" s="1214"/>
      <c r="Z61" s="539" t="str">
        <f>IF(AND(B9&lt;&gt;"処遇加算なし",F15=4),IF(V36="✓",1,IF(V37="✓",2,"")),"")</f>
        <v/>
      </c>
      <c r="AA61" s="536"/>
      <c r="AB61" s="537"/>
      <c r="AC61" s="1214" t="s">
        <v>2058</v>
      </c>
      <c r="AD61" s="1214"/>
      <c r="AE61" s="1214"/>
      <c r="AF61" s="1214"/>
      <c r="AG61" s="1214"/>
      <c r="AH61" s="425">
        <f>IF(AND(F15&lt;&gt;4,F15&lt;&gt;5),0,IF(AX8="○",1,2))</f>
        <v>2</v>
      </c>
      <c r="AI61" s="537"/>
      <c r="AJ61" s="537"/>
      <c r="AK61" s="1214" t="s">
        <v>2058</v>
      </c>
      <c r="AL61" s="1214"/>
      <c r="AM61" s="1214"/>
      <c r="AN61" s="1214"/>
      <c r="AO61" s="121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214" t="s">
        <v>2059</v>
      </c>
      <c r="V62" s="1214"/>
      <c r="W62" s="1214"/>
      <c r="X62" s="1214"/>
      <c r="Y62" s="1214"/>
      <c r="Z62" s="539" t="str">
        <f>IF(AND(B9&lt;&gt;"処遇加算なし",F15=4),IF(V40="✓",1,IF(V41="✓",2,"")),"")</f>
        <v/>
      </c>
      <c r="AA62" s="536"/>
      <c r="AB62" s="537"/>
      <c r="AC62" s="1214" t="s">
        <v>2059</v>
      </c>
      <c r="AD62" s="1214"/>
      <c r="AE62" s="1214"/>
      <c r="AF62" s="1214"/>
      <c r="AG62" s="1214"/>
      <c r="AH62" s="425">
        <f>IF(AND(F15&lt;&gt;4,F15&lt;&gt;5),0,IF(AY8="○",1,2))</f>
        <v>2</v>
      </c>
      <c r="AI62" s="537"/>
      <c r="AJ62" s="537"/>
      <c r="AK62" s="1214" t="s">
        <v>2059</v>
      </c>
      <c r="AL62" s="1214"/>
      <c r="AM62" s="1214"/>
      <c r="AN62" s="1214"/>
      <c r="AO62" s="121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12700</xdr:rowOff>
                  </from>
                  <to>
                    <xdr:col>29</xdr:col>
                    <xdr:colOff>114300</xdr:colOff>
                    <xdr:row>32</xdr:row>
                    <xdr:rowOff>25400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63500</xdr:rowOff>
                  </from>
                  <to>
                    <xdr:col>29</xdr:col>
                    <xdr:colOff>114300</xdr:colOff>
                    <xdr:row>32</xdr:row>
                    <xdr:rowOff>254000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12700</xdr:rowOff>
                  </from>
                  <to>
                    <xdr:col>37</xdr:col>
                    <xdr:colOff>114300</xdr:colOff>
                    <xdr:row>32</xdr:row>
                    <xdr:rowOff>12700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6350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2329</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16"/>
      <c r="Q5" s="1217"/>
      <c r="R5" s="1217"/>
      <c r="S5" s="1217"/>
      <c r="T5" s="1217"/>
      <c r="U5" s="1217"/>
      <c r="V5" s="1217"/>
      <c r="W5" s="1217"/>
      <c r="X5" s="1218"/>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5" t="str">
        <f>IFERROR(VLOOKUP(Y5,【参考】数式用!$A$5:$AB$37,MATCH(V11,【参考】数式用!$B$4:$AB$4,0)+1,FALSE),"")</f>
        <v/>
      </c>
      <c r="W12" s="1215"/>
      <c r="X12" s="1215"/>
      <c r="Y12" s="1215"/>
      <c r="Z12" s="121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434"/>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437" t="s">
        <v>2110</v>
      </c>
      <c r="F15" s="54">
        <v>4</v>
      </c>
      <c r="G15" s="437" t="s">
        <v>2111</v>
      </c>
      <c r="H15" s="1150" t="s">
        <v>2112</v>
      </c>
      <c r="I15" s="1150"/>
      <c r="J15" s="1163"/>
      <c r="K15" s="54">
        <v>7</v>
      </c>
      <c r="L15" s="437" t="s">
        <v>2110</v>
      </c>
      <c r="M15" s="54">
        <v>3</v>
      </c>
      <c r="N15" s="437" t="s">
        <v>2111</v>
      </c>
      <c r="O15" s="437" t="s">
        <v>2113</v>
      </c>
      <c r="P15" s="104">
        <f>(K15*12+M15)-(D15*12+F15)+1</f>
        <v>12</v>
      </c>
      <c r="Q15" s="1150" t="s">
        <v>2114</v>
      </c>
      <c r="R15" s="1150"/>
      <c r="S15" s="105" t="s">
        <v>69</v>
      </c>
      <c r="U15" s="434"/>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69" t="s">
        <v>2175</v>
      </c>
      <c r="AD37" s="1170"/>
      <c r="AE37" s="1170"/>
      <c r="AF37" s="1170"/>
      <c r="AG37" s="1171"/>
      <c r="AH37" s="1172"/>
      <c r="AI37" s="1040"/>
      <c r="AJ37" s="1041"/>
      <c r="AK37" s="1169" t="s">
        <v>2175</v>
      </c>
      <c r="AL37" s="1170"/>
      <c r="AM37" s="1170"/>
      <c r="AN37" s="1170"/>
      <c r="AO37" s="1171"/>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2" t="s">
        <v>215</v>
      </c>
      <c r="V56" s="1212"/>
      <c r="W56" s="1212"/>
      <c r="X56" s="1212"/>
      <c r="Y56" s="1212"/>
      <c r="Z56" s="1212"/>
      <c r="AA56" s="536"/>
      <c r="AB56" s="537"/>
      <c r="AC56" s="1212" t="str">
        <f>IF(F15=4,"R6.4～R6.5",IF(F15=5,"R6.5",""))</f>
        <v>R6.4～R6.5</v>
      </c>
      <c r="AD56" s="1212"/>
      <c r="AE56" s="1212"/>
      <c r="AF56" s="1212"/>
      <c r="AG56" s="1212"/>
      <c r="AH56" s="1212"/>
      <c r="AI56" s="538"/>
      <c r="AJ56" s="537"/>
      <c r="AK56" s="1212" t="str">
        <f>IF(OR(F15=4,F15=5),"R6.6","R"&amp;D15&amp;"."&amp;F15)&amp;"～R"&amp;K15&amp;"."&amp;M15</f>
        <v>R6.6～R7.3</v>
      </c>
      <c r="AL56" s="1212"/>
      <c r="AM56" s="1212"/>
      <c r="AN56" s="1212"/>
      <c r="AO56" s="1212"/>
      <c r="AP56" s="1212"/>
      <c r="AQ56" s="145"/>
      <c r="AR56" s="145"/>
      <c r="AS56" s="1173" t="s">
        <v>2202</v>
      </c>
      <c r="AT56" s="1173"/>
      <c r="AU56" s="1173"/>
      <c r="AV56" s="1173"/>
      <c r="AW56" s="1173" t="s">
        <v>2201</v>
      </c>
      <c r="AX56" s="1173"/>
      <c r="AY56" s="1173"/>
      <c r="AZ56" s="1173"/>
    </row>
    <row r="57" spans="2:86" ht="16"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214" t="s">
        <v>2055</v>
      </c>
      <c r="V58" s="1214"/>
      <c r="W58" s="1214"/>
      <c r="X58" s="1214"/>
      <c r="Y58" s="1214"/>
      <c r="Z58" s="539" t="str">
        <f>IF(AND(B9&lt;&gt;"処遇加算なし",F15=4),IF(V24="✓",1,IF(V25="✓",2,IF(V26="✓",3,""))),"")</f>
        <v/>
      </c>
      <c r="AA58" s="536"/>
      <c r="AB58" s="537"/>
      <c r="AC58" s="1214" t="s">
        <v>2055</v>
      </c>
      <c r="AD58" s="1214"/>
      <c r="AE58" s="1214"/>
      <c r="AF58" s="1214"/>
      <c r="AG58" s="1214"/>
      <c r="AH58" s="425">
        <f>IF(AND(F15&lt;&gt;4,F15&lt;&gt;5),0,IF(AU8="○",1,3))</f>
        <v>3</v>
      </c>
      <c r="AI58" s="537"/>
      <c r="AJ58" s="537"/>
      <c r="AK58" s="1214" t="s">
        <v>2055</v>
      </c>
      <c r="AL58" s="1214"/>
      <c r="AM58" s="1214"/>
      <c r="AN58" s="1214"/>
      <c r="AO58" s="121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214" t="s">
        <v>2056</v>
      </c>
      <c r="V59" s="1214"/>
      <c r="W59" s="1214"/>
      <c r="X59" s="1214"/>
      <c r="Y59" s="1214"/>
      <c r="Z59" s="539" t="str">
        <f>IF(AND(B9&lt;&gt;"処遇加算なし",F15=4),IF(V28="✓",1,IF(V29="✓",2,IF(V30="✓",3,""))),"")</f>
        <v/>
      </c>
      <c r="AA59" s="536"/>
      <c r="AB59" s="537"/>
      <c r="AC59" s="1214" t="s">
        <v>2056</v>
      </c>
      <c r="AD59" s="1214"/>
      <c r="AE59" s="1214"/>
      <c r="AF59" s="1214"/>
      <c r="AG59" s="1214"/>
      <c r="AH59" s="425">
        <f>IF(AND(F15&lt;&gt;4,F15&lt;&gt;5),0,IF(AV8="○",1,3))</f>
        <v>3</v>
      </c>
      <c r="AI59" s="537"/>
      <c r="AJ59" s="537"/>
      <c r="AK59" s="1214" t="s">
        <v>2056</v>
      </c>
      <c r="AL59" s="1214"/>
      <c r="AM59" s="1214"/>
      <c r="AN59" s="1214"/>
      <c r="AO59" s="121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214" t="s">
        <v>2057</v>
      </c>
      <c r="V60" s="1214"/>
      <c r="W60" s="1214"/>
      <c r="X60" s="1214"/>
      <c r="Y60" s="1214"/>
      <c r="Z60" s="539" t="str">
        <f>IF(AND(B9&lt;&gt;"処遇加算なし",F15=4),IF(V32="✓",1,IF(V33="✓",2,"")),"")</f>
        <v/>
      </c>
      <c r="AA60" s="536"/>
      <c r="AB60" s="537"/>
      <c r="AC60" s="1214" t="s">
        <v>2057</v>
      </c>
      <c r="AD60" s="1214"/>
      <c r="AE60" s="1214"/>
      <c r="AF60" s="1214"/>
      <c r="AG60" s="1214"/>
      <c r="AH60" s="425">
        <f>IF(AND(F15&lt;&gt;4,F15&lt;&gt;5),0,IF(AW8="○",1,3))</f>
        <v>3</v>
      </c>
      <c r="AI60" s="537"/>
      <c r="AJ60" s="537"/>
      <c r="AK60" s="1214" t="s">
        <v>2057</v>
      </c>
      <c r="AL60" s="1214"/>
      <c r="AM60" s="1214"/>
      <c r="AN60" s="1214"/>
      <c r="AO60" s="121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214" t="s">
        <v>2058</v>
      </c>
      <c r="V61" s="1214"/>
      <c r="W61" s="1214"/>
      <c r="X61" s="1214"/>
      <c r="Y61" s="1214"/>
      <c r="Z61" s="539" t="str">
        <f>IF(AND(B9&lt;&gt;"処遇加算なし",F15=4),IF(V36="✓",1,IF(V37="✓",2,"")),"")</f>
        <v/>
      </c>
      <c r="AA61" s="536"/>
      <c r="AB61" s="537"/>
      <c r="AC61" s="1214" t="s">
        <v>2058</v>
      </c>
      <c r="AD61" s="1214"/>
      <c r="AE61" s="1214"/>
      <c r="AF61" s="1214"/>
      <c r="AG61" s="1214"/>
      <c r="AH61" s="425">
        <f>IF(AND(F15&lt;&gt;4,F15&lt;&gt;5),0,IF(AX8="○",1,2))</f>
        <v>2</v>
      </c>
      <c r="AI61" s="537"/>
      <c r="AJ61" s="537"/>
      <c r="AK61" s="1214" t="s">
        <v>2058</v>
      </c>
      <c r="AL61" s="1214"/>
      <c r="AM61" s="1214"/>
      <c r="AN61" s="1214"/>
      <c r="AO61" s="121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214" t="s">
        <v>2059</v>
      </c>
      <c r="V62" s="1214"/>
      <c r="W62" s="1214"/>
      <c r="X62" s="1214"/>
      <c r="Y62" s="1214"/>
      <c r="Z62" s="539" t="str">
        <f>IF(AND(B9&lt;&gt;"処遇加算なし",F15=4),IF(V40="✓",1,IF(V41="✓",2,"")),"")</f>
        <v/>
      </c>
      <c r="AA62" s="536"/>
      <c r="AB62" s="537"/>
      <c r="AC62" s="1214" t="s">
        <v>2059</v>
      </c>
      <c r="AD62" s="1214"/>
      <c r="AE62" s="1214"/>
      <c r="AF62" s="1214"/>
      <c r="AG62" s="1214"/>
      <c r="AH62" s="425">
        <f>IF(AND(F15&lt;&gt;4,F15&lt;&gt;5),0,IF(AY8="○",1,2))</f>
        <v>2</v>
      </c>
      <c r="AI62" s="537"/>
      <c r="AJ62" s="537"/>
      <c r="AK62" s="1214" t="s">
        <v>2059</v>
      </c>
      <c r="AL62" s="1214"/>
      <c r="AM62" s="1214"/>
      <c r="AN62" s="1214"/>
      <c r="AO62" s="121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12700</xdr:rowOff>
                  </from>
                  <to>
                    <xdr:col>29</xdr:col>
                    <xdr:colOff>114300</xdr:colOff>
                    <xdr:row>32</xdr:row>
                    <xdr:rowOff>25400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63500</xdr:rowOff>
                  </from>
                  <to>
                    <xdr:col>29</xdr:col>
                    <xdr:colOff>114300</xdr:colOff>
                    <xdr:row>32</xdr:row>
                    <xdr:rowOff>254000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12700</xdr:rowOff>
                  </from>
                  <to>
                    <xdr:col>37</xdr:col>
                    <xdr:colOff>114300</xdr:colOff>
                    <xdr:row>32</xdr:row>
                    <xdr:rowOff>12700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6350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4" t="s">
        <v>2330</v>
      </c>
      <c r="O1" s="1164"/>
      <c r="P1" s="1164"/>
      <c r="Q1" s="1164"/>
      <c r="R1" s="1164"/>
      <c r="S1" s="1164"/>
      <c r="T1" s="1164"/>
      <c r="U1" s="1164"/>
      <c r="V1" s="1164"/>
      <c r="W1" s="1164"/>
      <c r="X1" s="1164"/>
      <c r="Y1" s="1164"/>
      <c r="Z1" s="1164"/>
      <c r="AA1" s="1164"/>
      <c r="AB1" s="1164"/>
      <c r="AC1" s="1164"/>
      <c r="AD1" s="1164"/>
      <c r="AE1" s="1164"/>
      <c r="AF1" s="1011" t="s">
        <v>25</v>
      </c>
      <c r="AG1" s="1011"/>
      <c r="AH1" s="1011"/>
      <c r="AI1" s="1012" t="str">
        <f>IF(G5="","",G5)</f>
        <v/>
      </c>
      <c r="AJ1" s="1012"/>
      <c r="AK1" s="1012"/>
      <c r="AL1" s="1012"/>
      <c r="AM1" s="1012"/>
      <c r="AN1" s="1012"/>
      <c r="AO1" s="1012"/>
      <c r="AP1" s="1012"/>
      <c r="AS1" s="1178" t="str">
        <f>B9&amp;G9&amp;L9</f>
        <v/>
      </c>
      <c r="AT1" s="1179"/>
      <c r="AU1" s="1179"/>
      <c r="AV1" s="1179"/>
      <c r="AW1" s="1179"/>
      <c r="AX1" s="1179"/>
      <c r="AY1" s="1179"/>
      <c r="AZ1" s="1179"/>
      <c r="BA1" s="1179"/>
      <c r="BB1" s="1179"/>
      <c r="BC1" s="1179"/>
      <c r="BD1" s="1179"/>
      <c r="BE1" s="1180"/>
      <c r="BF1" s="1177" t="str">
        <f>IFERROR(VLOOKUP(Y5,【参考】数式用!$AH$2:$AI$34,2,FALSE),"")</f>
        <v/>
      </c>
      <c r="BG1" s="1177"/>
      <c r="BH1" s="1177"/>
      <c r="BI1" s="1177"/>
      <c r="BJ1" s="1177"/>
      <c r="BK1" s="1177"/>
      <c r="BL1" s="1177"/>
      <c r="BM1" s="1177"/>
      <c r="BN1" s="1177"/>
      <c r="BO1" s="1177"/>
      <c r="BP1" s="1177"/>
      <c r="CE1" s="74" t="s">
        <v>2189</v>
      </c>
    </row>
    <row r="2" spans="1:88" s="75" customFormat="1" ht="19.5" customHeight="1" thickBot="1">
      <c r="C2" s="73"/>
      <c r="D2" s="73"/>
      <c r="E2" s="73"/>
      <c r="F2" s="73"/>
      <c r="G2" s="73"/>
      <c r="H2" s="73"/>
      <c r="I2" s="73"/>
      <c r="J2" s="73"/>
      <c r="K2" s="73"/>
      <c r="L2" s="73"/>
      <c r="M2" s="73"/>
      <c r="N2" s="1164"/>
      <c r="O2" s="1164"/>
      <c r="P2" s="1164"/>
      <c r="Q2" s="1164"/>
      <c r="R2" s="1164"/>
      <c r="S2" s="1164"/>
      <c r="T2" s="1164"/>
      <c r="U2" s="1164"/>
      <c r="V2" s="1164"/>
      <c r="W2" s="1164"/>
      <c r="X2" s="1164"/>
      <c r="Y2" s="1164"/>
      <c r="Z2" s="1164"/>
      <c r="AA2" s="1164"/>
      <c r="AB2" s="1164"/>
      <c r="AC2" s="1164"/>
      <c r="AD2" s="1164"/>
      <c r="AE2" s="1164"/>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4" t="s">
        <v>2</v>
      </c>
      <c r="Q4" s="1195"/>
      <c r="R4" s="1195"/>
      <c r="S4" s="1195"/>
      <c r="T4" s="1195"/>
      <c r="U4" s="1195"/>
      <c r="V4" s="1195"/>
      <c r="W4" s="1195"/>
      <c r="X4" s="1196"/>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2" t="s">
        <v>2095</v>
      </c>
      <c r="AU4" s="1182" t="s">
        <v>2055</v>
      </c>
      <c r="AV4" s="1182" t="s">
        <v>2056</v>
      </c>
      <c r="AW4" s="1182" t="s">
        <v>2057</v>
      </c>
      <c r="AX4" s="1182" t="s">
        <v>2058</v>
      </c>
      <c r="AY4" s="1182" t="s">
        <v>2059</v>
      </c>
      <c r="AZ4" s="1182" t="s">
        <v>2094</v>
      </c>
      <c r="BA4" s="84"/>
      <c r="CE4" s="1003" t="s">
        <v>2191</v>
      </c>
      <c r="CF4" s="1003"/>
      <c r="CG4" s="1003"/>
      <c r="CH4" s="1003"/>
      <c r="CI4" s="991" t="str">
        <f>IF(OR(OR(G49="処遇加算Ⅰ",G49="処遇加算Ⅱ"),OR(AS48="処遇加算Ⅰ",AS48="処遇加算Ⅱ")),1,"")</f>
        <v/>
      </c>
      <c r="CJ4" s="992"/>
    </row>
    <row r="5" spans="1:88" ht="33" customHeight="1">
      <c r="B5" s="1258"/>
      <c r="C5" s="1258"/>
      <c r="D5" s="1258"/>
      <c r="E5" s="1258"/>
      <c r="F5" s="1258"/>
      <c r="G5" s="1143"/>
      <c r="H5" s="1143"/>
      <c r="I5" s="1143"/>
      <c r="J5" s="1144"/>
      <c r="K5" s="1144"/>
      <c r="L5" s="1144"/>
      <c r="M5" s="1145"/>
      <c r="N5" s="1145"/>
      <c r="O5" s="1145"/>
      <c r="P5" s="1216"/>
      <c r="Q5" s="1217"/>
      <c r="R5" s="1217"/>
      <c r="S5" s="1217"/>
      <c r="T5" s="1217"/>
      <c r="U5" s="1217"/>
      <c r="V5" s="1217"/>
      <c r="W5" s="1217"/>
      <c r="X5" s="1218"/>
      <c r="Y5" s="1130"/>
      <c r="Z5" s="1130"/>
      <c r="AA5" s="1130"/>
      <c r="AB5" s="1130"/>
      <c r="AC5" s="1130"/>
      <c r="AD5" s="1130"/>
      <c r="AE5" s="1197"/>
      <c r="AF5" s="1198"/>
      <c r="AG5" s="1198"/>
      <c r="AH5" s="1199"/>
      <c r="AI5" s="1197"/>
      <c r="AJ5" s="1198"/>
      <c r="AK5" s="1198"/>
      <c r="AL5" s="1199"/>
      <c r="AM5" s="1200">
        <f>AE5-AI5</f>
        <v>0</v>
      </c>
      <c r="AN5" s="1201"/>
      <c r="AO5" s="1201"/>
      <c r="AP5" s="1202"/>
      <c r="AS5" s="83"/>
      <c r="AT5" s="1183"/>
      <c r="AU5" s="1183"/>
      <c r="AV5" s="1183"/>
      <c r="AW5" s="1183"/>
      <c r="AX5" s="1183"/>
      <c r="AY5" s="1183"/>
      <c r="AZ5" s="1183"/>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3"/>
      <c r="AU6" s="1183"/>
      <c r="AV6" s="1183"/>
      <c r="AW6" s="1183"/>
      <c r="AX6" s="1183"/>
      <c r="AY6" s="1183"/>
      <c r="AZ6" s="1183"/>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4"/>
      <c r="AU7" s="1184"/>
      <c r="AV7" s="1184"/>
      <c r="AW7" s="1184"/>
      <c r="AX7" s="1184"/>
      <c r="AY7" s="1184"/>
      <c r="AZ7" s="1184"/>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3" t="str">
        <f>IFERROR(IF(VLOOKUP(AS1,【参考】数式用2!E6:L23,3,FALSE)="","",VLOOKUP(AS1,【参考】数式用2!E6:L23,3,FALSE)),"")</f>
        <v/>
      </c>
      <c r="W8" s="1204"/>
      <c r="X8" s="1204"/>
      <c r="Y8" s="1204"/>
      <c r="Z8" s="1205"/>
      <c r="AA8" s="1185" t="str">
        <f>IFERROR(VLOOKUP(AS1,【参考】数式用2!E6:L23,4,FALSE),"")</f>
        <v/>
      </c>
      <c r="AB8" s="1185"/>
      <c r="AC8" s="1185"/>
      <c r="AD8" s="1185"/>
      <c r="AE8" s="1185"/>
      <c r="AF8" s="1185"/>
      <c r="AG8" s="1185"/>
      <c r="AH8" s="1185"/>
      <c r="AI8" s="1185"/>
      <c r="AJ8" s="1185"/>
      <c r="AK8" s="1185"/>
      <c r="AL8" s="1185"/>
      <c r="AM8" s="1185"/>
      <c r="AN8" s="1185"/>
      <c r="AO8" s="1185"/>
      <c r="AP8" s="1186"/>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6" t="s">
        <v>2051</v>
      </c>
      <c r="R9" s="1147"/>
      <c r="S9" s="1147"/>
      <c r="T9" s="1040"/>
      <c r="U9" s="1041"/>
      <c r="V9" s="1206" t="str">
        <f>IFERROR(VLOOKUP(Y5,【参考】数式用!$A$5:$AB$37,MATCH(V8,【参考】数式用!$B$4:$AB$4,0)+1,FALSE),"")</f>
        <v/>
      </c>
      <c r="W9" s="1207"/>
      <c r="X9" s="1207"/>
      <c r="Y9" s="1207"/>
      <c r="Z9" s="1208"/>
      <c r="AA9" s="1187"/>
      <c r="AB9" s="1187"/>
      <c r="AC9" s="1187"/>
      <c r="AD9" s="1187"/>
      <c r="AE9" s="1187"/>
      <c r="AF9" s="1187"/>
      <c r="AG9" s="1187"/>
      <c r="AH9" s="1187"/>
      <c r="AI9" s="1187"/>
      <c r="AJ9" s="1187"/>
      <c r="AK9" s="1187"/>
      <c r="AL9" s="1187"/>
      <c r="AM9" s="1187"/>
      <c r="AN9" s="1187"/>
      <c r="AO9" s="1187"/>
      <c r="AP9" s="1188"/>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5" t="str">
        <f>IFERROR(VLOOKUP(AS1,【参考】数式用2!E6:L23,6,FALSE),"")</f>
        <v/>
      </c>
      <c r="AB11" s="1185"/>
      <c r="AC11" s="1185"/>
      <c r="AD11" s="1185"/>
      <c r="AE11" s="1185"/>
      <c r="AF11" s="1185"/>
      <c r="AG11" s="1185"/>
      <c r="AH11" s="1185"/>
      <c r="AI11" s="1185"/>
      <c r="AJ11" s="1185"/>
      <c r="AK11" s="1185"/>
      <c r="AL11" s="1185"/>
      <c r="AM11" s="1185"/>
      <c r="AN11" s="1185"/>
      <c r="AO11" s="1185"/>
      <c r="AP11" s="1186"/>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5" t="str">
        <f>IFERROR(VLOOKUP(Y5,【参考】数式用!$A$5:$AB$37,MATCH(V11,【参考】数式用!$B$4:$AB$4,0)+1,FALSE),"")</f>
        <v/>
      </c>
      <c r="W12" s="1215"/>
      <c r="X12" s="1215"/>
      <c r="Y12" s="1215"/>
      <c r="Z12" s="1215"/>
      <c r="AA12" s="1187"/>
      <c r="AB12" s="1187"/>
      <c r="AC12" s="1187"/>
      <c r="AD12" s="1187"/>
      <c r="AE12" s="1187"/>
      <c r="AF12" s="1187"/>
      <c r="AG12" s="1187"/>
      <c r="AH12" s="1187"/>
      <c r="AI12" s="1187"/>
      <c r="AJ12" s="1187"/>
      <c r="AK12" s="1187"/>
      <c r="AL12" s="1187"/>
      <c r="AM12" s="1187"/>
      <c r="AN12" s="1187"/>
      <c r="AO12" s="1187"/>
      <c r="AP12" s="1188"/>
      <c r="AS12" s="83"/>
      <c r="AT12" s="988"/>
      <c r="AU12" s="988"/>
      <c r="AV12" s="988"/>
      <c r="AW12" s="988"/>
      <c r="AX12" s="988"/>
      <c r="AY12" s="988"/>
      <c r="AZ12" s="988"/>
      <c r="BA12" s="84"/>
    </row>
    <row r="13" spans="1:88" ht="12" customHeight="1">
      <c r="A13" s="78"/>
      <c r="B13" s="1157" t="s">
        <v>2115</v>
      </c>
      <c r="C13" s="1158"/>
      <c r="D13" s="1158"/>
      <c r="E13" s="1158"/>
      <c r="F13" s="1158"/>
      <c r="G13" s="1158"/>
      <c r="H13" s="1158"/>
      <c r="I13" s="1158"/>
      <c r="J13" s="1158"/>
      <c r="K13" s="1158"/>
      <c r="L13" s="1158"/>
      <c r="M13" s="1158"/>
      <c r="N13" s="1158"/>
      <c r="O13" s="1158"/>
      <c r="P13" s="1158"/>
      <c r="Q13" s="1158"/>
      <c r="R13" s="1158"/>
      <c r="S13" s="115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0"/>
      <c r="C14" s="1161"/>
      <c r="D14" s="1161"/>
      <c r="E14" s="1161"/>
      <c r="F14" s="1161"/>
      <c r="G14" s="1161"/>
      <c r="H14" s="1161"/>
      <c r="I14" s="1161"/>
      <c r="J14" s="1161"/>
      <c r="K14" s="1161"/>
      <c r="L14" s="1161"/>
      <c r="M14" s="1161"/>
      <c r="N14" s="1161"/>
      <c r="O14" s="1161"/>
      <c r="P14" s="1161"/>
      <c r="Q14" s="1161"/>
      <c r="R14" s="1161"/>
      <c r="S14" s="1162"/>
      <c r="U14" s="434"/>
      <c r="V14" s="1126" t="str">
        <f>IFERROR(IF(VLOOKUP(AS1,【参考】数式用2!E6:L23,7,FALSE)="","",VLOOKUP(AS1,【参考】数式用2!E6:L23,7,FALSE)),"")</f>
        <v/>
      </c>
      <c r="W14" s="1126"/>
      <c r="X14" s="1126"/>
      <c r="Y14" s="1126"/>
      <c r="Z14" s="1126"/>
      <c r="AA14" s="1189" t="str">
        <f>IFERROR(VLOOKUP(AS1,【参考】数式用2!E6:L23,8,FALSE),"")</f>
        <v/>
      </c>
      <c r="AB14" s="1185"/>
      <c r="AC14" s="1185"/>
      <c r="AD14" s="1185"/>
      <c r="AE14" s="1185"/>
      <c r="AF14" s="1185"/>
      <c r="AG14" s="1185"/>
      <c r="AH14" s="1185"/>
      <c r="AI14" s="1185"/>
      <c r="AJ14" s="1185"/>
      <c r="AK14" s="1185"/>
      <c r="AL14" s="1185"/>
      <c r="AM14" s="1185"/>
      <c r="AN14" s="1185"/>
      <c r="AO14" s="1185"/>
      <c r="AP14" s="1186"/>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8" t="s">
        <v>2109</v>
      </c>
      <c r="C15" s="1149"/>
      <c r="D15" s="54">
        <v>6</v>
      </c>
      <c r="E15" s="437" t="s">
        <v>2110</v>
      </c>
      <c r="F15" s="54">
        <v>4</v>
      </c>
      <c r="G15" s="437" t="s">
        <v>2111</v>
      </c>
      <c r="H15" s="1150" t="s">
        <v>2112</v>
      </c>
      <c r="I15" s="1150"/>
      <c r="J15" s="1163"/>
      <c r="K15" s="54">
        <v>7</v>
      </c>
      <c r="L15" s="437" t="s">
        <v>2110</v>
      </c>
      <c r="M15" s="54">
        <v>3</v>
      </c>
      <c r="N15" s="437" t="s">
        <v>2111</v>
      </c>
      <c r="O15" s="437" t="s">
        <v>2113</v>
      </c>
      <c r="P15" s="104">
        <f>(K15*12+M15)-(D15*12+F15)+1</f>
        <v>12</v>
      </c>
      <c r="Q15" s="1150" t="s">
        <v>2114</v>
      </c>
      <c r="R15" s="1150"/>
      <c r="S15" s="105" t="s">
        <v>69</v>
      </c>
      <c r="U15" s="434"/>
      <c r="V15" s="1151" t="str">
        <f>IFERROR(VLOOKUP(Y5,【参考】数式用!$A$5:$AB$37,MATCH(V14,【参考】数式用!$B$4:$AB$4,0)+1,FALSE),"")</f>
        <v/>
      </c>
      <c r="W15" s="1152"/>
      <c r="X15" s="1152"/>
      <c r="Y15" s="1152"/>
      <c r="Z15" s="1153"/>
      <c r="AA15" s="1065"/>
      <c r="AB15" s="1066"/>
      <c r="AC15" s="1066"/>
      <c r="AD15" s="1066"/>
      <c r="AE15" s="1066"/>
      <c r="AF15" s="1066"/>
      <c r="AG15" s="1066"/>
      <c r="AH15" s="1066"/>
      <c r="AI15" s="1066"/>
      <c r="AJ15" s="1066"/>
      <c r="AK15" s="1066"/>
      <c r="AL15" s="1066"/>
      <c r="AM15" s="1066"/>
      <c r="AN15" s="1066"/>
      <c r="AO15" s="1066"/>
      <c r="AP15" s="1190"/>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4"/>
      <c r="W16" s="1155"/>
      <c r="X16" s="1155"/>
      <c r="Y16" s="1155"/>
      <c r="Z16" s="1156"/>
      <c r="AA16" s="1191"/>
      <c r="AB16" s="1192"/>
      <c r="AC16" s="1192"/>
      <c r="AD16" s="1192"/>
      <c r="AE16" s="1192"/>
      <c r="AF16" s="1192"/>
      <c r="AG16" s="1192"/>
      <c r="AH16" s="1192"/>
      <c r="AI16" s="1192"/>
      <c r="AJ16" s="1192"/>
      <c r="AK16" s="1192"/>
      <c r="AL16" s="1192"/>
      <c r="AM16" s="1192"/>
      <c r="AN16" s="1192"/>
      <c r="AO16" s="1192"/>
      <c r="AP16" s="1193"/>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3" customHeight="1">
      <c r="B20" s="1166"/>
      <c r="C20" s="1166"/>
      <c r="D20" s="1166"/>
      <c r="E20" s="1166"/>
      <c r="F20" s="1166"/>
      <c r="G20" s="1166"/>
      <c r="H20" s="1166"/>
      <c r="I20" s="1166"/>
      <c r="J20" s="1166"/>
      <c r="K20" s="1166"/>
      <c r="L20" s="1166"/>
      <c r="M20" s="1166"/>
      <c r="N20" s="1166"/>
      <c r="O20" s="1166"/>
      <c r="P20" s="1166"/>
      <c r="Q20" s="1166"/>
      <c r="R20" s="1166"/>
      <c r="S20" s="1166"/>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49999999999999"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5" t="s">
        <v>14</v>
      </c>
      <c r="AE21" s="1165"/>
      <c r="AF21" s="1165"/>
      <c r="AG21" s="1165"/>
      <c r="AH21" s="1165"/>
      <c r="AI21" s="1040" t="s">
        <v>12</v>
      </c>
      <c r="AJ21" s="1041"/>
      <c r="AK21" s="121"/>
      <c r="AL21" s="1165" t="s">
        <v>14</v>
      </c>
      <c r="AM21" s="1165"/>
      <c r="AN21" s="1165"/>
      <c r="AO21" s="1165"/>
      <c r="AP21" s="1165"/>
      <c r="AS21" s="997"/>
      <c r="AT21" s="998"/>
      <c r="AU21" s="998"/>
      <c r="AV21" s="998"/>
      <c r="AW21" s="998"/>
      <c r="AX21" s="998"/>
      <c r="AY21" s="998"/>
      <c r="AZ21" s="998"/>
      <c r="BA21" s="998"/>
      <c r="BB21" s="998"/>
      <c r="BC21" s="998"/>
      <c r="BD21" s="998"/>
      <c r="BE21" s="998"/>
      <c r="BF21" s="998"/>
      <c r="BG21" s="998"/>
      <c r="BH21" s="999"/>
    </row>
    <row r="22" spans="2:60" ht="17.149999999999999"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8" t="s">
        <v>17</v>
      </c>
      <c r="AE33" s="1168"/>
      <c r="AF33" s="1168"/>
      <c r="AG33" s="1168"/>
      <c r="AH33" s="1168"/>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69" t="s">
        <v>2175</v>
      </c>
      <c r="AD37" s="1170"/>
      <c r="AE37" s="1170"/>
      <c r="AF37" s="1170"/>
      <c r="AG37" s="1171"/>
      <c r="AH37" s="1172"/>
      <c r="AI37" s="1040"/>
      <c r="AJ37" s="1041"/>
      <c r="AK37" s="1169" t="s">
        <v>2175</v>
      </c>
      <c r="AL37" s="1170"/>
      <c r="AM37" s="1170"/>
      <c r="AN37" s="1170"/>
      <c r="AO37" s="1171"/>
      <c r="AP37" s="1172"/>
      <c r="AS37" s="997"/>
      <c r="AT37" s="998"/>
      <c r="AU37" s="998"/>
      <c r="AV37" s="998"/>
      <c r="AW37" s="998"/>
      <c r="AX37" s="998"/>
      <c r="AY37" s="998"/>
      <c r="AZ37" s="998"/>
      <c r="BA37" s="998"/>
      <c r="BB37" s="998"/>
      <c r="BC37" s="998"/>
      <c r="BD37" s="998"/>
      <c r="BE37" s="998"/>
      <c r="BF37" s="998"/>
      <c r="BG37" s="998"/>
      <c r="BH37" s="999"/>
    </row>
    <row r="38" spans="2:82" ht="17.149999999999999"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49999999999999"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49999999999999"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7" t="str">
        <f>AS48&amp;AW48&amp;BA48</f>
        <v>特定加算なし</v>
      </c>
      <c r="BF48" s="1167"/>
      <c r="BG48" s="1167"/>
      <c r="BH48" s="1167"/>
      <c r="BI48" s="1167"/>
      <c r="BJ48" s="1167"/>
      <c r="BK48" s="1167"/>
      <c r="BL48" s="1167"/>
      <c r="BM48" s="1167"/>
      <c r="BN48" s="1167"/>
      <c r="BO48" s="1167"/>
      <c r="BP48" s="1167"/>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2" t="s">
        <v>215</v>
      </c>
      <c r="V56" s="1212"/>
      <c r="W56" s="1212"/>
      <c r="X56" s="1212"/>
      <c r="Y56" s="1212"/>
      <c r="Z56" s="1212"/>
      <c r="AA56" s="536"/>
      <c r="AB56" s="537"/>
      <c r="AC56" s="1212" t="str">
        <f>IF(F15=4,"R6.4～R6.5",IF(F15=5,"R6.5",""))</f>
        <v>R6.4～R6.5</v>
      </c>
      <c r="AD56" s="1212"/>
      <c r="AE56" s="1212"/>
      <c r="AF56" s="1212"/>
      <c r="AG56" s="1212"/>
      <c r="AH56" s="1212"/>
      <c r="AI56" s="538"/>
      <c r="AJ56" s="537"/>
      <c r="AK56" s="1212" t="str">
        <f>IF(OR(F15=4,F15=5),"R6.6","R"&amp;D15&amp;"."&amp;F15)&amp;"～R"&amp;K15&amp;"."&amp;M15</f>
        <v>R6.6～R7.3</v>
      </c>
      <c r="AL56" s="1212"/>
      <c r="AM56" s="1212"/>
      <c r="AN56" s="1212"/>
      <c r="AO56" s="1212"/>
      <c r="AP56" s="1212"/>
      <c r="AQ56" s="145"/>
      <c r="AR56" s="145"/>
      <c r="AS56" s="1173" t="s">
        <v>2202</v>
      </c>
      <c r="AT56" s="1173"/>
      <c r="AU56" s="1173"/>
      <c r="AV56" s="1173"/>
      <c r="AW56" s="1173" t="s">
        <v>2201</v>
      </c>
      <c r="AX56" s="1173"/>
      <c r="AY56" s="1173"/>
      <c r="AZ56" s="1173"/>
    </row>
    <row r="57" spans="2:86" ht="16"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181"/>
      <c r="AT57" s="1181"/>
      <c r="AU57" s="1181"/>
      <c r="AV57" s="1181"/>
      <c r="AW57" s="1174"/>
      <c r="AX57" s="1174"/>
      <c r="AY57" s="1174"/>
      <c r="AZ57" s="1174"/>
      <c r="BP57" s="151"/>
      <c r="BR57" s="151"/>
      <c r="BS57" s="151"/>
      <c r="BT57" s="151"/>
      <c r="BU57" s="151"/>
      <c r="BV57" s="151"/>
      <c r="BW57" s="151"/>
      <c r="BX57" s="151"/>
      <c r="BY57" s="151"/>
      <c r="BZ57" s="151"/>
      <c r="CA57" s="151"/>
      <c r="CB57" s="151"/>
      <c r="CC57" s="151"/>
      <c r="CD57" s="151"/>
      <c r="CE57" s="151"/>
      <c r="CF57" s="151"/>
      <c r="CH57" s="154"/>
    </row>
    <row r="58" spans="2:86" ht="16" customHeight="1">
      <c r="U58" s="1214" t="s">
        <v>2055</v>
      </c>
      <c r="V58" s="1214"/>
      <c r="W58" s="1214"/>
      <c r="X58" s="1214"/>
      <c r="Y58" s="1214"/>
      <c r="Z58" s="539" t="str">
        <f>IF(AND(B9&lt;&gt;"処遇加算なし",F15=4),IF(V24="✓",1,IF(V25="✓",2,IF(V26="✓",3,""))),"")</f>
        <v/>
      </c>
      <c r="AA58" s="536"/>
      <c r="AB58" s="537"/>
      <c r="AC58" s="1214" t="s">
        <v>2055</v>
      </c>
      <c r="AD58" s="1214"/>
      <c r="AE58" s="1214"/>
      <c r="AF58" s="1214"/>
      <c r="AG58" s="1214"/>
      <c r="AH58" s="425">
        <f>IF(AND(F15&lt;&gt;4,F15&lt;&gt;5),0,IF(AU8="○",1,3))</f>
        <v>3</v>
      </c>
      <c r="AI58" s="537"/>
      <c r="AJ58" s="537"/>
      <c r="AK58" s="1214" t="s">
        <v>2055</v>
      </c>
      <c r="AL58" s="1214"/>
      <c r="AM58" s="1214"/>
      <c r="AN58" s="1214"/>
      <c r="AO58" s="121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6" customHeight="1">
      <c r="U59" s="1214" t="s">
        <v>2056</v>
      </c>
      <c r="V59" s="1214"/>
      <c r="W59" s="1214"/>
      <c r="X59" s="1214"/>
      <c r="Y59" s="1214"/>
      <c r="Z59" s="539" t="str">
        <f>IF(AND(B9&lt;&gt;"処遇加算なし",F15=4),IF(V28="✓",1,IF(V29="✓",2,IF(V30="✓",3,""))),"")</f>
        <v/>
      </c>
      <c r="AA59" s="536"/>
      <c r="AB59" s="537"/>
      <c r="AC59" s="1214" t="s">
        <v>2056</v>
      </c>
      <c r="AD59" s="1214"/>
      <c r="AE59" s="1214"/>
      <c r="AF59" s="1214"/>
      <c r="AG59" s="1214"/>
      <c r="AH59" s="425">
        <f>IF(AND(F15&lt;&gt;4,F15&lt;&gt;5),0,IF(AV8="○",1,3))</f>
        <v>3</v>
      </c>
      <c r="AI59" s="537"/>
      <c r="AJ59" s="537"/>
      <c r="AK59" s="1214" t="s">
        <v>2056</v>
      </c>
      <c r="AL59" s="1214"/>
      <c r="AM59" s="1214"/>
      <c r="AN59" s="1214"/>
      <c r="AO59" s="121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6" customHeight="1">
      <c r="U60" s="1214" t="s">
        <v>2057</v>
      </c>
      <c r="V60" s="1214"/>
      <c r="W60" s="1214"/>
      <c r="X60" s="1214"/>
      <c r="Y60" s="1214"/>
      <c r="Z60" s="539" t="str">
        <f>IF(AND(B9&lt;&gt;"処遇加算なし",F15=4),IF(V32="✓",1,IF(V33="✓",2,"")),"")</f>
        <v/>
      </c>
      <c r="AA60" s="536"/>
      <c r="AB60" s="537"/>
      <c r="AC60" s="1214" t="s">
        <v>2057</v>
      </c>
      <c r="AD60" s="1214"/>
      <c r="AE60" s="1214"/>
      <c r="AF60" s="1214"/>
      <c r="AG60" s="1214"/>
      <c r="AH60" s="425">
        <f>IF(AND(F15&lt;&gt;4,F15&lt;&gt;5),0,IF(AW8="○",1,3))</f>
        <v>3</v>
      </c>
      <c r="AI60" s="537"/>
      <c r="AJ60" s="537"/>
      <c r="AK60" s="1214" t="s">
        <v>2057</v>
      </c>
      <c r="AL60" s="1214"/>
      <c r="AM60" s="1214"/>
      <c r="AN60" s="1214"/>
      <c r="AO60" s="1214"/>
      <c r="AP60" s="425">
        <f>IF(AW8="○",1,3)</f>
        <v>3</v>
      </c>
      <c r="AQ60" s="145"/>
      <c r="AR60" s="145"/>
      <c r="AS60" s="1175" t="str">
        <f>IF(OR(AND(Z60=1,AH60=3),AND(Z60=1,AP60=3)),"○","")</f>
        <v/>
      </c>
      <c r="AT60" s="1175"/>
      <c r="AU60" s="1175"/>
      <c r="AV60" s="1175"/>
      <c r="AW60" s="1175" t="str">
        <f>IF(OR(AND(Z60=1,AH60=2),AND(Z60=1,AP60=2)),"○","")</f>
        <v/>
      </c>
      <c r="AX60" s="1175"/>
      <c r="AY60" s="1175"/>
      <c r="AZ60" s="1175"/>
      <c r="BP60" s="151"/>
      <c r="BR60" s="151"/>
      <c r="BS60" s="151"/>
      <c r="BT60" s="151"/>
      <c r="BU60" s="151"/>
      <c r="BV60" s="151"/>
      <c r="BW60" s="151"/>
      <c r="BX60" s="151"/>
      <c r="BY60" s="151"/>
      <c r="BZ60" s="151"/>
      <c r="CA60" s="151"/>
      <c r="CB60" s="151"/>
      <c r="CC60" s="151"/>
      <c r="CD60" s="151"/>
      <c r="CE60" s="151"/>
      <c r="CF60" s="151"/>
      <c r="CH60" s="154"/>
    </row>
    <row r="61" spans="2:86" ht="16" customHeight="1">
      <c r="U61" s="1214" t="s">
        <v>2058</v>
      </c>
      <c r="V61" s="1214"/>
      <c r="W61" s="1214"/>
      <c r="X61" s="1214"/>
      <c r="Y61" s="1214"/>
      <c r="Z61" s="539" t="str">
        <f>IF(AND(B9&lt;&gt;"処遇加算なし",F15=4),IF(V36="✓",1,IF(V37="✓",2,"")),"")</f>
        <v/>
      </c>
      <c r="AA61" s="536"/>
      <c r="AB61" s="537"/>
      <c r="AC61" s="1214" t="s">
        <v>2058</v>
      </c>
      <c r="AD61" s="1214"/>
      <c r="AE61" s="1214"/>
      <c r="AF61" s="1214"/>
      <c r="AG61" s="1214"/>
      <c r="AH61" s="425">
        <f>IF(AND(F15&lt;&gt;4,F15&lt;&gt;5),0,IF(AX8="○",1,2))</f>
        <v>2</v>
      </c>
      <c r="AI61" s="537"/>
      <c r="AJ61" s="537"/>
      <c r="AK61" s="1214" t="s">
        <v>2058</v>
      </c>
      <c r="AL61" s="1214"/>
      <c r="AM61" s="1214"/>
      <c r="AN61" s="1214"/>
      <c r="AO61" s="1214"/>
      <c r="AP61" s="425">
        <f>IF(AX8="○",1,2)</f>
        <v>2</v>
      </c>
      <c r="AQ61" s="145"/>
      <c r="AR61" s="145"/>
      <c r="AS61" s="1016" t="str">
        <f>IF(OR(AND(Z61=1,AH61=2),AND(Z61=1,AP61=2)),"○","")</f>
        <v/>
      </c>
      <c r="AT61" s="1016"/>
      <c r="AU61" s="1016"/>
      <c r="AV61" s="1016"/>
      <c r="AW61" s="1176" t="str">
        <f>IF(OR((AD61-AL61)&lt;0,(AD61-AT61)&lt;0),"!","")</f>
        <v/>
      </c>
      <c r="AX61" s="1176"/>
      <c r="AY61" s="1176"/>
      <c r="AZ61" s="1176"/>
      <c r="BP61" s="151"/>
      <c r="BR61" s="151"/>
      <c r="BS61" s="151"/>
      <c r="BT61" s="151"/>
      <c r="BU61" s="151"/>
      <c r="BV61" s="151"/>
      <c r="BW61" s="151"/>
      <c r="BX61" s="151"/>
      <c r="BY61" s="151"/>
      <c r="BZ61" s="151"/>
      <c r="CA61" s="151"/>
      <c r="CB61" s="151"/>
      <c r="CC61" s="151"/>
      <c r="CD61" s="151"/>
      <c r="CE61" s="151"/>
      <c r="CF61" s="151"/>
      <c r="CH61" s="154"/>
    </row>
    <row r="62" spans="2:86" ht="16" customHeight="1">
      <c r="U62" s="1214" t="s">
        <v>2059</v>
      </c>
      <c r="V62" s="1214"/>
      <c r="W62" s="1214"/>
      <c r="X62" s="1214"/>
      <c r="Y62" s="1214"/>
      <c r="Z62" s="539" t="str">
        <f>IF(AND(B9&lt;&gt;"処遇加算なし",F15=4),IF(V40="✓",1,IF(V41="✓",2,"")),"")</f>
        <v/>
      </c>
      <c r="AA62" s="536"/>
      <c r="AB62" s="537"/>
      <c r="AC62" s="1214" t="s">
        <v>2059</v>
      </c>
      <c r="AD62" s="1214"/>
      <c r="AE62" s="1214"/>
      <c r="AF62" s="1214"/>
      <c r="AG62" s="1214"/>
      <c r="AH62" s="425">
        <f>IF(AND(F15&lt;&gt;4,F15&lt;&gt;5),0,IF(AY8="○",1,2))</f>
        <v>2</v>
      </c>
      <c r="AI62" s="537"/>
      <c r="AJ62" s="537"/>
      <c r="AK62" s="1214" t="s">
        <v>2059</v>
      </c>
      <c r="AL62" s="1214"/>
      <c r="AM62" s="1214"/>
      <c r="AN62" s="1214"/>
      <c r="AO62" s="1214"/>
      <c r="AP62" s="425">
        <f>IF(AY8="○",1,2)</f>
        <v>2</v>
      </c>
      <c r="AQ62" s="145"/>
      <c r="AR62" s="145"/>
      <c r="AS62" s="1016" t="str">
        <f>IF(OR(AND(Z62=1,AH62=2),AND(Z62=1,AP62=2)),"○","")</f>
        <v/>
      </c>
      <c r="AT62" s="1016"/>
      <c r="AU62" s="1016"/>
      <c r="AV62" s="1016"/>
      <c r="AW62" s="1176" t="str">
        <f>IF(OR((AD62-AL62)&lt;0,(AD62-AT62)&lt;0),"!","")</f>
        <v/>
      </c>
      <c r="AX62" s="1176"/>
      <c r="AY62" s="1176"/>
      <c r="AZ62" s="1176"/>
      <c r="BP62" s="151"/>
      <c r="BR62" s="151"/>
      <c r="BS62" s="151"/>
      <c r="BT62" s="151"/>
      <c r="BU62" s="151"/>
      <c r="BV62" s="151"/>
      <c r="BW62" s="151"/>
      <c r="BX62" s="151"/>
      <c r="BY62" s="151"/>
      <c r="BZ62" s="151"/>
      <c r="CA62" s="151"/>
      <c r="CB62" s="151"/>
      <c r="CC62" s="151"/>
      <c r="CD62" s="151"/>
      <c r="CE62" s="151"/>
      <c r="CF62" s="151"/>
      <c r="CH62" s="154"/>
    </row>
    <row r="63" spans="2:86" ht="16"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16" t="str">
        <f>IF(OR(AND(Z63=1,AH63=2),AND(Z63=1,AP63=2)),"○","")</f>
        <v/>
      </c>
      <c r="AT63" s="1016"/>
      <c r="AU63" s="1016"/>
      <c r="AV63" s="1016"/>
      <c r="AW63" s="1176" t="str">
        <f>IF(OR((AD63-AL63)&lt;0,(AD63-AT63)&lt;0),"!","")</f>
        <v/>
      </c>
      <c r="AX63" s="1176"/>
      <c r="AY63" s="1176"/>
      <c r="AZ63" s="117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SUM(事業所個票８!BU51)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12700</xdr:rowOff>
                  </from>
                  <to>
                    <xdr:col>29</xdr:col>
                    <xdr:colOff>114300</xdr:colOff>
                    <xdr:row>32</xdr:row>
                    <xdr:rowOff>25400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63500</xdr:rowOff>
                  </from>
                  <to>
                    <xdr:col>29</xdr:col>
                    <xdr:colOff>114300</xdr:colOff>
                    <xdr:row>32</xdr:row>
                    <xdr:rowOff>254000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12700</xdr:rowOff>
                  </from>
                  <to>
                    <xdr:col>37</xdr:col>
                    <xdr:colOff>114300</xdr:colOff>
                    <xdr:row>32</xdr:row>
                    <xdr:rowOff>12700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6350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R040400xx</cp:lastModifiedBy>
  <dcterms:modified xsi:type="dcterms:W3CDTF">2024-04-04T10:04:31Z</dcterms:modified>
</cp:coreProperties>
</file>