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障害児施設（福祉型）入所（２０歳未満）" sheetId="1" r:id="rId1"/>
    <sheet name="施設入所（２０歳以上）" sheetId="2" r:id="rId2"/>
  </sheets>
  <definedNames>
    <definedName name="_xlnm.Print_Area" localSheetId="1">'施設入所（２０歳以上）'!$A$1:$L$48</definedName>
    <definedName name="_xlnm.Print_Area" localSheetId="0">'障害児施設（福祉型）入所（２０歳未満）'!$A$1:$L$30</definedName>
  </definedNames>
  <calcPr fullCalcOnLoad="1"/>
</workbook>
</file>

<file path=xl/sharedStrings.xml><?xml version="1.0" encoding="utf-8"?>
<sst xmlns="http://schemas.openxmlformats.org/spreadsheetml/2006/main" count="63" uniqueCount="55">
  <si>
    <t>３-２　入所施設（児童福祉施設）で暮らす方（２０歳未満）の場合</t>
  </si>
  <si>
    <t>・食費等の負担限度額・補足給付額試算表</t>
  </si>
  <si>
    <t>①入所者の年齢を入力してください</t>
  </si>
  <si>
    <t>年齢</t>
  </si>
  <si>
    <t>②　フローチャートの月額負担上限額の認定区分に基づき、低所得１の場合は１、低所得２の場合は２を認定
　所得区分に入力してください。</t>
  </si>
  <si>
    <t>認定所得区分</t>
  </si>
  <si>
    <t>　←　低所得１は"１"、低所得２は"２"、</t>
  </si>
  <si>
    <t>　　　生活保護世帯は"３"、一般世帯は"４"、一般世帯（所得割１０万円未満世帯）は"５"を入力</t>
  </si>
  <si>
    <t>③　右の単価欄に利用する施設の利用単価(日額）を入力してください。</t>
  </si>
  <si>
    <t>利用者負担額（月額の目安）</t>
  </si>
  <si>
    <t>通常</t>
  </si>
  <si>
    <t>※通所施設・在宅サービス等
軽減対象の場合</t>
  </si>
  <si>
    <t>単価</t>
  </si>
  <si>
    <t>上限月額</t>
  </si>
  <si>
    <t>利用者負担</t>
  </si>
  <si>
    <t>※一日あたりの個別給付の対象額を記入します。</t>
  </si>
  <si>
    <t>食費等の負担限度額（月額）</t>
  </si>
  <si>
    <t>補足給付額（月額）</t>
  </si>
  <si>
    <t>２ 入所施設で暮らす方（２０歳以上）の場合</t>
  </si>
  <si>
    <t>Ａ　個別減免を受ける場合の月額負担上限額</t>
  </si>
  <si>
    <t>試算表</t>
  </si>
  <si>
    <t>Ｂ　食費の負担限度額・補足給付額</t>
  </si>
  <si>
    <t>①　フローチャートの月額負担上限額の認定区分に基づき、低所得１の場合は
　１、低所得２の場合は２を認定所得区分に入力してください。</t>
  </si>
  <si>
    <t>②　障害者本人の収入等の状況（月額）を項目別に入力してください。</t>
  </si>
  <si>
    <t>◇ 特定目的収入･･･国、地方公共団体等から特定の目的に充てるために支給されるもの</t>
  </si>
  <si>
    <t>　　　・地方公共団体又はその長から家賃補助として支給される手当として、実際の家賃額を超えない額</t>
  </si>
  <si>
    <t>　　　・地方公共団体から医療費の自己負担分として支給される額</t>
  </si>
  <si>
    <t>　　　・原子爆弾被爆者に対する援護に関する法律により支給される医療特別手当及び特別手当のうち、
　　　　生活保護基準の放射線障害者加算に相当する額</t>
  </si>
  <si>
    <t>　　　・生活保護法において収入として認定されないこととされている収入</t>
  </si>
  <si>
    <t>◇ 就労収入･･･就労等により得た収入</t>
  </si>
  <si>
    <t>　　　・工賃等の就労収入</t>
  </si>
  <si>
    <t>◇ 年金等収入･･･国により稼得能力の補填として給付される収入</t>
  </si>
  <si>
    <t>　　　・障害年金等（障害基礎年金、障害厚生年金、障害共済年金、老齢年金、遺族年金等の公的年金、
　　　　　　　　　　障害補償年金等労災保険法に基づく給付等）</t>
  </si>
  <si>
    <t>　　　・特別障害者手当等（特別障害者手当、障害児福祉手当、経過的福祉手当）</t>
  </si>
  <si>
    <t>◇ その他収入･･･特定目的収入、稼得等収入以外のすべての収入</t>
  </si>
  <si>
    <t>　　　・不動産等による家賃収入</t>
  </si>
  <si>
    <t>　　　・地方公共団体から支給される手当等</t>
  </si>
  <si>
    <t>　　　・親からの仕送り</t>
  </si>
  <si>
    <t>　　　・上記以外の収入</t>
  </si>
  <si>
    <t>◇ 必要経費</t>
  </si>
  <si>
    <t>　　　・租税の課税額</t>
  </si>
  <si>
    <t>　　　・社会保険料</t>
  </si>
  <si>
    <t>収入内訳等</t>
  </si>
  <si>
    <t>特定目的収入
A</t>
  </si>
  <si>
    <t>就労収入
B</t>
  </si>
  <si>
    <t>年金等収入
C</t>
  </si>
  <si>
    <t>その他収入
D</t>
  </si>
  <si>
    <t>必要経費
E</t>
  </si>
  <si>
    <t>認定月収額</t>
  </si>
  <si>
    <t>Ａ　個別減免を受ける場合の月額負担上限額は以下の額になります。</t>
  </si>
  <si>
    <t>20歳以上６０歳未満
（障害基礎年金1級受給者除く）</t>
  </si>
  <si>
    <t>20歳以上60歳未満
（障害基礎年金1級受給者）
６０歳以上６５歳未満
６５歳以上療護施設入所者</t>
  </si>
  <si>
    <t>６５歳以上
（療護施設入所者除く）</t>
  </si>
  <si>
    <t>Ｂ　食費の負担限度額（月額）は以下の額になります。</t>
  </si>
  <si>
    <r>
      <t xml:space="preserve">必要経費控除後
</t>
    </r>
    <r>
      <rPr>
        <sz val="10"/>
        <rFont val="HG丸ｺﾞｼｯｸM-PRO"/>
        <family val="3"/>
      </rPr>
      <t>(D→Ｃ→Ｂの順にＥを控除）</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</si>
</sst>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低&quot;&quot;所&quot;&quot;得&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HG丸ｺﾞｼｯｸM-PRO"/>
      <family val="3"/>
    </font>
    <font>
      <sz val="11"/>
      <name val="HG丸ｺﾞｼｯｸM-PRO"/>
      <family val="3"/>
    </font>
    <font>
      <sz val="11"/>
      <color indexed="10"/>
      <name val="HG丸ｺﾞｼｯｸM-PRO"/>
      <family val="3"/>
    </font>
    <font>
      <sz val="22"/>
      <color indexed="10"/>
      <name val="HG丸ｺﾞｼｯｸM-PRO"/>
      <family val="3"/>
    </font>
    <font>
      <sz val="18"/>
      <name val="HG丸ｺﾞｼｯｸM-PRO"/>
      <family val="3"/>
    </font>
    <font>
      <sz val="18"/>
      <color indexed="8"/>
      <name val="HG丸ｺﾞｼｯｸM-PRO"/>
      <family val="3"/>
    </font>
    <font>
      <sz val="12"/>
      <name val="HG丸ｺﾞｼｯｸM-PRO"/>
      <family val="3"/>
    </font>
    <font>
      <sz val="18"/>
      <color indexed="10"/>
      <name val="HG丸ｺﾞｼｯｸM-PRO"/>
      <family val="3"/>
    </font>
    <font>
      <sz val="20"/>
      <color indexed="10"/>
      <name val="HG丸ｺﾞｼｯｸM-PRO"/>
      <family val="3"/>
    </font>
    <font>
      <sz val="14"/>
      <name val="HG丸ｺﾞｼｯｸM-PRO"/>
      <family val="3"/>
    </font>
    <font>
      <sz val="10"/>
      <name val="HG丸ｺﾞｼｯｸM-PRO"/>
      <family val="3"/>
    </font>
  </fonts>
  <fills count="9">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s>
  <borders count="53">
    <border>
      <left/>
      <right/>
      <top/>
      <bottom/>
      <diagonal/>
    </border>
    <border>
      <left style="medium"/>
      <right style="medium"/>
      <top style="medium"/>
      <bottom style="medium"/>
    </border>
    <border>
      <left>
        <color indexed="63"/>
      </left>
      <right style="medium"/>
      <top style="medium"/>
      <bottom style="medium"/>
    </border>
    <border>
      <left>
        <color indexed="63"/>
      </left>
      <right>
        <color indexed="63"/>
      </right>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double"/>
      <top style="medium"/>
      <bottom style="thin"/>
    </border>
    <border>
      <left style="medium"/>
      <right>
        <color indexed="63"/>
      </right>
      <top style="thin"/>
      <bottom style="medium"/>
    </border>
    <border>
      <left style="double"/>
      <right style="thin"/>
      <top style="thin"/>
      <bottom style="medium"/>
    </border>
    <border>
      <left style="thin"/>
      <right style="double"/>
      <top style="thin"/>
      <bottom style="medium"/>
    </border>
    <border>
      <left style="dotted"/>
      <right>
        <color indexed="63"/>
      </right>
      <top style="dotted"/>
      <bottom style="dotted"/>
    </border>
    <border>
      <left>
        <color indexed="63"/>
      </left>
      <right style="dotted"/>
      <top style="dotted"/>
      <bottom style="dotted"/>
    </border>
    <border>
      <left style="medium"/>
      <right style="medium"/>
      <top style="medium"/>
      <bottom>
        <color indexed="63"/>
      </bottom>
    </border>
    <border>
      <left style="medium"/>
      <right style="medium"/>
      <top>
        <color indexed="63"/>
      </top>
      <bottom style="medium"/>
    </border>
    <border>
      <left style="dashed"/>
      <right>
        <color indexed="63"/>
      </right>
      <top style="dashed"/>
      <bottom style="dashed"/>
    </border>
    <border>
      <left>
        <color indexed="63"/>
      </left>
      <right style="dashed"/>
      <top style="dashed"/>
      <bottom style="dashed"/>
    </border>
    <border>
      <left style="medium"/>
      <right>
        <color indexed="63"/>
      </right>
      <top style="medium"/>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medium"/>
    </border>
    <border>
      <left>
        <color indexed="63"/>
      </left>
      <right style="double"/>
      <top style="thin"/>
      <bottom style="medium"/>
    </border>
    <border diagonalUp="1">
      <left style="double"/>
      <right>
        <color indexed="63"/>
      </right>
      <top style="thin"/>
      <bottom style="medium"/>
      <diagonal style="thin"/>
    </border>
    <border diagonalUp="1">
      <left>
        <color indexed="63"/>
      </left>
      <right style="medium"/>
      <top style="thin"/>
      <bottom style="medium"/>
      <diagonal style="thin"/>
    </border>
    <border>
      <left style="dashed"/>
      <right style="dashed"/>
      <top style="dashed"/>
      <bottom style="dashed"/>
    </border>
    <border>
      <left style="dashed"/>
      <right style="dashed"/>
      <top style="dashed"/>
      <bottom>
        <color indexed="63"/>
      </bottom>
    </border>
    <border>
      <left style="double"/>
      <right>
        <color indexed="63"/>
      </right>
      <top style="hair"/>
      <bottom style="medium"/>
    </border>
    <border>
      <left>
        <color indexed="63"/>
      </left>
      <right style="medium"/>
      <top style="hair"/>
      <bottom style="medium"/>
    </border>
    <border>
      <left style="double"/>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diagonalUp="1">
      <left style="double"/>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color indexed="63"/>
      </bottom>
    </border>
    <border>
      <left>
        <color indexed="63"/>
      </left>
      <right style="double"/>
      <top style="medium"/>
      <bottom style="thin"/>
    </border>
    <border>
      <left style="double"/>
      <right>
        <color indexed="63"/>
      </right>
      <top style="medium"/>
      <bottom style="thin"/>
    </border>
    <border>
      <left style="double"/>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1">
    <xf numFmtId="0" fontId="0" fillId="0" borderId="0" xfId="0"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6" fillId="0" borderId="0" xfId="0" applyFont="1" applyFill="1" applyAlignment="1">
      <alignment vertical="center"/>
    </xf>
    <xf numFmtId="0" fontId="8" fillId="2" borderId="0" xfId="0" applyFont="1" applyFill="1" applyAlignment="1">
      <alignment vertical="center"/>
    </xf>
    <xf numFmtId="0" fontId="5" fillId="0" borderId="0" xfId="0" applyFont="1" applyFill="1" applyAlignment="1">
      <alignment vertical="center"/>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4" borderId="1" xfId="0" applyNumberFormat="1" applyFont="1" applyFill="1" applyBorder="1" applyAlignment="1">
      <alignment horizontal="center" vertical="center" shrinkToFit="1"/>
    </xf>
    <xf numFmtId="0" fontId="5" fillId="2" borderId="0" xfId="0" applyFont="1" applyFill="1" applyAlignment="1">
      <alignment vertical="top"/>
    </xf>
    <xf numFmtId="0" fontId="9" fillId="2" borderId="0" xfId="0" applyFont="1" applyFill="1" applyAlignment="1">
      <alignment vertical="center"/>
    </xf>
    <xf numFmtId="0" fontId="5" fillId="2" borderId="3"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wrapText="1"/>
    </xf>
    <xf numFmtId="177" fontId="10" fillId="2" borderId="0" xfId="17" applyNumberFormat="1" applyFont="1" applyFill="1" applyBorder="1" applyAlignment="1">
      <alignment horizontal="center" vertical="center"/>
    </xf>
    <xf numFmtId="176" fontId="10" fillId="2" borderId="0" xfId="17" applyNumberFormat="1" applyFont="1" applyFill="1" applyBorder="1" applyAlignment="1">
      <alignment horizontal="center" vertical="center"/>
    </xf>
    <xf numFmtId="176" fontId="10" fillId="0" borderId="0" xfId="17" applyNumberFormat="1" applyFont="1" applyFill="1" applyBorder="1" applyAlignment="1">
      <alignment horizontal="center" vertical="center"/>
    </xf>
    <xf numFmtId="0" fontId="11" fillId="2" borderId="0" xfId="0" applyFont="1" applyFill="1" applyAlignment="1">
      <alignment vertical="center"/>
    </xf>
    <xf numFmtId="0" fontId="10" fillId="0" borderId="0" xfId="0" applyFont="1" applyFill="1" applyBorder="1" applyAlignment="1">
      <alignment horizontal="center" vertical="center" wrapText="1"/>
    </xf>
    <xf numFmtId="177" fontId="10" fillId="0" borderId="0" xfId="17" applyNumberFormat="1" applyFont="1" applyFill="1" applyBorder="1" applyAlignment="1">
      <alignment horizontal="center" vertical="center"/>
    </xf>
    <xf numFmtId="0" fontId="12"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xf>
    <xf numFmtId="0" fontId="10" fillId="5" borderId="4" xfId="0" applyFont="1" applyFill="1" applyBorder="1" applyAlignment="1">
      <alignment vertical="center"/>
    </xf>
    <xf numFmtId="0" fontId="5" fillId="5" borderId="5" xfId="0" applyFont="1" applyFill="1" applyBorder="1" applyAlignment="1">
      <alignment vertical="center"/>
    </xf>
    <xf numFmtId="0" fontId="5" fillId="5"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5" borderId="5" xfId="0" applyFont="1" applyFill="1" applyBorder="1" applyAlignment="1" applyProtection="1">
      <alignment vertical="center"/>
      <protection locked="0"/>
    </xf>
    <xf numFmtId="0" fontId="5" fillId="5" borderId="6" xfId="0" applyFont="1" applyFill="1" applyBorder="1" applyAlignment="1" applyProtection="1">
      <alignment vertical="center"/>
      <protection locked="0"/>
    </xf>
    <xf numFmtId="0" fontId="10" fillId="6" borderId="15" xfId="0" applyFont="1" applyFill="1" applyBorder="1" applyAlignment="1">
      <alignment vertical="center"/>
    </xf>
    <xf numFmtId="0" fontId="5" fillId="6" borderId="16" xfId="0" applyFont="1" applyFill="1" applyBorder="1" applyAlignment="1">
      <alignment vertical="center"/>
    </xf>
    <xf numFmtId="0" fontId="5" fillId="6" borderId="6" xfId="0" applyFont="1" applyFill="1" applyBorder="1" applyAlignment="1">
      <alignment vertical="center"/>
    </xf>
    <xf numFmtId="0" fontId="10" fillId="5" borderId="4"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176" fontId="10" fillId="2" borderId="19" xfId="17" applyNumberFormat="1" applyFont="1" applyFill="1" applyBorder="1" applyAlignment="1">
      <alignment vertical="center"/>
    </xf>
    <xf numFmtId="176" fontId="10" fillId="2" borderId="20" xfId="17" applyNumberFormat="1" applyFont="1" applyFill="1" applyBorder="1" applyAlignment="1">
      <alignment vertical="center"/>
    </xf>
    <xf numFmtId="176" fontId="10" fillId="2" borderId="21" xfId="17" applyNumberFormat="1" applyFont="1" applyFill="1" applyBorder="1" applyAlignment="1">
      <alignment vertical="center"/>
    </xf>
    <xf numFmtId="176" fontId="10" fillId="7" borderId="19" xfId="17" applyNumberFormat="1" applyFont="1" applyFill="1" applyBorder="1" applyAlignment="1">
      <alignment vertical="center"/>
    </xf>
    <xf numFmtId="176" fontId="10" fillId="7" borderId="20" xfId="17" applyNumberFormat="1" applyFont="1" applyFill="1" applyBorder="1" applyAlignment="1">
      <alignment vertical="center"/>
    </xf>
    <xf numFmtId="176" fontId="10" fillId="7" borderId="21" xfId="17" applyNumberFormat="1" applyFont="1" applyFill="1" applyBorder="1" applyAlignment="1">
      <alignment vertical="center"/>
    </xf>
    <xf numFmtId="177" fontId="10" fillId="2" borderId="22" xfId="17" applyNumberFormat="1" applyFont="1" applyFill="1" applyBorder="1" applyAlignment="1">
      <alignment horizontal="center" vertical="center"/>
    </xf>
    <xf numFmtId="177" fontId="10" fillId="2" borderId="23" xfId="17" applyNumberFormat="1"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8" fillId="2" borderId="0" xfId="0" applyFont="1" applyFill="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10" fillId="4" borderId="28" xfId="0" applyFont="1" applyFill="1" applyBorder="1" applyAlignment="1">
      <alignment horizontal="center" vertical="center" wrapText="1"/>
    </xf>
    <xf numFmtId="0" fontId="10" fillId="4" borderId="2" xfId="0" applyFont="1" applyFill="1" applyBorder="1" applyAlignment="1">
      <alignment horizontal="center" vertical="center" wrapText="1"/>
    </xf>
    <xf numFmtId="177" fontId="10" fillId="2" borderId="28" xfId="17" applyNumberFormat="1" applyFont="1" applyFill="1" applyBorder="1" applyAlignment="1">
      <alignment horizontal="center" vertical="center"/>
    </xf>
    <xf numFmtId="177" fontId="10" fillId="2" borderId="2" xfId="17" applyNumberFormat="1" applyFont="1" applyFill="1" applyBorder="1" applyAlignment="1">
      <alignment horizontal="center" vertical="center"/>
    </xf>
    <xf numFmtId="176" fontId="10" fillId="2" borderId="28" xfId="17" applyNumberFormat="1" applyFont="1" applyFill="1" applyBorder="1" applyAlignment="1">
      <alignment horizontal="center" vertical="center"/>
    </xf>
    <xf numFmtId="176" fontId="10" fillId="2" borderId="2" xfId="17" applyNumberFormat="1" applyFont="1" applyFill="1" applyBorder="1" applyAlignment="1">
      <alignment horizontal="center" vertical="center"/>
    </xf>
    <xf numFmtId="0" fontId="10" fillId="8" borderId="28" xfId="0" applyFont="1" applyFill="1" applyBorder="1" applyAlignment="1">
      <alignment horizontal="center" vertical="center" wrapText="1"/>
    </xf>
    <xf numFmtId="0" fontId="10" fillId="8" borderId="2" xfId="0" applyFont="1" applyFill="1" applyBorder="1" applyAlignment="1">
      <alignment horizontal="center" vertical="center" wrapText="1"/>
    </xf>
    <xf numFmtId="177" fontId="10" fillId="2" borderId="19" xfId="17" applyNumberFormat="1" applyFont="1" applyFill="1" applyBorder="1" applyAlignment="1">
      <alignment horizontal="center" vertical="center"/>
    </xf>
    <xf numFmtId="177" fontId="10" fillId="2" borderId="29" xfId="17" applyNumberFormat="1"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176" fontId="10" fillId="2" borderId="32" xfId="17" applyNumberFormat="1" applyFont="1" applyFill="1" applyBorder="1" applyAlignment="1">
      <alignment vertical="center"/>
    </xf>
    <xf numFmtId="0" fontId="0" fillId="0" borderId="33" xfId="0" applyBorder="1" applyAlignment="1">
      <alignment vertical="center"/>
    </xf>
    <xf numFmtId="176" fontId="10" fillId="2" borderId="34" xfId="17" applyNumberFormat="1" applyFont="1" applyFill="1" applyBorder="1" applyAlignment="1">
      <alignment vertical="center"/>
    </xf>
    <xf numFmtId="176" fontId="10" fillId="2" borderId="35" xfId="17" applyNumberFormat="1" applyFont="1" applyFill="1" applyBorder="1" applyAlignment="1">
      <alignment vertical="center"/>
    </xf>
    <xf numFmtId="179" fontId="10" fillId="2" borderId="36" xfId="17" applyNumberFormat="1" applyFont="1" applyFill="1" applyBorder="1" applyAlignment="1">
      <alignment horizontal="center" vertical="center"/>
    </xf>
    <xf numFmtId="179" fontId="10" fillId="2" borderId="37" xfId="17" applyNumberFormat="1" applyFont="1" applyFill="1" applyBorder="1" applyAlignment="1">
      <alignment horizontal="center" vertical="center"/>
    </xf>
    <xf numFmtId="177" fontId="10" fillId="2" borderId="32" xfId="17" applyNumberFormat="1" applyFont="1" applyFill="1" applyBorder="1" applyAlignment="1">
      <alignment horizontal="center" vertical="center"/>
    </xf>
    <xf numFmtId="0" fontId="10" fillId="4" borderId="5" xfId="0" applyFont="1" applyFill="1" applyBorder="1" applyAlignment="1">
      <alignment horizontal="center" vertical="center" wrapText="1"/>
    </xf>
    <xf numFmtId="0" fontId="7" fillId="2" borderId="0" xfId="0" applyFont="1" applyFill="1" applyAlignment="1">
      <alignment horizontal="center" vertical="center"/>
    </xf>
    <xf numFmtId="176" fontId="5" fillId="2" borderId="38" xfId="17" applyNumberFormat="1" applyFont="1" applyFill="1" applyBorder="1" applyAlignment="1" applyProtection="1">
      <alignment horizontal="right" vertical="center"/>
      <protection locked="0"/>
    </xf>
    <xf numFmtId="176" fontId="5" fillId="2" borderId="39" xfId="17" applyNumberFormat="1" applyFont="1" applyFill="1" applyBorder="1" applyAlignment="1" applyProtection="1">
      <alignment horizontal="right" vertical="center"/>
      <protection locked="0"/>
    </xf>
    <xf numFmtId="176" fontId="5" fillId="2" borderId="40" xfId="17" applyNumberFormat="1" applyFont="1" applyFill="1" applyBorder="1" applyAlignment="1" applyProtection="1">
      <alignment horizontal="right" vertical="center"/>
      <protection locked="0"/>
    </xf>
    <xf numFmtId="176" fontId="5" fillId="2" borderId="41" xfId="17" applyNumberFormat="1" applyFont="1" applyFill="1" applyBorder="1" applyAlignment="1" applyProtection="1">
      <alignment horizontal="right" vertical="center"/>
      <protection locked="0"/>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xf>
    <xf numFmtId="176" fontId="5" fillId="2" borderId="42" xfId="17" applyNumberFormat="1" applyFont="1" applyFill="1" applyBorder="1" applyAlignment="1" applyProtection="1">
      <alignment horizontal="right" vertical="center"/>
      <protection locked="0"/>
    </xf>
    <xf numFmtId="176" fontId="5" fillId="2" borderId="43" xfId="17" applyNumberFormat="1" applyFont="1" applyFill="1" applyBorder="1" applyAlignment="1" applyProtection="1">
      <alignment horizontal="right" vertical="center"/>
      <protection locked="0"/>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8" xfId="0" applyFont="1" applyFill="1" applyBorder="1" applyAlignment="1">
      <alignment horizontal="left" vertical="center" wrapText="1"/>
    </xf>
    <xf numFmtId="0" fontId="13" fillId="2" borderId="28" xfId="0" applyFont="1" applyFill="1" applyBorder="1" applyAlignment="1">
      <alignment horizontal="center" vertical="center"/>
    </xf>
    <xf numFmtId="0" fontId="13" fillId="2" borderId="2" xfId="0" applyFont="1" applyFill="1" applyBorder="1" applyAlignment="1">
      <alignment horizontal="center" vertical="center"/>
    </xf>
    <xf numFmtId="178" fontId="5" fillId="2" borderId="28" xfId="0" applyNumberFormat="1" applyFont="1" applyFill="1" applyBorder="1" applyAlignment="1" applyProtection="1">
      <alignment horizontal="center" vertical="center"/>
      <protection locked="0"/>
    </xf>
    <xf numFmtId="178" fontId="5" fillId="2" borderId="2" xfId="0" applyNumberFormat="1" applyFont="1" applyFill="1" applyBorder="1" applyAlignment="1" applyProtection="1">
      <alignment horizontal="center" vertical="center"/>
      <protection locked="0"/>
    </xf>
    <xf numFmtId="176" fontId="10" fillId="7" borderId="44" xfId="17" applyNumberFormat="1" applyFont="1" applyFill="1" applyBorder="1" applyAlignment="1">
      <alignment vertical="center"/>
    </xf>
    <xf numFmtId="176" fontId="10" fillId="7" borderId="45" xfId="17" applyNumberFormat="1" applyFont="1" applyFill="1" applyBorder="1" applyAlignment="1">
      <alignment vertical="center"/>
    </xf>
    <xf numFmtId="0" fontId="5" fillId="2" borderId="46" xfId="0" applyFont="1" applyFill="1" applyBorder="1" applyAlignment="1">
      <alignment vertical="center" wrapText="1"/>
    </xf>
    <xf numFmtId="0" fontId="0" fillId="0" borderId="0" xfId="0" applyAlignment="1">
      <alignment vertical="center"/>
    </xf>
    <xf numFmtId="0" fontId="10" fillId="5" borderId="5" xfId="0" applyFont="1" applyFill="1" applyBorder="1" applyAlignment="1">
      <alignment horizontal="center" vertical="center" wrapText="1"/>
    </xf>
    <xf numFmtId="0" fontId="0" fillId="0" borderId="47" xfId="0" applyBorder="1" applyAlignment="1">
      <alignment vertical="center"/>
    </xf>
    <xf numFmtId="176" fontId="10" fillId="7" borderId="32" xfId="17" applyNumberFormat="1" applyFont="1" applyFill="1" applyBorder="1" applyAlignment="1">
      <alignment vertical="center"/>
    </xf>
    <xf numFmtId="0" fontId="0" fillId="7" borderId="33" xfId="0" applyFill="1" applyBorder="1" applyAlignment="1">
      <alignment vertical="center"/>
    </xf>
    <xf numFmtId="0" fontId="10" fillId="6" borderId="48" xfId="0" applyFont="1" applyFill="1" applyBorder="1" applyAlignment="1">
      <alignment horizontal="center" vertical="center" wrapText="1"/>
    </xf>
    <xf numFmtId="0" fontId="10" fillId="6" borderId="6" xfId="0" applyFont="1" applyFill="1" applyBorder="1" applyAlignment="1">
      <alignment horizontal="center" vertical="center"/>
    </xf>
    <xf numFmtId="176" fontId="10" fillId="2" borderId="49" xfId="17" applyNumberFormat="1" applyFont="1" applyFill="1" applyBorder="1" applyAlignment="1">
      <alignment vertical="center"/>
    </xf>
    <xf numFmtId="176" fontId="10" fillId="2" borderId="29" xfId="17" applyNumberFormat="1" applyFont="1" applyFill="1" applyBorder="1" applyAlignment="1">
      <alignment vertical="center"/>
    </xf>
    <xf numFmtId="176" fontId="10" fillId="2" borderId="19" xfId="17" applyNumberFormat="1" applyFont="1" applyFill="1" applyBorder="1" applyAlignment="1">
      <alignment horizontal="center" vertical="center"/>
    </xf>
    <xf numFmtId="176" fontId="10" fillId="2" borderId="29" xfId="17" applyNumberFormat="1" applyFont="1" applyFill="1" applyBorder="1" applyAlignment="1">
      <alignment horizontal="center" vertical="center"/>
    </xf>
    <xf numFmtId="176" fontId="10" fillId="2" borderId="32" xfId="17" applyNumberFormat="1" applyFont="1" applyFill="1" applyBorder="1" applyAlignment="1">
      <alignment horizontal="center" vertical="center"/>
    </xf>
    <xf numFmtId="176" fontId="10" fillId="2" borderId="50" xfId="17" applyNumberFormat="1" applyFont="1" applyFill="1" applyBorder="1" applyAlignment="1">
      <alignment horizontal="center" vertical="center"/>
    </xf>
    <xf numFmtId="176" fontId="10" fillId="2" borderId="51" xfId="17" applyNumberFormat="1" applyFont="1" applyFill="1" applyBorder="1" applyAlignment="1">
      <alignment horizontal="center" vertical="center"/>
    </xf>
    <xf numFmtId="176" fontId="10" fillId="2" borderId="52" xfId="17" applyNumberFormat="1"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5"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xdr:row>
      <xdr:rowOff>123825</xdr:rowOff>
    </xdr:from>
    <xdr:to>
      <xdr:col>9</xdr:col>
      <xdr:colOff>9525</xdr:colOff>
      <xdr:row>3</xdr:row>
      <xdr:rowOff>314325</xdr:rowOff>
    </xdr:to>
    <xdr:sp>
      <xdr:nvSpPr>
        <xdr:cNvPr id="1" name="AutoShape 1"/>
        <xdr:cNvSpPr>
          <a:spLocks/>
        </xdr:cNvSpPr>
      </xdr:nvSpPr>
      <xdr:spPr>
        <a:xfrm>
          <a:off x="7286625" y="619125"/>
          <a:ext cx="1524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9"/>
  <sheetViews>
    <sheetView showGridLines="0" tabSelected="1" zoomScale="75" zoomScaleNormal="75" zoomScaleSheetLayoutView="50" workbookViewId="0" topLeftCell="A1">
      <selection activeCell="A1" sqref="A1"/>
    </sheetView>
  </sheetViews>
  <sheetFormatPr defaultColWidth="9.00390625" defaultRowHeight="13.5"/>
  <cols>
    <col min="1" max="1" width="4.75390625" style="2" customWidth="1"/>
    <col min="2" max="2" width="5.875" style="2" customWidth="1"/>
    <col min="3" max="4" width="17.125" style="2" customWidth="1"/>
    <col min="5" max="5" width="17.125" style="7" customWidth="1"/>
    <col min="6" max="6" width="17.125" style="2" customWidth="1"/>
    <col min="7" max="8" width="8.875" style="2" customWidth="1"/>
    <col min="9" max="12" width="17.125" style="2" customWidth="1"/>
    <col min="13" max="16384" width="9.00390625" style="2" customWidth="1"/>
  </cols>
  <sheetData>
    <row r="1" spans="1:5" ht="25.5">
      <c r="A1" s="1" t="s">
        <v>0</v>
      </c>
      <c r="E1" s="2"/>
    </row>
    <row r="2" ht="30" customHeight="1">
      <c r="E2" s="2"/>
    </row>
    <row r="3" s="3" customFormat="1" ht="25.5">
      <c r="B3" s="4" t="s">
        <v>1</v>
      </c>
    </row>
    <row r="4" spans="2:5" s="3" customFormat="1" ht="25.5">
      <c r="B4" s="4"/>
      <c r="E4" s="5"/>
    </row>
    <row r="5" ht="42" customHeight="1" thickBot="1">
      <c r="B5" s="6" t="s">
        <v>2</v>
      </c>
    </row>
    <row r="6" spans="2:5" ht="42" customHeight="1" thickBot="1">
      <c r="B6" s="1"/>
      <c r="C6" s="8" t="s">
        <v>3</v>
      </c>
      <c r="D6" s="9">
        <v>18</v>
      </c>
      <c r="E6" s="10"/>
    </row>
    <row r="7" spans="2:5" ht="29.25" customHeight="1">
      <c r="B7" s="1"/>
      <c r="C7" s="10"/>
      <c r="D7" s="11"/>
      <c r="E7" s="10"/>
    </row>
    <row r="8" spans="2:14" ht="54" customHeight="1" thickBot="1">
      <c r="B8" s="59" t="s">
        <v>4</v>
      </c>
      <c r="C8" s="59"/>
      <c r="D8" s="59"/>
      <c r="E8" s="59"/>
      <c r="F8" s="59"/>
      <c r="G8" s="59"/>
      <c r="H8" s="59"/>
      <c r="I8" s="59"/>
      <c r="J8" s="59"/>
      <c r="K8" s="59"/>
      <c r="L8" s="59"/>
      <c r="M8" s="59"/>
      <c r="N8" s="59"/>
    </row>
    <row r="9" spans="2:5" ht="42.75" customHeight="1" thickBot="1">
      <c r="B9" s="1"/>
      <c r="C9" s="57" t="s">
        <v>5</v>
      </c>
      <c r="D9" s="12">
        <v>1</v>
      </c>
      <c r="E9" s="2" t="s">
        <v>6</v>
      </c>
    </row>
    <row r="10" spans="2:5" ht="32.25" customHeight="1" thickBot="1">
      <c r="B10" s="1"/>
      <c r="C10" s="58"/>
      <c r="D10" s="13" t="str">
        <f>IF(D9=1,"低所得１",IF(D9=2,"低所得２",IF(D9=3,"生活保護世帯",IF(D9=4,"一般世帯",IF(D9=5,"一般世帯（所得割１０万円未満）","")))))</f>
        <v>低所得１</v>
      </c>
      <c r="E10" s="14" t="s">
        <v>7</v>
      </c>
    </row>
    <row r="11" ht="25.5">
      <c r="B11" s="1"/>
    </row>
    <row r="12" ht="25.5">
      <c r="B12" s="1"/>
    </row>
    <row r="13" spans="2:14" ht="42" customHeight="1">
      <c r="B13" s="59" t="s">
        <v>8</v>
      </c>
      <c r="C13" s="59"/>
      <c r="D13" s="59"/>
      <c r="E13" s="59"/>
      <c r="F13" s="59"/>
      <c r="G13" s="59"/>
      <c r="H13" s="59"/>
      <c r="I13" s="59"/>
      <c r="J13" s="59"/>
      <c r="K13" s="59"/>
      <c r="L13" s="59"/>
      <c r="M13" s="59"/>
      <c r="N13" s="59"/>
    </row>
    <row r="14" spans="3:5" ht="31.5" customHeight="1" thickBot="1">
      <c r="C14" s="15" t="s">
        <v>9</v>
      </c>
      <c r="E14" s="15"/>
    </row>
    <row r="15" spans="3:8" ht="41.25" customHeight="1" thickBot="1">
      <c r="C15" s="62" t="s">
        <v>10</v>
      </c>
      <c r="D15" s="63"/>
      <c r="E15" s="62" t="s">
        <v>11</v>
      </c>
      <c r="F15" s="63"/>
      <c r="G15" s="60" t="s">
        <v>12</v>
      </c>
      <c r="H15" s="61"/>
    </row>
    <row r="16" spans="3:8" ht="41.25" customHeight="1" hidden="1" thickBot="1">
      <c r="C16" s="72">
        <f>ROUNDDOWN($G$19*30.4*0.1,0)</f>
        <v>15200</v>
      </c>
      <c r="D16" s="73"/>
      <c r="E16" s="2"/>
      <c r="G16" s="16"/>
      <c r="H16" s="16"/>
    </row>
    <row r="17" spans="3:8" ht="41.25" customHeight="1" hidden="1" thickBot="1">
      <c r="C17" s="64">
        <f>IF(AND($D$9=1,$C$16&gt;15000),15000,IF(AND($D$9=1,$C$16&lt;=15000),$C$16,IF(AND($D$9=2,$C$16&gt;24600),24600,IF(AND($D$9=2,$C$16&lt;=24600),$C$16,IF($D$9=3,0,IF(AND($D$9&gt;=4,C16&gt;37200),37200,$C$16))))))</f>
        <v>15000</v>
      </c>
      <c r="D17" s="65"/>
      <c r="E17" s="2"/>
      <c r="G17" s="17"/>
      <c r="H17" s="17"/>
    </row>
    <row r="18" spans="2:8" ht="41.25" customHeight="1" thickBot="1">
      <c r="B18" s="18" t="s">
        <v>13</v>
      </c>
      <c r="C18" s="64">
        <f>IF(D9=1,15000,IF(D9=2,24600,IF(D9=3,0,IF(D9=4,37200,IF(D9=5,37200,C17)))))</f>
        <v>15000</v>
      </c>
      <c r="D18" s="65"/>
      <c r="E18" s="64">
        <f>IF(D9=1,7500,IF(D9=2,12300,IF(D9=3,0,IF(D9=4,37200,IF(D9=5,18600,C17)))))</f>
        <v>7500</v>
      </c>
      <c r="F18" s="65"/>
      <c r="G18" s="19"/>
      <c r="H18" s="19"/>
    </row>
    <row r="19" spans="2:8" ht="41.25" customHeight="1" thickBot="1">
      <c r="B19" s="18" t="s">
        <v>14</v>
      </c>
      <c r="C19" s="64">
        <f>IF(C17&gt;C18,C18,C17)</f>
        <v>15000</v>
      </c>
      <c r="D19" s="65"/>
      <c r="E19" s="64">
        <f>IF(C19&gt;E18,E18,C19)</f>
        <v>7500</v>
      </c>
      <c r="F19" s="65"/>
      <c r="G19" s="55">
        <v>5000</v>
      </c>
      <c r="H19" s="56"/>
    </row>
    <row r="20" spans="3:5" ht="14.25">
      <c r="C20" s="20"/>
      <c r="D20" s="20"/>
      <c r="E20" s="21"/>
    </row>
    <row r="21" ht="13.5">
      <c r="G21" s="2" t="s">
        <v>15</v>
      </c>
    </row>
    <row r="22" ht="31.5" customHeight="1" thickBot="1">
      <c r="C22" s="22" t="s">
        <v>16</v>
      </c>
    </row>
    <row r="23" spans="3:5" ht="40.5" customHeight="1">
      <c r="C23" s="74"/>
      <c r="D23" s="75"/>
      <c r="E23" s="23"/>
    </row>
    <row r="24" spans="3:5" ht="40.5" customHeight="1" thickBot="1">
      <c r="C24" s="70">
        <f>IF(ISERROR(58000-$C$29),58000,(58000-$C$29))</f>
        <v>10000</v>
      </c>
      <c r="D24" s="71"/>
      <c r="E24" s="24"/>
    </row>
    <row r="25" spans="3:7" ht="14.25">
      <c r="C25" s="20"/>
      <c r="D25" s="20"/>
      <c r="E25" s="21"/>
      <c r="G25" s="11"/>
    </row>
    <row r="26" spans="3:7" ht="14.25">
      <c r="C26" s="20"/>
      <c r="D26" s="20"/>
      <c r="E26" s="21"/>
      <c r="G26" s="11"/>
    </row>
    <row r="27" ht="30.75" customHeight="1" thickBot="1">
      <c r="C27" s="22" t="s">
        <v>17</v>
      </c>
    </row>
    <row r="28" spans="3:5" ht="41.25" customHeight="1" thickBot="1">
      <c r="C28" s="68"/>
      <c r="D28" s="69"/>
      <c r="E28" s="23"/>
    </row>
    <row r="29" spans="3:5" ht="40.5" customHeight="1" thickBot="1">
      <c r="C29" s="66">
        <f>IF(AND($D$6&lt;18,OR($D$9&lt;4,$D$9=5)),IF(34000+IF(C16&gt;15000,15000,C16)+58000-50000&gt;57000,57000,34000+IF(C16&gt;15000,15000,C16)+58000-50000),IF(AND($D$6&lt;18,$D$9=4),IF(34000+$C$16+58000-79000&gt;57000,57000,34000+$C$16+58000-79000),IF(AND($D$6&gt;=18,$D$6&lt;20,OR($D$9&lt;4,$D$9=5)),IF(25000+IF(C16&gt;15000,15000,C16)+58000-50000&gt;48000,48000,25000+IF(C16&gt;15000,15000,C16)+58000-50000),IF(AND($D$6&gt;=18,$D$6&lt;20,$D$9=4),IF(25000+$C$16+58000-79000&gt;48000,48000,25000+$C$16+58000-79000),"対象外"))))</f>
        <v>48000</v>
      </c>
      <c r="D29" s="67"/>
      <c r="E29" s="21"/>
    </row>
  </sheetData>
  <mergeCells count="17">
    <mergeCell ref="C29:D29"/>
    <mergeCell ref="C28:D28"/>
    <mergeCell ref="C15:D15"/>
    <mergeCell ref="C17:D17"/>
    <mergeCell ref="C24:D24"/>
    <mergeCell ref="C16:D16"/>
    <mergeCell ref="C23:D23"/>
    <mergeCell ref="C18:D18"/>
    <mergeCell ref="C19:D19"/>
    <mergeCell ref="G19:H19"/>
    <mergeCell ref="C9:C10"/>
    <mergeCell ref="B8:N8"/>
    <mergeCell ref="B13:N13"/>
    <mergeCell ref="G15:H15"/>
    <mergeCell ref="E15:F15"/>
    <mergeCell ref="E18:F18"/>
    <mergeCell ref="E19:F19"/>
  </mergeCells>
  <printOptions/>
  <pageMargins left="0.7874015748031497" right="0.7874015748031497" top="0.984251968503937" bottom="0.984251968503937" header="0.5118110236220472" footer="0.5118110236220472"/>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60" zoomScaleNormal="60" workbookViewId="0" topLeftCell="A1">
      <selection activeCell="K26" sqref="K26:L26"/>
    </sheetView>
  </sheetViews>
  <sheetFormatPr defaultColWidth="9.00390625" defaultRowHeight="13.5"/>
  <cols>
    <col min="1" max="1" width="4.75390625" style="2" customWidth="1"/>
    <col min="2" max="2" width="5.875" style="2" customWidth="1"/>
    <col min="3" max="5" width="17.125" style="2" customWidth="1"/>
    <col min="6" max="11" width="8.875" style="2" customWidth="1"/>
    <col min="12" max="12" width="5.625" style="2" customWidth="1"/>
    <col min="13" max="13" width="9.00390625" style="2" customWidth="1"/>
    <col min="14" max="15" width="8.875" style="2" customWidth="1"/>
    <col min="16" max="18" width="6.25390625" style="2" customWidth="1"/>
    <col min="19" max="19" width="11.125" style="2" customWidth="1"/>
    <col min="20" max="22" width="4.75390625" style="2" customWidth="1"/>
    <col min="23" max="16384" width="9.00390625" style="2" customWidth="1"/>
  </cols>
  <sheetData>
    <row r="1" ht="25.5">
      <c r="A1" s="1" t="s">
        <v>18</v>
      </c>
    </row>
    <row r="3" spans="2:11" ht="30.75" customHeight="1">
      <c r="B3" s="25" t="s">
        <v>19</v>
      </c>
      <c r="C3" s="3"/>
      <c r="D3" s="3"/>
      <c r="E3" s="3"/>
      <c r="F3" s="3"/>
      <c r="G3" s="3"/>
      <c r="H3" s="3"/>
      <c r="I3" s="3"/>
      <c r="J3" s="84" t="s">
        <v>20</v>
      </c>
      <c r="K3" s="84"/>
    </row>
    <row r="4" spans="2:11" ht="30.75" customHeight="1">
      <c r="B4" s="25" t="s">
        <v>21</v>
      </c>
      <c r="C4" s="3"/>
      <c r="D4" s="3"/>
      <c r="E4" s="3"/>
      <c r="F4" s="3"/>
      <c r="G4" s="3"/>
      <c r="H4" s="3"/>
      <c r="I4" s="26"/>
      <c r="J4" s="84"/>
      <c r="K4" s="84"/>
    </row>
    <row r="5" spans="2:11" ht="30.75" customHeight="1">
      <c r="B5" s="1"/>
      <c r="I5" s="27"/>
      <c r="J5" s="28"/>
      <c r="K5" s="28"/>
    </row>
    <row r="6" spans="2:12" ht="69" customHeight="1" thickBot="1">
      <c r="B6" s="59" t="s">
        <v>22</v>
      </c>
      <c r="C6" s="59"/>
      <c r="D6" s="59"/>
      <c r="E6" s="59"/>
      <c r="F6" s="59"/>
      <c r="G6" s="59"/>
      <c r="H6" s="59"/>
      <c r="I6" s="59"/>
      <c r="J6" s="59"/>
      <c r="K6" s="59"/>
      <c r="L6" s="59"/>
    </row>
    <row r="7" spans="9:12" ht="30.75" customHeight="1" thickBot="1">
      <c r="I7" s="96" t="s">
        <v>5</v>
      </c>
      <c r="J7" s="97"/>
      <c r="K7" s="98">
        <v>2</v>
      </c>
      <c r="L7" s="99"/>
    </row>
    <row r="8" spans="2:7" ht="30.75" customHeight="1" thickBot="1">
      <c r="B8" s="6" t="s">
        <v>23</v>
      </c>
      <c r="E8" s="29"/>
      <c r="F8" s="29"/>
      <c r="G8" s="29"/>
    </row>
    <row r="9" spans="3:12" ht="30.75" customHeight="1">
      <c r="C9" s="30" t="s">
        <v>24</v>
      </c>
      <c r="D9" s="31"/>
      <c r="E9" s="31"/>
      <c r="F9" s="31"/>
      <c r="G9" s="31"/>
      <c r="H9" s="31"/>
      <c r="I9" s="31"/>
      <c r="J9" s="31"/>
      <c r="K9" s="31"/>
      <c r="L9" s="32"/>
    </row>
    <row r="10" spans="3:12" ht="30.75" customHeight="1">
      <c r="C10" s="93" t="s">
        <v>25</v>
      </c>
      <c r="D10" s="94"/>
      <c r="E10" s="94"/>
      <c r="F10" s="94"/>
      <c r="G10" s="94"/>
      <c r="H10" s="94"/>
      <c r="I10" s="94"/>
      <c r="J10" s="94"/>
      <c r="K10" s="87">
        <v>0</v>
      </c>
      <c r="L10" s="88"/>
    </row>
    <row r="11" spans="3:12" ht="30.75" customHeight="1">
      <c r="C11" s="33" t="s">
        <v>26</v>
      </c>
      <c r="D11" s="34"/>
      <c r="E11" s="34"/>
      <c r="F11" s="34"/>
      <c r="G11" s="34"/>
      <c r="H11" s="34"/>
      <c r="I11" s="34"/>
      <c r="J11" s="34"/>
      <c r="K11" s="91">
        <v>0</v>
      </c>
      <c r="L11" s="92"/>
    </row>
    <row r="12" spans="3:12" ht="45" customHeight="1">
      <c r="C12" s="89" t="s">
        <v>27</v>
      </c>
      <c r="D12" s="95"/>
      <c r="E12" s="95"/>
      <c r="F12" s="95"/>
      <c r="G12" s="95"/>
      <c r="H12" s="95"/>
      <c r="I12" s="95"/>
      <c r="J12" s="95"/>
      <c r="K12" s="91">
        <v>0</v>
      </c>
      <c r="L12" s="92"/>
    </row>
    <row r="13" spans="3:12" ht="30.75" customHeight="1" thickBot="1">
      <c r="C13" s="35" t="s">
        <v>28</v>
      </c>
      <c r="D13" s="36"/>
      <c r="E13" s="36"/>
      <c r="F13" s="36"/>
      <c r="G13" s="36"/>
      <c r="H13" s="36"/>
      <c r="I13" s="36"/>
      <c r="J13" s="36"/>
      <c r="K13" s="85">
        <v>0</v>
      </c>
      <c r="L13" s="86"/>
    </row>
    <row r="14" spans="3:12" ht="30.75" customHeight="1">
      <c r="C14" s="30" t="s">
        <v>29</v>
      </c>
      <c r="D14" s="31"/>
      <c r="E14" s="31"/>
      <c r="F14" s="31"/>
      <c r="G14" s="31"/>
      <c r="H14" s="31"/>
      <c r="I14" s="31"/>
      <c r="J14" s="31"/>
      <c r="K14" s="31"/>
      <c r="L14" s="32"/>
    </row>
    <row r="15" spans="3:12" ht="30.75" customHeight="1" thickBot="1">
      <c r="C15" s="37" t="s">
        <v>30</v>
      </c>
      <c r="D15" s="38"/>
      <c r="E15" s="38"/>
      <c r="F15" s="38"/>
      <c r="G15" s="38"/>
      <c r="H15" s="38"/>
      <c r="I15" s="38"/>
      <c r="J15" s="38"/>
      <c r="K15" s="87">
        <v>26675</v>
      </c>
      <c r="L15" s="88"/>
    </row>
    <row r="16" spans="3:12" ht="30.75" customHeight="1">
      <c r="C16" s="30" t="s">
        <v>31</v>
      </c>
      <c r="D16" s="31"/>
      <c r="E16" s="31"/>
      <c r="F16" s="31"/>
      <c r="G16" s="31"/>
      <c r="H16" s="31"/>
      <c r="I16" s="31"/>
      <c r="J16" s="31"/>
      <c r="K16" s="31"/>
      <c r="L16" s="32"/>
    </row>
    <row r="17" spans="3:12" ht="30.75" customHeight="1">
      <c r="C17" s="89" t="s">
        <v>32</v>
      </c>
      <c r="D17" s="90"/>
      <c r="E17" s="90"/>
      <c r="F17" s="90"/>
      <c r="G17" s="90"/>
      <c r="H17" s="90"/>
      <c r="I17" s="90"/>
      <c r="J17" s="90"/>
      <c r="K17" s="91">
        <v>66277</v>
      </c>
      <c r="L17" s="92"/>
    </row>
    <row r="18" spans="3:12" ht="30.75" customHeight="1" thickBot="1">
      <c r="C18" s="39" t="s">
        <v>33</v>
      </c>
      <c r="D18" s="40"/>
      <c r="E18" s="40"/>
      <c r="F18" s="40"/>
      <c r="G18" s="40"/>
      <c r="H18" s="40"/>
      <c r="I18" s="40"/>
      <c r="J18" s="40"/>
      <c r="K18" s="85">
        <v>0</v>
      </c>
      <c r="L18" s="86"/>
    </row>
    <row r="19" spans="3:12" ht="30.75" customHeight="1">
      <c r="C19" s="30" t="s">
        <v>34</v>
      </c>
      <c r="D19" s="31"/>
      <c r="E19" s="31"/>
      <c r="F19" s="31"/>
      <c r="G19" s="31"/>
      <c r="H19" s="31"/>
      <c r="I19" s="31"/>
      <c r="J19" s="31"/>
      <c r="K19" s="41"/>
      <c r="L19" s="42"/>
    </row>
    <row r="20" spans="3:12" ht="30.75" customHeight="1">
      <c r="C20" s="37" t="s">
        <v>35</v>
      </c>
      <c r="D20" s="38"/>
      <c r="E20" s="38"/>
      <c r="F20" s="38"/>
      <c r="G20" s="38"/>
      <c r="H20" s="38"/>
      <c r="I20" s="38"/>
      <c r="J20" s="38"/>
      <c r="K20" s="87">
        <v>0</v>
      </c>
      <c r="L20" s="88"/>
    </row>
    <row r="21" spans="3:12" ht="30.75" customHeight="1">
      <c r="C21" s="33" t="s">
        <v>36</v>
      </c>
      <c r="D21" s="34"/>
      <c r="E21" s="34"/>
      <c r="F21" s="34"/>
      <c r="G21" s="34"/>
      <c r="H21" s="34"/>
      <c r="I21" s="34"/>
      <c r="J21" s="34"/>
      <c r="K21" s="91">
        <v>0</v>
      </c>
      <c r="L21" s="92"/>
    </row>
    <row r="22" spans="3:12" ht="41.25" customHeight="1">
      <c r="C22" s="33" t="s">
        <v>37</v>
      </c>
      <c r="D22" s="34"/>
      <c r="E22" s="34"/>
      <c r="F22" s="34"/>
      <c r="G22" s="34"/>
      <c r="H22" s="34"/>
      <c r="I22" s="34"/>
      <c r="J22" s="34"/>
      <c r="K22" s="91">
        <v>0</v>
      </c>
      <c r="L22" s="92"/>
    </row>
    <row r="23" spans="3:12" ht="48" customHeight="1" thickBot="1">
      <c r="C23" s="39" t="s">
        <v>38</v>
      </c>
      <c r="D23" s="40"/>
      <c r="E23" s="40"/>
      <c r="F23" s="40"/>
      <c r="G23" s="40"/>
      <c r="H23" s="40"/>
      <c r="I23" s="40"/>
      <c r="J23" s="40"/>
      <c r="K23" s="85">
        <v>0</v>
      </c>
      <c r="L23" s="86"/>
    </row>
    <row r="24" spans="3:12" ht="30.75" customHeight="1">
      <c r="C24" s="43" t="s">
        <v>39</v>
      </c>
      <c r="D24" s="44"/>
      <c r="E24" s="44"/>
      <c r="F24" s="44"/>
      <c r="G24" s="44"/>
      <c r="H24" s="44"/>
      <c r="I24" s="44"/>
      <c r="J24" s="44"/>
      <c r="K24" s="44"/>
      <c r="L24" s="45"/>
    </row>
    <row r="25" spans="3:12" ht="30" customHeight="1">
      <c r="C25" s="37" t="s">
        <v>40</v>
      </c>
      <c r="D25" s="38"/>
      <c r="E25" s="38"/>
      <c r="F25" s="38"/>
      <c r="G25" s="38"/>
      <c r="H25" s="38"/>
      <c r="I25" s="38"/>
      <c r="J25" s="38"/>
      <c r="K25" s="87">
        <v>1408</v>
      </c>
      <c r="L25" s="88"/>
    </row>
    <row r="26" spans="3:12" ht="30" customHeight="1" thickBot="1">
      <c r="C26" s="39" t="s">
        <v>41</v>
      </c>
      <c r="D26" s="40"/>
      <c r="E26" s="40"/>
      <c r="F26" s="40"/>
      <c r="G26" s="40"/>
      <c r="H26" s="40"/>
      <c r="I26" s="40"/>
      <c r="J26" s="40"/>
      <c r="K26" s="85">
        <v>0</v>
      </c>
      <c r="L26" s="86"/>
    </row>
    <row r="27" ht="25.5">
      <c r="B27" s="1"/>
    </row>
    <row r="28" spans="3:7" ht="30.75" customHeight="1" thickBot="1">
      <c r="C28" s="6" t="s">
        <v>42</v>
      </c>
      <c r="E28" s="29"/>
      <c r="F28" s="29"/>
      <c r="G28" s="29"/>
    </row>
    <row r="29" spans="3:9" ht="65.25" customHeight="1">
      <c r="C29" s="46" t="s">
        <v>43</v>
      </c>
      <c r="D29" s="47" t="s">
        <v>44</v>
      </c>
      <c r="E29" s="48" t="s">
        <v>45</v>
      </c>
      <c r="F29" s="104" t="s">
        <v>46</v>
      </c>
      <c r="G29" s="105"/>
      <c r="H29" s="108" t="s">
        <v>47</v>
      </c>
      <c r="I29" s="109"/>
    </row>
    <row r="30" spans="3:9" ht="41.25" customHeight="1" thickBot="1">
      <c r="C30" s="49">
        <f>SUM(K10:L13)</f>
        <v>0</v>
      </c>
      <c r="D30" s="50">
        <f>K15</f>
        <v>26675</v>
      </c>
      <c r="E30" s="51">
        <f>SUM(K17:L18)</f>
        <v>66277</v>
      </c>
      <c r="F30" s="76">
        <f>SUM(K20:L23)</f>
        <v>0</v>
      </c>
      <c r="G30" s="77"/>
      <c r="H30" s="110">
        <f>SUM(K25:L26)</f>
        <v>1408</v>
      </c>
      <c r="I30" s="111"/>
    </row>
    <row r="31" spans="3:12" ht="41.25" customHeight="1" thickBot="1">
      <c r="C31" s="52" t="s">
        <v>48</v>
      </c>
      <c r="D31" s="53">
        <f>IF((IF((E30+F30)-H30&lt;0,D30+(E30+F30)-H30,D30))&lt;0,0,IF((E30+F30)-H30&lt;0,D30+(E30+F30)-H30,D30))</f>
        <v>26675</v>
      </c>
      <c r="E31" s="54">
        <f>IF(IF((F30-H30)&lt;0,E30+(F30-H30),E30)&lt;0,0,IF((F30-H30)&lt;0,E30+(F30-H30),E30))</f>
        <v>64869</v>
      </c>
      <c r="F31" s="106">
        <f>IF((F30-H30)&lt;0,0,(F30-H30))</f>
        <v>0</v>
      </c>
      <c r="G31" s="107"/>
      <c r="H31" s="100"/>
      <c r="I31" s="101"/>
      <c r="J31" s="102" t="s">
        <v>54</v>
      </c>
      <c r="K31" s="103"/>
      <c r="L31" s="103"/>
    </row>
    <row r="32" spans="3:9" ht="41.25" customHeight="1" hidden="1" thickBot="1">
      <c r="C32" s="49"/>
      <c r="D32" s="50">
        <f>IF((IF((E31-66667)&lt;0,D31+(E31-66667),D31))&lt;0,0,IF((E31-66667)&lt;0,D31+(E31-66667),D31))</f>
        <v>24877</v>
      </c>
      <c r="E32" s="51">
        <f>IF((E31-66667)&lt;0,0,(E31-66667))</f>
        <v>0</v>
      </c>
      <c r="F32" s="76">
        <f>IF((IF((E31+D31-66667)&lt;0,F31+(E31+D31-66667),F31))&lt;0,0,IF((E31+D31-66667)&lt;0,F31+(E31+D31-66667),F31))</f>
        <v>0</v>
      </c>
      <c r="G32" s="77"/>
      <c r="H32" s="78"/>
      <c r="I32" s="79"/>
    </row>
    <row r="33" spans="3:9" ht="41.25" customHeight="1" hidden="1" thickBot="1">
      <c r="C33" s="49"/>
      <c r="D33" s="50">
        <f>IF((D32-IF(D31&lt;3000,3000,IF(D31&gt;24000,(24000+(D31-24000)*0.3),D31)))&lt;0,0,(D32-IF(D31&lt;3000,3000,IF(D31&gt;24000,(24000+(D31-24000)*0.3),D31))))*0.5</f>
        <v>37.25</v>
      </c>
      <c r="E33" s="51">
        <f>IF((E32-IF(D31&lt;3000,3000-D31,0))&lt;0,0,(E32-IF(D31&lt;3000,3000-D31,0)))*0.5</f>
        <v>0</v>
      </c>
      <c r="F33" s="76">
        <f>F32*0.5</f>
        <v>0</v>
      </c>
      <c r="G33" s="77"/>
      <c r="H33" s="78"/>
      <c r="I33" s="79"/>
    </row>
    <row r="34" spans="3:9" ht="41.25" customHeight="1" hidden="1" thickBot="1">
      <c r="C34" s="49"/>
      <c r="D34" s="50">
        <f>IF((D32-IF(D31&gt;24000,(24000+(D31-24000)*0.3),D31))&lt;0,0,(D32-IF(D31&gt;24000,(24000+(D31-24000)*0.3),D31)))*0.5</f>
        <v>37.25</v>
      </c>
      <c r="E34" s="51">
        <f>E32*0.5</f>
        <v>0</v>
      </c>
      <c r="F34" s="76">
        <f>F32*0.5</f>
        <v>0</v>
      </c>
      <c r="G34" s="77"/>
      <c r="H34" s="78"/>
      <c r="I34" s="79"/>
    </row>
    <row r="35" ht="28.5" customHeight="1"/>
    <row r="36" ht="24" customHeight="1" thickBot="1">
      <c r="B36" s="22" t="s">
        <v>49</v>
      </c>
    </row>
    <row r="37" spans="3:11" ht="63.75" customHeight="1">
      <c r="C37" s="74" t="s">
        <v>50</v>
      </c>
      <c r="D37" s="75"/>
      <c r="E37" s="74" t="s">
        <v>51</v>
      </c>
      <c r="F37" s="83"/>
      <c r="G37" s="75"/>
      <c r="H37" s="74" t="s">
        <v>52</v>
      </c>
      <c r="I37" s="83"/>
      <c r="J37" s="83"/>
      <c r="K37" s="75"/>
    </row>
    <row r="38" spans="3:11" ht="40.5" customHeight="1" hidden="1">
      <c r="C38" s="80">
        <f>SUM(D33:G33)</f>
        <v>37.25</v>
      </c>
      <c r="D38" s="80"/>
      <c r="E38" s="80">
        <f>SUM(D34:G34)</f>
        <v>37.25</v>
      </c>
      <c r="F38" s="80"/>
      <c r="G38" s="80"/>
      <c r="H38" s="81">
        <f>SUM(D34:G34)</f>
        <v>37.25</v>
      </c>
      <c r="I38" s="81"/>
      <c r="J38" s="81"/>
      <c r="K38" s="81"/>
    </row>
    <row r="39" spans="3:11" ht="40.5" customHeight="1" thickBot="1">
      <c r="C39" s="70">
        <f>ROUNDDOWN(IF(AND($K$7=1,$C$38&gt;15000),15000,IF(AND($K$7=2,$C$38&gt;24600),24600,$C$38)),0)</f>
        <v>37</v>
      </c>
      <c r="D39" s="71"/>
      <c r="E39" s="70">
        <f>ROUNDDOWN(IF(AND($K$7=1,$E$38&gt;15000),15000,IF(AND($K$7=2,$E$38&gt;24600),24600,$E$38)),0)</f>
        <v>37</v>
      </c>
      <c r="F39" s="82"/>
      <c r="G39" s="71"/>
      <c r="H39" s="70">
        <f>ROUNDDOWN(IF(AND($K$7=1,$H$38&gt;15000),15000,IF(AND($K$7=2,$H$38&gt;24600),24600,$H$38)),0)</f>
        <v>37</v>
      </c>
      <c r="I39" s="82"/>
      <c r="J39" s="82"/>
      <c r="K39" s="71"/>
    </row>
    <row r="40" spans="3:11" ht="29.25" customHeight="1">
      <c r="C40" s="19"/>
      <c r="D40" s="19"/>
      <c r="E40" s="19"/>
      <c r="F40" s="19"/>
      <c r="G40" s="19"/>
      <c r="H40" s="19"/>
      <c r="I40" s="19"/>
      <c r="J40" s="19"/>
      <c r="K40" s="19"/>
    </row>
    <row r="41" spans="2:3" ht="33" customHeight="1" thickBot="1">
      <c r="B41" s="22" t="s">
        <v>53</v>
      </c>
      <c r="C41" s="6"/>
    </row>
    <row r="42" spans="3:11" ht="77.25" customHeight="1">
      <c r="C42" s="74" t="s">
        <v>50</v>
      </c>
      <c r="D42" s="75"/>
      <c r="E42" s="74" t="s">
        <v>51</v>
      </c>
      <c r="F42" s="83"/>
      <c r="G42" s="75"/>
      <c r="H42" s="74" t="s">
        <v>52</v>
      </c>
      <c r="I42" s="83"/>
      <c r="J42" s="83"/>
      <c r="K42" s="75"/>
    </row>
    <row r="43" spans="3:11" ht="63.75" customHeight="1" hidden="1">
      <c r="C43" s="80">
        <f>IF($D$31+$E$31-IF(D31&lt;24000,D31,(24000+(D31-24000)*0.3))+$F$31&lt;=66667,$D$31+$E$31-IF(D31&lt;24000,D31,(24000+(D31-24000)*0.3))+$F$31-25000,(66667-25000)+(($D$31+$E$31-IF(D31&lt;24000,D31,(24000+(D31-24000)*0.3))+$F$31-66667)*0.5))</f>
        <v>41704.25</v>
      </c>
      <c r="D43" s="80"/>
      <c r="E43" s="80">
        <f>IF($D$31+$E$31-IF(D31&lt;24000,D31,(24000+(D31-24000)*0.3))+$F$31&lt;=66667,$D$31+$E$31-IF(D31&lt;24000,D31,(24000+(D31-24000)*0.3))+$F$31-28000,(66667-28000)+(($D$31+$E$31-IF(D31&lt;24000,D31,(24000+(D31-24000)*0.3))+$F$31-66667)*0.5))</f>
        <v>38704.25</v>
      </c>
      <c r="F43" s="80"/>
      <c r="G43" s="80"/>
      <c r="H43" s="80">
        <f>IF($D$31+$E$31-IF(D31&lt;24000,D31,(24000+(D31-24000)*0.3))+$F$31&lt;=66667,$D$31+$E$31-IF(D31&lt;24000,D31,(24000+(D31-24000)*0.3))+$F$31-30000,(66667-30000)+(($D$31+$E$31-IF(D31&lt;24000,D31,(24000+(D31-24000)*0.3))+$F$31-66667)*0.5))</f>
        <v>36704.25</v>
      </c>
      <c r="I43" s="80"/>
      <c r="J43" s="80"/>
      <c r="K43" s="80"/>
    </row>
    <row r="44" spans="3:11" ht="40.5" customHeight="1" thickBot="1">
      <c r="C44" s="70">
        <f>ROUNDDOWN(IF($C$43&gt;58000,58000,IF($C$43&lt;0,0,$C$43)),0)</f>
        <v>41704</v>
      </c>
      <c r="D44" s="71"/>
      <c r="E44" s="70">
        <f>ROUNDDOWN(IF($E$43&gt;58000,58000,IF($E$43&lt;0,0,$E$43)),0)</f>
        <v>38704</v>
      </c>
      <c r="F44" s="82"/>
      <c r="G44" s="71"/>
      <c r="H44" s="70">
        <f>ROUNDDOWN(IF($H$43&gt;58000,58000,IF($H$43&lt;0,0,$H$43)),0)</f>
        <v>36704</v>
      </c>
      <c r="I44" s="82"/>
      <c r="J44" s="82"/>
      <c r="K44" s="71"/>
    </row>
    <row r="45" spans="4:11" ht="30" customHeight="1">
      <c r="D45" s="20"/>
      <c r="E45" s="20"/>
      <c r="F45" s="20"/>
      <c r="G45" s="20"/>
      <c r="H45" s="20"/>
      <c r="I45" s="20"/>
      <c r="J45" s="20"/>
      <c r="K45" s="20"/>
    </row>
    <row r="46" ht="31.5" customHeight="1" thickBot="1">
      <c r="C46" s="22" t="s">
        <v>17</v>
      </c>
    </row>
    <row r="47" spans="3:11" ht="63.75" customHeight="1">
      <c r="C47" s="118" t="s">
        <v>50</v>
      </c>
      <c r="D47" s="119"/>
      <c r="E47" s="118" t="s">
        <v>51</v>
      </c>
      <c r="F47" s="120"/>
      <c r="G47" s="119"/>
      <c r="H47" s="118" t="s">
        <v>52</v>
      </c>
      <c r="I47" s="120"/>
      <c r="J47" s="120"/>
      <c r="K47" s="119"/>
    </row>
    <row r="48" spans="3:11" ht="40.5" customHeight="1" thickBot="1">
      <c r="C48" s="112">
        <f>IF($C$44&gt;=58000,"0円",58000-$C$44)</f>
        <v>16296</v>
      </c>
      <c r="D48" s="113"/>
      <c r="E48" s="112">
        <f>IF($E$44&gt;=58000,"0円",58000-$E$44)</f>
        <v>19296</v>
      </c>
      <c r="F48" s="114"/>
      <c r="G48" s="113"/>
      <c r="H48" s="115">
        <f>IF($H$44&gt;=58000,"0円",58000-$H$44)</f>
        <v>21296</v>
      </c>
      <c r="I48" s="116"/>
      <c r="J48" s="116"/>
      <c r="K48" s="117"/>
    </row>
  </sheetData>
  <sheetProtection selectLockedCells="1"/>
  <mergeCells count="57">
    <mergeCell ref="C48:D48"/>
    <mergeCell ref="E48:G48"/>
    <mergeCell ref="H48:K48"/>
    <mergeCell ref="C47:D47"/>
    <mergeCell ref="E47:G47"/>
    <mergeCell ref="H47:K47"/>
    <mergeCell ref="C44:D44"/>
    <mergeCell ref="E44:G44"/>
    <mergeCell ref="H44:K44"/>
    <mergeCell ref="C43:D43"/>
    <mergeCell ref="E43:G43"/>
    <mergeCell ref="H43:K43"/>
    <mergeCell ref="C42:D42"/>
    <mergeCell ref="E42:G42"/>
    <mergeCell ref="H42:K42"/>
    <mergeCell ref="F29:G29"/>
    <mergeCell ref="F30:G30"/>
    <mergeCell ref="F31:G31"/>
    <mergeCell ref="F32:G32"/>
    <mergeCell ref="F33:G33"/>
    <mergeCell ref="H29:I29"/>
    <mergeCell ref="H30:I30"/>
    <mergeCell ref="H31:I31"/>
    <mergeCell ref="H32:I32"/>
    <mergeCell ref="H33:I33"/>
    <mergeCell ref="K26:L26"/>
    <mergeCell ref="J31:L31"/>
    <mergeCell ref="I7:J7"/>
    <mergeCell ref="K7:L7"/>
    <mergeCell ref="K18:L18"/>
    <mergeCell ref="K20:L20"/>
    <mergeCell ref="K17:L17"/>
    <mergeCell ref="K21:L21"/>
    <mergeCell ref="K22:L22"/>
    <mergeCell ref="C10:J10"/>
    <mergeCell ref="C12:J12"/>
    <mergeCell ref="J3:K4"/>
    <mergeCell ref="B6:L6"/>
    <mergeCell ref="K23:L23"/>
    <mergeCell ref="K25:L25"/>
    <mergeCell ref="C17:J17"/>
    <mergeCell ref="K10:L10"/>
    <mergeCell ref="K11:L11"/>
    <mergeCell ref="K12:L12"/>
    <mergeCell ref="K13:L13"/>
    <mergeCell ref="K15:L15"/>
    <mergeCell ref="C39:D39"/>
    <mergeCell ref="E39:G39"/>
    <mergeCell ref="H39:K39"/>
    <mergeCell ref="C37:D37"/>
    <mergeCell ref="E37:G37"/>
    <mergeCell ref="H37:K37"/>
    <mergeCell ref="F34:G34"/>
    <mergeCell ref="H34:I34"/>
    <mergeCell ref="C38:D38"/>
    <mergeCell ref="E38:G38"/>
    <mergeCell ref="H38:K38"/>
  </mergeCells>
  <printOptions/>
  <pageMargins left="0.7874015748031497" right="0.7" top="0.3937007874015748" bottom="0.1968503937007874" header="0.38" footer="0.37"/>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dcterms:created xsi:type="dcterms:W3CDTF">2008-02-25T06:08:36Z</dcterms:created>
  <dcterms:modified xsi:type="dcterms:W3CDTF">2008-02-25T06:29:31Z</dcterms:modified>
  <cp:category/>
  <cp:version/>
  <cp:contentType/>
  <cp:contentStatus/>
</cp:coreProperties>
</file>