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精密検査受診率" sheetId="1" r:id="rId1"/>
  </sheets>
  <definedNames>
    <definedName name="_xlnm.Print_Area" localSheetId="0">'精密検査受診率'!$A$1:$AS$56</definedName>
  </definedNames>
  <calcPr fullCalcOnLoad="1"/>
</workbook>
</file>

<file path=xl/sharedStrings.xml><?xml version="1.0" encoding="utf-8"?>
<sst xmlns="http://schemas.openxmlformats.org/spreadsheetml/2006/main" count="265" uniqueCount="61">
  <si>
    <t>稲敷市</t>
  </si>
  <si>
    <t>那珂市</t>
  </si>
  <si>
    <t>八千代町</t>
  </si>
  <si>
    <t>つくばみらい市</t>
  </si>
  <si>
    <t>かすみがうら市</t>
  </si>
  <si>
    <t>坂東市</t>
  </si>
  <si>
    <t>順位</t>
  </si>
  <si>
    <t>市町村名</t>
  </si>
  <si>
    <t>肺がん</t>
  </si>
  <si>
    <t>胃がん</t>
  </si>
  <si>
    <t>大腸がん</t>
  </si>
  <si>
    <t>乳がん</t>
  </si>
  <si>
    <t>子宮頸がん</t>
  </si>
  <si>
    <t>茨城県</t>
  </si>
  <si>
    <t>取手市</t>
  </si>
  <si>
    <t>牛久市</t>
  </si>
  <si>
    <t>城里町</t>
  </si>
  <si>
    <t>大子町</t>
  </si>
  <si>
    <t>結城市</t>
  </si>
  <si>
    <t>利根町</t>
  </si>
  <si>
    <t>東海村</t>
  </si>
  <si>
    <t>笠間市</t>
  </si>
  <si>
    <t>行方市</t>
  </si>
  <si>
    <t>常総市</t>
  </si>
  <si>
    <t>古河市</t>
  </si>
  <si>
    <t>常陸太田市</t>
  </si>
  <si>
    <t>阿見町</t>
  </si>
  <si>
    <t>下妻市</t>
  </si>
  <si>
    <t>ひたちなか市</t>
  </si>
  <si>
    <t>境町</t>
  </si>
  <si>
    <t>大洗町</t>
  </si>
  <si>
    <t>石岡市</t>
  </si>
  <si>
    <t>鹿嶋市</t>
  </si>
  <si>
    <t>日立市</t>
  </si>
  <si>
    <t>河内町</t>
  </si>
  <si>
    <t>龍ヶ崎市</t>
  </si>
  <si>
    <t>土浦市</t>
  </si>
  <si>
    <t>五霞町</t>
  </si>
  <si>
    <t>茨城町</t>
  </si>
  <si>
    <t>美浦村</t>
  </si>
  <si>
    <t>神栖市</t>
  </si>
  <si>
    <t>潮来市</t>
  </si>
  <si>
    <t>高萩市</t>
  </si>
  <si>
    <t>鉾田市</t>
  </si>
  <si>
    <t>北茨城市</t>
  </si>
  <si>
    <t>水戸市</t>
  </si>
  <si>
    <t>つくば市</t>
  </si>
  <si>
    <t>常陸大宮市</t>
  </si>
  <si>
    <t>要精密
検査者数</t>
  </si>
  <si>
    <t>守谷市</t>
  </si>
  <si>
    <t>筑西市</t>
  </si>
  <si>
    <t>桜川市</t>
  </si>
  <si>
    <t>小美玉市</t>
  </si>
  <si>
    <t>H26順位</t>
  </si>
  <si>
    <t>(84.4)</t>
  </si>
  <si>
    <t>(84.7)</t>
  </si>
  <si>
    <t>(73.3)</t>
  </si>
  <si>
    <t>(83.0)</t>
  </si>
  <si>
    <t>(84.9)</t>
  </si>
  <si>
    <t>精密検査
受診者数</t>
  </si>
  <si>
    <t>精密検査
受診率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</si>
</sst>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_ "/>
    <numFmt numFmtId="179" formatCode="0.0"/>
    <numFmt numFmtId="180" formatCode="0.0_ "/>
    <numFmt numFmtId="181" formatCode="0_ "/>
    <numFmt numFmtId="182" formatCode="0.000_ "/>
    <numFmt numFmtId="183" formatCode="#,##0.00_ "/>
    <numFmt numFmtId="184" formatCode="#,##0.000_ "/>
    <numFmt numFmtId="185" formatCode="0.0_);[Red]\(0.0\)"/>
    <numFmt numFmtId="186" formatCode="0.0_);[Red]\(0.0\)%"/>
    <numFmt numFmtId="187" formatCode="0.0000000%"/>
    <numFmt numFmtId="188" formatCode="0.00000_ "/>
    <numFmt numFmtId="189" formatCode="0.000000000000_ "/>
    <numFmt numFmtId="190" formatCode="0.000000000000000000_ "/>
    <numFmt numFmtId="191" formatCode="0.0000000000000000000000_ "/>
    <numFmt numFmtId="192" formatCode="0.000000000000000_ "/>
    <numFmt numFmtId="193" formatCode="0.00000000000_ "/>
    <numFmt numFmtId="194" formatCode="0.0000000000000000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1.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>
        <color indexed="63"/>
      </right>
      <top/>
      <bottom/>
    </border>
    <border>
      <left style="hair"/>
      <right>
        <color indexed="63"/>
      </right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 style="hair"/>
    </border>
    <border>
      <left style="hair"/>
      <right>
        <color indexed="63"/>
      </right>
      <top style="hair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shrinkToFit="1"/>
    </xf>
    <xf numFmtId="177" fontId="51" fillId="0" borderId="0" xfId="0" applyNumberFormat="1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top" textRotation="255" wrapText="1"/>
    </xf>
    <xf numFmtId="0" fontId="52" fillId="0" borderId="10" xfId="0" applyFont="1" applyFill="1" applyBorder="1" applyAlignment="1">
      <alignment horizontal="center" vertical="top" textRotation="255" wrapText="1"/>
    </xf>
    <xf numFmtId="0" fontId="52" fillId="0" borderId="11" xfId="0" applyFont="1" applyFill="1" applyBorder="1" applyAlignment="1">
      <alignment horizontal="center" vertical="top" textRotation="255" wrapText="1"/>
    </xf>
    <xf numFmtId="177" fontId="52" fillId="0" borderId="11" xfId="0" applyNumberFormat="1" applyFont="1" applyFill="1" applyBorder="1" applyAlignment="1">
      <alignment horizontal="center" vertical="top" textRotation="255" wrapText="1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51" fillId="33" borderId="12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 shrinkToFit="1"/>
    </xf>
    <xf numFmtId="0" fontId="51" fillId="0" borderId="0" xfId="0" applyFont="1" applyFill="1" applyAlignment="1">
      <alignment horizontal="right" vertical="center"/>
    </xf>
    <xf numFmtId="177" fontId="51" fillId="0" borderId="0" xfId="0" applyNumberFormat="1" applyFont="1" applyFill="1" applyAlignment="1">
      <alignment horizontal="right" vertical="center"/>
    </xf>
    <xf numFmtId="179" fontId="51" fillId="0" borderId="0" xfId="0" applyNumberFormat="1" applyFont="1" applyFill="1" applyAlignment="1">
      <alignment horizontal="right" vertical="center"/>
    </xf>
    <xf numFmtId="0" fontId="52" fillId="34" borderId="0" xfId="0" applyFont="1" applyFill="1" applyBorder="1" applyAlignment="1">
      <alignment horizontal="center" vertical="top" textRotation="255" wrapText="1"/>
    </xf>
    <xf numFmtId="0" fontId="52" fillId="34" borderId="10" xfId="0" applyFont="1" applyFill="1" applyBorder="1" applyAlignment="1">
      <alignment horizontal="center" vertical="top" textRotation="255" wrapText="1"/>
    </xf>
    <xf numFmtId="0" fontId="50" fillId="34" borderId="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top" textRotation="255" wrapText="1"/>
    </xf>
    <xf numFmtId="0" fontId="51" fillId="34" borderId="13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left" vertical="center" shrinkToFit="1"/>
    </xf>
    <xf numFmtId="177" fontId="51" fillId="0" borderId="0" xfId="0" applyNumberFormat="1" applyFont="1" applyFill="1" applyBorder="1" applyAlignment="1">
      <alignment horizontal="right" vertical="center"/>
    </xf>
    <xf numFmtId="180" fontId="51" fillId="0" borderId="0" xfId="0" applyNumberFormat="1" applyFont="1" applyFill="1" applyBorder="1" applyAlignment="1">
      <alignment horizontal="right" vertical="center"/>
    </xf>
    <xf numFmtId="0" fontId="3" fillId="0" borderId="0" xfId="61" applyFont="1" applyFill="1" applyBorder="1" applyAlignment="1">
      <alignment vertical="center" shrinkToFit="1"/>
      <protection/>
    </xf>
    <xf numFmtId="176" fontId="51" fillId="0" borderId="0" xfId="0" applyNumberFormat="1" applyFont="1" applyFill="1" applyBorder="1" applyAlignment="1">
      <alignment horizontal="right" vertical="center"/>
    </xf>
    <xf numFmtId="0" fontId="5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179" fontId="51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 shrinkToFit="1"/>
    </xf>
    <xf numFmtId="0" fontId="55" fillId="0" borderId="12" xfId="0" applyFont="1" applyFill="1" applyBorder="1" applyAlignment="1">
      <alignment vertical="center" shrinkToFit="1"/>
    </xf>
    <xf numFmtId="177" fontId="52" fillId="0" borderId="15" xfId="0" applyNumberFormat="1" applyFont="1" applyFill="1" applyBorder="1" applyAlignment="1">
      <alignment horizontal="center" vertical="top" textRotation="255" wrapText="1"/>
    </xf>
    <xf numFmtId="177" fontId="0" fillId="0" borderId="12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0" fontId="51" fillId="0" borderId="15" xfId="0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5" fillId="0" borderId="16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52" fillId="33" borderId="11" xfId="0" applyFont="1" applyFill="1" applyBorder="1" applyAlignment="1">
      <alignment horizontal="center" vertical="top" textRotation="255" wrapText="1"/>
    </xf>
    <xf numFmtId="0" fontId="51" fillId="33" borderId="14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7" fontId="4" fillId="35" borderId="12" xfId="0" applyNumberFormat="1" applyFont="1" applyFill="1" applyBorder="1" applyAlignment="1">
      <alignment vertical="center"/>
    </xf>
    <xf numFmtId="176" fontId="4" fillId="35" borderId="12" xfId="0" applyNumberFormat="1" applyFont="1" applyFill="1" applyBorder="1" applyAlignment="1">
      <alignment vertical="center"/>
    </xf>
    <xf numFmtId="0" fontId="56" fillId="0" borderId="12" xfId="0" applyFont="1" applyFill="1" applyBorder="1" applyAlignment="1">
      <alignment vertical="center" shrinkToFit="1"/>
    </xf>
    <xf numFmtId="0" fontId="52" fillId="33" borderId="15" xfId="0" applyFont="1" applyFill="1" applyBorder="1" applyAlignment="1">
      <alignment horizontal="center" vertical="top" textRotation="255" wrapText="1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vertical="center"/>
    </xf>
    <xf numFmtId="177" fontId="4" fillId="0" borderId="15" xfId="62" applyNumberFormat="1" applyFont="1" applyFill="1" applyBorder="1" applyAlignment="1">
      <alignment vertical="center"/>
      <protection/>
    </xf>
    <xf numFmtId="176" fontId="4" fillId="0" borderId="15" xfId="62" applyNumberFormat="1" applyFont="1" applyFill="1" applyBorder="1" applyAlignment="1">
      <alignment vertical="center"/>
      <protection/>
    </xf>
    <xf numFmtId="177" fontId="4" fillId="0" borderId="12" xfId="62" applyNumberFormat="1" applyFont="1" applyFill="1" applyBorder="1" applyAlignment="1">
      <alignment vertical="center"/>
      <protection/>
    </xf>
    <xf numFmtId="0" fontId="51" fillId="33" borderId="16" xfId="0" applyFont="1" applyFill="1" applyBorder="1" applyAlignment="1">
      <alignment horizontal="center" vertical="center"/>
    </xf>
    <xf numFmtId="0" fontId="55" fillId="13" borderId="12" xfId="0" applyFont="1" applyFill="1" applyBorder="1" applyAlignment="1">
      <alignment vertical="center"/>
    </xf>
    <xf numFmtId="38" fontId="0" fillId="13" borderId="12" xfId="50" applyFont="1" applyFill="1" applyBorder="1" applyAlignment="1">
      <alignment/>
    </xf>
    <xf numFmtId="38" fontId="4" fillId="13" borderId="12" xfId="48" applyFont="1" applyFill="1" applyBorder="1" applyAlignment="1">
      <alignment vertical="center"/>
    </xf>
    <xf numFmtId="177" fontId="4" fillId="0" borderId="16" xfId="62" applyNumberFormat="1" applyFont="1" applyFill="1" applyBorder="1" applyAlignment="1">
      <alignment vertical="center"/>
      <protection/>
    </xf>
    <xf numFmtId="177" fontId="4" fillId="34" borderId="12" xfId="0" applyNumberFormat="1" applyFont="1" applyFill="1" applyBorder="1" applyAlignment="1">
      <alignment vertical="center"/>
    </xf>
    <xf numFmtId="176" fontId="4" fillId="34" borderId="12" xfId="0" applyNumberFormat="1" applyFont="1" applyFill="1" applyBorder="1" applyAlignment="1">
      <alignment vertical="center"/>
    </xf>
    <xf numFmtId="0" fontId="51" fillId="33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77" fontId="4" fillId="34" borderId="15" xfId="0" applyNumberFormat="1" applyFont="1" applyFill="1" applyBorder="1" applyAlignment="1">
      <alignment vertical="center"/>
    </xf>
    <xf numFmtId="176" fontId="4" fillId="34" borderId="15" xfId="0" applyNumberFormat="1" applyFont="1" applyFill="1" applyBorder="1" applyAlignment="1">
      <alignment vertical="center"/>
    </xf>
    <xf numFmtId="177" fontId="4" fillId="34" borderId="16" xfId="0" applyNumberFormat="1" applyFont="1" applyFill="1" applyBorder="1" applyAlignment="1">
      <alignment vertical="center"/>
    </xf>
    <xf numFmtId="176" fontId="4" fillId="34" borderId="16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left" vertical="center"/>
    </xf>
    <xf numFmtId="177" fontId="4" fillId="13" borderId="12" xfId="0" applyNumberFormat="1" applyFont="1" applyFill="1" applyBorder="1" applyAlignment="1">
      <alignment vertical="center"/>
    </xf>
    <xf numFmtId="176" fontId="4" fillId="13" borderId="12" xfId="0" applyNumberFormat="1" applyFont="1" applyFill="1" applyBorder="1" applyAlignment="1">
      <alignment vertical="center"/>
    </xf>
    <xf numFmtId="176" fontId="4" fillId="0" borderId="12" xfId="62" applyNumberFormat="1" applyFont="1" applyFill="1" applyBorder="1" applyAlignment="1">
      <alignment vertical="center"/>
      <protection/>
    </xf>
    <xf numFmtId="176" fontId="4" fillId="13" borderId="12" xfId="62" applyNumberFormat="1" applyFont="1" applyFill="1" applyBorder="1" applyAlignment="1">
      <alignment vertical="center"/>
      <protection/>
    </xf>
    <xf numFmtId="176" fontId="4" fillId="0" borderId="16" xfId="62" applyNumberFormat="1" applyFont="1" applyFill="1" applyBorder="1" applyAlignment="1">
      <alignment vertical="center"/>
      <protection/>
    </xf>
    <xf numFmtId="177" fontId="0" fillId="0" borderId="16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様式第9号（最終校了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28575</xdr:rowOff>
    </xdr:from>
    <xdr:to>
      <xdr:col>34</xdr:col>
      <xdr:colOff>123825</xdr:colOff>
      <xdr:row>2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533775" y="28575"/>
          <a:ext cx="84677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平成２７年度　市町村による各がん検診の精密検査受診率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31</xdr:col>
      <xdr:colOff>352425</xdr:colOff>
      <xdr:row>51</xdr:row>
      <xdr:rowOff>209550</xdr:rowOff>
    </xdr:from>
    <xdr:to>
      <xdr:col>43</xdr:col>
      <xdr:colOff>342900</xdr:colOff>
      <xdr:row>55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401300" y="11506200"/>
          <a:ext cx="49815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出典：「茨城県各がん検診実施指針」に基づく各がん検診実施年報（平成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年度実績）より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＊医療機関検診を実施している市町村においては集団検診・医療機関検診の合計値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＊いずれも平成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月末時点の数値</a:t>
          </a:r>
        </a:p>
      </xdr:txBody>
    </xdr:sp>
    <xdr:clientData/>
  </xdr:twoCellAnchor>
  <xdr:twoCellAnchor>
    <xdr:from>
      <xdr:col>7</xdr:col>
      <xdr:colOff>95250</xdr:colOff>
      <xdr:row>1</xdr:row>
      <xdr:rowOff>171450</xdr:rowOff>
    </xdr:from>
    <xdr:to>
      <xdr:col>34</xdr:col>
      <xdr:colOff>171450</xdr:colOff>
      <xdr:row>3</xdr:row>
      <xdr:rowOff>352425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581275" y="609600"/>
          <a:ext cx="94678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健康増進法（平成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年法律第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号）第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条の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に基づく健康増進事業として市町村が実施したものです。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職場検診や個人の人間ドック等は対象に含みません。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「要精密検査者数」は，受診者のうち，検診結果が「精密検査が必要」とされた者の数，「精密検査受診者数」は，「要精密検査者数」のうち精密検査を受診した者の数，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「精密検査受診率」は，「要精密検査者数」を「精密検査受診者数」で除した割合です。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tabSelected="1" view="pageBreakPreview" zoomScaleSheetLayoutView="100" zoomScalePageLayoutView="0" workbookViewId="0" topLeftCell="S1">
      <selection activeCell="E12" sqref="E12"/>
    </sheetView>
  </sheetViews>
  <sheetFormatPr defaultColWidth="9.140625" defaultRowHeight="15"/>
  <cols>
    <col min="1" max="1" width="1.7109375" style="1" customWidth="1"/>
    <col min="2" max="2" width="1.57421875" style="1" customWidth="1"/>
    <col min="3" max="4" width="3.28125" style="2" customWidth="1"/>
    <col min="5" max="5" width="9.421875" style="16" customWidth="1"/>
    <col min="6" max="7" width="9.00390625" style="17" customWidth="1"/>
    <col min="8" max="8" width="5.8515625" style="17" customWidth="1"/>
    <col min="9" max="9" width="5.421875" style="17" customWidth="1"/>
    <col min="10" max="10" width="0.85546875" style="1" customWidth="1"/>
    <col min="11" max="11" width="1.421875" style="1" customWidth="1"/>
    <col min="12" max="13" width="3.28125" style="2" customWidth="1"/>
    <col min="14" max="14" width="9.421875" style="16" customWidth="1"/>
    <col min="15" max="16" width="9.00390625" style="17" customWidth="1"/>
    <col min="17" max="17" width="5.8515625" style="17" customWidth="1"/>
    <col min="18" max="18" width="4.57421875" style="17" customWidth="1"/>
    <col min="19" max="19" width="1.28515625" style="1" customWidth="1"/>
    <col min="20" max="20" width="1.1484375" style="1" customWidth="1"/>
    <col min="21" max="22" width="3.28125" style="2" customWidth="1"/>
    <col min="23" max="23" width="9.421875" style="16" customWidth="1"/>
    <col min="24" max="25" width="9.00390625" style="17" customWidth="1"/>
    <col min="26" max="26" width="5.8515625" style="17" customWidth="1"/>
    <col min="27" max="27" width="4.421875" style="17" customWidth="1"/>
    <col min="28" max="28" width="1.1484375" style="1" customWidth="1"/>
    <col min="29" max="29" width="0.9921875" style="1" customWidth="1"/>
    <col min="30" max="31" width="3.28125" style="2" customWidth="1"/>
    <col min="32" max="32" width="9.421875" style="16" customWidth="1"/>
    <col min="33" max="34" width="9.00390625" style="17" customWidth="1"/>
    <col min="35" max="36" width="5.8515625" style="17" customWidth="1"/>
    <col min="37" max="37" width="0.2890625" style="1" customWidth="1"/>
    <col min="38" max="38" width="1.421875" style="1" customWidth="1"/>
    <col min="39" max="40" width="3.28125" style="2" customWidth="1"/>
    <col min="41" max="41" width="9.421875" style="16" customWidth="1"/>
    <col min="42" max="43" width="9.00390625" style="17" customWidth="1"/>
    <col min="44" max="44" width="7.421875" style="17" customWidth="1"/>
    <col min="45" max="45" width="7.57421875" style="17" customWidth="1"/>
    <col min="46" max="16384" width="9.00390625" style="17" customWidth="1"/>
  </cols>
  <sheetData>
    <row r="1" spans="1:41" s="2" customFormat="1" ht="34.5" customHeight="1">
      <c r="A1" s="1"/>
      <c r="B1" s="1"/>
      <c r="E1" s="3"/>
      <c r="J1" s="1"/>
      <c r="K1" s="1"/>
      <c r="N1" s="3"/>
      <c r="S1" s="1"/>
      <c r="T1" s="1"/>
      <c r="W1" s="3"/>
      <c r="AB1" s="1"/>
      <c r="AC1" s="1"/>
      <c r="AF1" s="3"/>
      <c r="AG1" s="4"/>
      <c r="AH1" s="4"/>
      <c r="AK1" s="1"/>
      <c r="AL1" s="1"/>
      <c r="AO1" s="3"/>
    </row>
    <row r="2" spans="1:41" s="2" customFormat="1" ht="34.5" customHeight="1">
      <c r="A2" s="1"/>
      <c r="B2" s="1"/>
      <c r="E2" s="3"/>
      <c r="J2" s="1"/>
      <c r="K2" s="1"/>
      <c r="N2" s="3"/>
      <c r="S2" s="1"/>
      <c r="T2" s="1"/>
      <c r="W2" s="3"/>
      <c r="AB2" s="1"/>
      <c r="AC2" s="1"/>
      <c r="AF2" s="3"/>
      <c r="AG2" s="4"/>
      <c r="AH2" s="4"/>
      <c r="AK2" s="1"/>
      <c r="AL2" s="1"/>
      <c r="AO2" s="3"/>
    </row>
    <row r="3" spans="1:41" s="2" customFormat="1" ht="30.75" customHeight="1">
      <c r="A3" s="1"/>
      <c r="B3" s="1"/>
      <c r="E3" s="3"/>
      <c r="J3" s="1"/>
      <c r="K3" s="1"/>
      <c r="N3" s="3"/>
      <c r="S3" s="1"/>
      <c r="T3" s="1"/>
      <c r="W3" s="3"/>
      <c r="AB3" s="1"/>
      <c r="AC3" s="1"/>
      <c r="AF3" s="3"/>
      <c r="AG3" s="4"/>
      <c r="AH3" s="4"/>
      <c r="AK3" s="1"/>
      <c r="AL3" s="1"/>
      <c r="AO3" s="3"/>
    </row>
    <row r="4" spans="1:41" s="2" customFormat="1" ht="30.75" customHeight="1">
      <c r="A4" s="1"/>
      <c r="B4" s="1"/>
      <c r="E4" s="3"/>
      <c r="J4" s="1"/>
      <c r="K4" s="1"/>
      <c r="N4" s="3"/>
      <c r="S4" s="1"/>
      <c r="T4" s="1"/>
      <c r="W4" s="3"/>
      <c r="AB4" s="1"/>
      <c r="AC4" s="1"/>
      <c r="AF4" s="3"/>
      <c r="AG4" s="4"/>
      <c r="AH4" s="4"/>
      <c r="AK4" s="1"/>
      <c r="AL4" s="1"/>
      <c r="AO4" s="3"/>
    </row>
    <row r="5" spans="1:44" s="2" customFormat="1" ht="25.5" customHeight="1">
      <c r="A5" s="96" t="s">
        <v>8</v>
      </c>
      <c r="B5" s="96"/>
      <c r="C5" s="96"/>
      <c r="D5" s="96"/>
      <c r="E5" s="96"/>
      <c r="F5" s="96"/>
      <c r="G5" s="96"/>
      <c r="H5" s="96"/>
      <c r="J5" s="96" t="s">
        <v>9</v>
      </c>
      <c r="K5" s="96"/>
      <c r="L5" s="96"/>
      <c r="M5" s="96"/>
      <c r="N5" s="96"/>
      <c r="O5" s="96"/>
      <c r="P5" s="96"/>
      <c r="Q5" s="96"/>
      <c r="S5" s="96" t="s">
        <v>10</v>
      </c>
      <c r="T5" s="96"/>
      <c r="U5" s="96"/>
      <c r="V5" s="96"/>
      <c r="W5" s="96"/>
      <c r="X5" s="96"/>
      <c r="Y5" s="96"/>
      <c r="Z5" s="96"/>
      <c r="AB5" s="96" t="s">
        <v>11</v>
      </c>
      <c r="AC5" s="96"/>
      <c r="AD5" s="96"/>
      <c r="AE5" s="96"/>
      <c r="AF5" s="96"/>
      <c r="AG5" s="96"/>
      <c r="AH5" s="96"/>
      <c r="AI5" s="96"/>
      <c r="AK5" s="97" t="s">
        <v>12</v>
      </c>
      <c r="AL5" s="97"/>
      <c r="AM5" s="97"/>
      <c r="AN5" s="97"/>
      <c r="AO5" s="97"/>
      <c r="AP5" s="97"/>
      <c r="AQ5" s="97"/>
      <c r="AR5" s="97"/>
    </row>
    <row r="6" spans="1:44" s="9" customFormat="1" ht="58.5" customHeight="1">
      <c r="A6" s="5"/>
      <c r="B6" s="6"/>
      <c r="C6" s="56" t="s">
        <v>6</v>
      </c>
      <c r="D6" s="27" t="s">
        <v>53</v>
      </c>
      <c r="E6" s="27" t="s">
        <v>7</v>
      </c>
      <c r="F6" s="8" t="s">
        <v>48</v>
      </c>
      <c r="G6" s="8" t="s">
        <v>59</v>
      </c>
      <c r="H6" s="7" t="s">
        <v>60</v>
      </c>
      <c r="J6" s="5"/>
      <c r="K6" s="6"/>
      <c r="L6" s="56" t="s">
        <v>6</v>
      </c>
      <c r="M6" s="27" t="s">
        <v>53</v>
      </c>
      <c r="N6" s="27" t="s">
        <v>7</v>
      </c>
      <c r="O6" s="8" t="s">
        <v>48</v>
      </c>
      <c r="P6" s="8" t="s">
        <v>59</v>
      </c>
      <c r="Q6" s="7" t="s">
        <v>60</v>
      </c>
      <c r="S6" s="20"/>
      <c r="T6" s="21"/>
      <c r="U6" s="67" t="s">
        <v>6</v>
      </c>
      <c r="V6" s="27" t="s">
        <v>53</v>
      </c>
      <c r="W6" s="27" t="s">
        <v>7</v>
      </c>
      <c r="X6" s="8" t="s">
        <v>48</v>
      </c>
      <c r="Y6" s="8" t="s">
        <v>59</v>
      </c>
      <c r="Z6" s="7" t="s">
        <v>60</v>
      </c>
      <c r="AB6" s="20"/>
      <c r="AC6" s="21"/>
      <c r="AD6" s="56" t="s">
        <v>6</v>
      </c>
      <c r="AE6" s="27" t="s">
        <v>53</v>
      </c>
      <c r="AF6" s="7" t="s">
        <v>7</v>
      </c>
      <c r="AG6" s="8" t="s">
        <v>48</v>
      </c>
      <c r="AH6" s="8" t="s">
        <v>59</v>
      </c>
      <c r="AI6" s="7" t="s">
        <v>60</v>
      </c>
      <c r="AK6" s="20"/>
      <c r="AL6" s="21"/>
      <c r="AM6" s="67" t="s">
        <v>6</v>
      </c>
      <c r="AN6" s="27" t="s">
        <v>53</v>
      </c>
      <c r="AO6" s="27" t="s">
        <v>7</v>
      </c>
      <c r="AP6" s="41" t="s">
        <v>48</v>
      </c>
      <c r="AQ6" s="41" t="s">
        <v>59</v>
      </c>
      <c r="AR6" s="27" t="s">
        <v>60</v>
      </c>
    </row>
    <row r="7" spans="1:44" s="12" customFormat="1" ht="15" customHeight="1">
      <c r="A7" s="10"/>
      <c r="B7" s="11"/>
      <c r="C7" s="25">
        <v>1</v>
      </c>
      <c r="D7" s="46">
        <v>3</v>
      </c>
      <c r="E7" s="50" t="s">
        <v>23</v>
      </c>
      <c r="F7" s="47">
        <v>96</v>
      </c>
      <c r="G7" s="47">
        <v>90</v>
      </c>
      <c r="H7" s="48">
        <v>0.9375</v>
      </c>
      <c r="J7" s="10"/>
      <c r="K7" s="11"/>
      <c r="L7" s="25">
        <v>1</v>
      </c>
      <c r="M7" s="46">
        <v>1</v>
      </c>
      <c r="N7" s="50" t="s">
        <v>19</v>
      </c>
      <c r="O7" s="60">
        <v>38</v>
      </c>
      <c r="P7" s="60">
        <v>36</v>
      </c>
      <c r="Q7" s="61">
        <v>0.9473684210526315</v>
      </c>
      <c r="S7" s="22"/>
      <c r="T7" s="22"/>
      <c r="U7" s="68">
        <v>1</v>
      </c>
      <c r="V7" s="46">
        <v>7</v>
      </c>
      <c r="W7" s="49" t="s">
        <v>19</v>
      </c>
      <c r="X7" s="70">
        <v>65</v>
      </c>
      <c r="Y7" s="62">
        <v>56</v>
      </c>
      <c r="Z7" s="63">
        <v>0.8615384615384616</v>
      </c>
      <c r="AB7" s="22"/>
      <c r="AC7" s="22"/>
      <c r="AD7" s="13">
        <v>1</v>
      </c>
      <c r="AE7" s="46">
        <v>8</v>
      </c>
      <c r="AF7" s="50" t="s">
        <v>1</v>
      </c>
      <c r="AG7" s="71">
        <f>5+85</f>
        <v>90</v>
      </c>
      <c r="AH7" s="71">
        <f>5+83</f>
        <v>88</v>
      </c>
      <c r="AI7" s="72">
        <f>AH7/AG7</f>
        <v>0.9777777777777777</v>
      </c>
      <c r="AK7" s="22"/>
      <c r="AL7" s="23"/>
      <c r="AM7" s="81">
        <v>1</v>
      </c>
      <c r="AN7" s="46">
        <v>15</v>
      </c>
      <c r="AO7" s="82" t="s">
        <v>38</v>
      </c>
      <c r="AP7" s="83">
        <v>27</v>
      </c>
      <c r="AQ7" s="83">
        <v>27</v>
      </c>
      <c r="AR7" s="84">
        <f>AQ7/AP7</f>
        <v>1</v>
      </c>
    </row>
    <row r="8" spans="1:44" s="12" customFormat="1" ht="15" customHeight="1">
      <c r="A8" s="10"/>
      <c r="B8" s="11"/>
      <c r="C8" s="25">
        <v>2</v>
      </c>
      <c r="D8" s="24">
        <v>14</v>
      </c>
      <c r="E8" s="49" t="s">
        <v>50</v>
      </c>
      <c r="F8" s="42">
        <v>201</v>
      </c>
      <c r="G8" s="42">
        <v>186</v>
      </c>
      <c r="H8" s="43">
        <v>0.9253731343283582</v>
      </c>
      <c r="J8" s="10"/>
      <c r="K8" s="10"/>
      <c r="L8" s="25">
        <v>2</v>
      </c>
      <c r="M8" s="24">
        <v>3</v>
      </c>
      <c r="N8" s="49" t="s">
        <v>14</v>
      </c>
      <c r="O8" s="62">
        <v>261</v>
      </c>
      <c r="P8" s="62">
        <v>241</v>
      </c>
      <c r="Q8" s="63">
        <v>0.9233716475095786</v>
      </c>
      <c r="S8" s="22"/>
      <c r="T8" s="22"/>
      <c r="U8" s="29">
        <v>2</v>
      </c>
      <c r="V8" s="24">
        <v>21</v>
      </c>
      <c r="W8" s="49" t="s">
        <v>29</v>
      </c>
      <c r="X8" s="70">
        <v>218</v>
      </c>
      <c r="Y8" s="62">
        <v>184</v>
      </c>
      <c r="Z8" s="63">
        <v>0.8440366972477065</v>
      </c>
      <c r="AB8" s="22"/>
      <c r="AC8" s="23"/>
      <c r="AD8" s="13">
        <v>2</v>
      </c>
      <c r="AE8" s="24">
        <v>1</v>
      </c>
      <c r="AF8" s="51" t="s">
        <v>16</v>
      </c>
      <c r="AG8" s="73">
        <v>31</v>
      </c>
      <c r="AH8" s="73">
        <v>30</v>
      </c>
      <c r="AI8" s="90">
        <f aca="true" t="shared" si="0" ref="AI8:AI51">AH8/AG8</f>
        <v>0.967741935483871</v>
      </c>
      <c r="AK8" s="22"/>
      <c r="AL8" s="22"/>
      <c r="AM8" s="25">
        <v>1</v>
      </c>
      <c r="AN8" s="24">
        <v>9</v>
      </c>
      <c r="AO8" s="49" t="s">
        <v>34</v>
      </c>
      <c r="AP8" s="79">
        <v>4</v>
      </c>
      <c r="AQ8" s="79">
        <v>4</v>
      </c>
      <c r="AR8" s="80">
        <f aca="true" t="shared" si="1" ref="AR8:AR51">AQ8/AP8</f>
        <v>1</v>
      </c>
    </row>
    <row r="9" spans="1:44" s="12" customFormat="1" ht="15" customHeight="1">
      <c r="A9" s="10"/>
      <c r="B9" s="11"/>
      <c r="C9" s="25">
        <v>3</v>
      </c>
      <c r="D9" s="24">
        <v>1</v>
      </c>
      <c r="E9" s="49" t="s">
        <v>18</v>
      </c>
      <c r="F9" s="42">
        <v>84</v>
      </c>
      <c r="G9" s="42">
        <v>77</v>
      </c>
      <c r="H9" s="43">
        <v>0.9166666666666666</v>
      </c>
      <c r="J9" s="10"/>
      <c r="K9" s="10"/>
      <c r="L9" s="25">
        <v>3</v>
      </c>
      <c r="M9" s="24">
        <v>12</v>
      </c>
      <c r="N9" s="51" t="s">
        <v>16</v>
      </c>
      <c r="O9" s="62">
        <v>73</v>
      </c>
      <c r="P9" s="62">
        <v>67</v>
      </c>
      <c r="Q9" s="63">
        <v>0.9178082191780822</v>
      </c>
      <c r="S9" s="22"/>
      <c r="T9" s="22"/>
      <c r="U9" s="29">
        <v>3</v>
      </c>
      <c r="V9" s="24">
        <v>1</v>
      </c>
      <c r="W9" s="49" t="s">
        <v>14</v>
      </c>
      <c r="X9" s="70">
        <v>330</v>
      </c>
      <c r="Y9" s="62">
        <v>277</v>
      </c>
      <c r="Z9" s="63">
        <v>0.8393939393939394</v>
      </c>
      <c r="AB9" s="22"/>
      <c r="AC9" s="22"/>
      <c r="AD9" s="13">
        <v>3</v>
      </c>
      <c r="AE9" s="24">
        <v>25</v>
      </c>
      <c r="AF9" s="49" t="s">
        <v>17</v>
      </c>
      <c r="AG9" s="73">
        <f>7+23</f>
        <v>30</v>
      </c>
      <c r="AH9" s="73">
        <f>6+23</f>
        <v>29</v>
      </c>
      <c r="AI9" s="90">
        <f t="shared" si="0"/>
        <v>0.9666666666666667</v>
      </c>
      <c r="AK9" s="22"/>
      <c r="AL9" s="22"/>
      <c r="AM9" s="25">
        <v>1</v>
      </c>
      <c r="AN9" s="24">
        <v>39</v>
      </c>
      <c r="AO9" s="49" t="s">
        <v>29</v>
      </c>
      <c r="AP9" s="79">
        <v>17</v>
      </c>
      <c r="AQ9" s="79">
        <v>17</v>
      </c>
      <c r="AR9" s="80">
        <f t="shared" si="1"/>
        <v>1</v>
      </c>
    </row>
    <row r="10" spans="1:44" s="12" customFormat="1" ht="15" customHeight="1">
      <c r="A10" s="10"/>
      <c r="B10" s="11"/>
      <c r="C10" s="25">
        <v>4</v>
      </c>
      <c r="D10" s="24">
        <v>2</v>
      </c>
      <c r="E10" s="49" t="s">
        <v>15</v>
      </c>
      <c r="F10" s="42">
        <v>349</v>
      </c>
      <c r="G10" s="42">
        <v>315</v>
      </c>
      <c r="H10" s="43">
        <v>0.9025787965616046</v>
      </c>
      <c r="J10" s="10"/>
      <c r="K10" s="10"/>
      <c r="L10" s="25">
        <v>4</v>
      </c>
      <c r="M10" s="24">
        <v>37</v>
      </c>
      <c r="N10" s="49" t="s">
        <v>17</v>
      </c>
      <c r="O10" s="62">
        <v>24</v>
      </c>
      <c r="P10" s="62">
        <v>22</v>
      </c>
      <c r="Q10" s="63">
        <v>0.9166666666666666</v>
      </c>
      <c r="S10" s="22"/>
      <c r="T10" s="22"/>
      <c r="U10" s="29">
        <v>4</v>
      </c>
      <c r="V10" s="24">
        <v>5</v>
      </c>
      <c r="W10" s="49" t="s">
        <v>2</v>
      </c>
      <c r="X10" s="70">
        <v>123</v>
      </c>
      <c r="Y10" s="62">
        <v>103</v>
      </c>
      <c r="Z10" s="63">
        <v>0.8373983739837398</v>
      </c>
      <c r="AB10" s="22"/>
      <c r="AC10" s="22"/>
      <c r="AD10" s="13">
        <v>3</v>
      </c>
      <c r="AE10" s="24">
        <v>33</v>
      </c>
      <c r="AF10" s="49" t="s">
        <v>39</v>
      </c>
      <c r="AG10" s="73">
        <f>2+28</f>
        <v>30</v>
      </c>
      <c r="AH10" s="73">
        <f>1+28</f>
        <v>29</v>
      </c>
      <c r="AI10" s="90">
        <f t="shared" si="0"/>
        <v>0.9666666666666667</v>
      </c>
      <c r="AK10" s="22"/>
      <c r="AL10" s="22"/>
      <c r="AM10" s="25">
        <v>1</v>
      </c>
      <c r="AN10" s="24">
        <v>2</v>
      </c>
      <c r="AO10" s="49" t="s">
        <v>19</v>
      </c>
      <c r="AP10" s="79">
        <v>13</v>
      </c>
      <c r="AQ10" s="79">
        <v>13</v>
      </c>
      <c r="AR10" s="80">
        <f t="shared" si="1"/>
        <v>1</v>
      </c>
    </row>
    <row r="11" spans="1:44" s="12" customFormat="1" ht="15" customHeight="1">
      <c r="A11" s="10"/>
      <c r="B11" s="11"/>
      <c r="C11" s="25">
        <v>5</v>
      </c>
      <c r="D11" s="24">
        <v>7</v>
      </c>
      <c r="E11" s="49" t="s">
        <v>26</v>
      </c>
      <c r="F11" s="42">
        <v>153</v>
      </c>
      <c r="G11" s="42">
        <v>138</v>
      </c>
      <c r="H11" s="43">
        <v>0.9019607843137255</v>
      </c>
      <c r="J11" s="10"/>
      <c r="K11" s="10"/>
      <c r="L11" s="25">
        <v>5</v>
      </c>
      <c r="M11" s="24">
        <v>5</v>
      </c>
      <c r="N11" s="51" t="s">
        <v>30</v>
      </c>
      <c r="O11" s="62">
        <v>73</v>
      </c>
      <c r="P11" s="62">
        <v>66</v>
      </c>
      <c r="Q11" s="63">
        <v>0.9041095890410958</v>
      </c>
      <c r="S11" s="22"/>
      <c r="T11" s="22"/>
      <c r="U11" s="29">
        <v>5</v>
      </c>
      <c r="V11" s="24">
        <v>14</v>
      </c>
      <c r="W11" s="49" t="s">
        <v>49</v>
      </c>
      <c r="X11" s="70">
        <v>289</v>
      </c>
      <c r="Y11" s="62">
        <v>241</v>
      </c>
      <c r="Z11" s="63">
        <v>0.8339100346020761</v>
      </c>
      <c r="AB11" s="22"/>
      <c r="AC11" s="22"/>
      <c r="AD11" s="13">
        <v>5</v>
      </c>
      <c r="AE11" s="24">
        <v>7</v>
      </c>
      <c r="AF11" s="49" t="s">
        <v>22</v>
      </c>
      <c r="AG11" s="73">
        <f>22+49</f>
        <v>71</v>
      </c>
      <c r="AH11" s="73">
        <f>22+46</f>
        <v>68</v>
      </c>
      <c r="AI11" s="90">
        <f t="shared" si="0"/>
        <v>0.9577464788732394</v>
      </c>
      <c r="AK11" s="22"/>
      <c r="AL11" s="23"/>
      <c r="AM11" s="25">
        <v>5</v>
      </c>
      <c r="AN11" s="24">
        <v>24</v>
      </c>
      <c r="AO11" s="49" t="s">
        <v>18</v>
      </c>
      <c r="AP11" s="79">
        <v>30</v>
      </c>
      <c r="AQ11" s="79">
        <v>29</v>
      </c>
      <c r="AR11" s="80">
        <f t="shared" si="1"/>
        <v>0.9666666666666667</v>
      </c>
    </row>
    <row r="12" spans="1:44" s="12" customFormat="1" ht="15" customHeight="1">
      <c r="A12" s="10"/>
      <c r="B12" s="11"/>
      <c r="C12" s="25">
        <v>6</v>
      </c>
      <c r="D12" s="24">
        <v>16</v>
      </c>
      <c r="E12" s="49" t="s">
        <v>29</v>
      </c>
      <c r="F12" s="42">
        <v>87</v>
      </c>
      <c r="G12" s="42">
        <v>78</v>
      </c>
      <c r="H12" s="43">
        <v>0.896551724137931</v>
      </c>
      <c r="J12" s="10"/>
      <c r="K12" s="10"/>
      <c r="L12" s="25">
        <v>6</v>
      </c>
      <c r="M12" s="24">
        <v>2</v>
      </c>
      <c r="N12" s="40" t="s">
        <v>4</v>
      </c>
      <c r="O12" s="62">
        <v>71</v>
      </c>
      <c r="P12" s="62">
        <v>64</v>
      </c>
      <c r="Q12" s="63">
        <v>0.9014084507042254</v>
      </c>
      <c r="S12" s="22"/>
      <c r="T12" s="22"/>
      <c r="U12" s="29">
        <v>6</v>
      </c>
      <c r="V12" s="24">
        <v>2</v>
      </c>
      <c r="W12" s="49" t="s">
        <v>15</v>
      </c>
      <c r="X12" s="70">
        <v>421</v>
      </c>
      <c r="Y12" s="62">
        <v>343</v>
      </c>
      <c r="Z12" s="63">
        <v>0.8147268408551069</v>
      </c>
      <c r="AB12" s="22"/>
      <c r="AC12" s="22"/>
      <c r="AD12" s="13">
        <v>6</v>
      </c>
      <c r="AE12" s="24">
        <v>13</v>
      </c>
      <c r="AF12" s="51" t="s">
        <v>30</v>
      </c>
      <c r="AG12" s="73">
        <f>3+20</f>
        <v>23</v>
      </c>
      <c r="AH12" s="73">
        <f>2+20</f>
        <v>22</v>
      </c>
      <c r="AI12" s="90">
        <f t="shared" si="0"/>
        <v>0.9565217391304348</v>
      </c>
      <c r="AK12" s="22"/>
      <c r="AL12" s="23"/>
      <c r="AM12" s="25">
        <v>6</v>
      </c>
      <c r="AN12" s="24">
        <v>9</v>
      </c>
      <c r="AO12" s="49" t="s">
        <v>44</v>
      </c>
      <c r="AP12" s="79">
        <v>21</v>
      </c>
      <c r="AQ12" s="79">
        <v>20</v>
      </c>
      <c r="AR12" s="80">
        <f t="shared" si="1"/>
        <v>0.9523809523809523</v>
      </c>
    </row>
    <row r="13" spans="1:44" s="12" customFormat="1" ht="15" customHeight="1">
      <c r="A13" s="10"/>
      <c r="B13" s="11"/>
      <c r="C13" s="25">
        <v>7</v>
      </c>
      <c r="D13" s="24">
        <v>11</v>
      </c>
      <c r="E13" s="49" t="s">
        <v>1</v>
      </c>
      <c r="F13" s="42">
        <v>154</v>
      </c>
      <c r="G13" s="42">
        <v>138</v>
      </c>
      <c r="H13" s="43">
        <v>0.8961038961038961</v>
      </c>
      <c r="J13" s="10"/>
      <c r="K13" s="10"/>
      <c r="L13" s="25">
        <v>7</v>
      </c>
      <c r="M13" s="24">
        <v>7</v>
      </c>
      <c r="N13" s="66" t="s">
        <v>28</v>
      </c>
      <c r="O13" s="62">
        <v>275</v>
      </c>
      <c r="P13" s="62">
        <v>246</v>
      </c>
      <c r="Q13" s="63">
        <v>0.8945454545454545</v>
      </c>
      <c r="S13" s="22"/>
      <c r="T13" s="22"/>
      <c r="U13" s="29">
        <v>7</v>
      </c>
      <c r="V13" s="24">
        <v>4</v>
      </c>
      <c r="W13" s="49" t="s">
        <v>17</v>
      </c>
      <c r="X13" s="70">
        <v>70</v>
      </c>
      <c r="Y13" s="62">
        <v>55</v>
      </c>
      <c r="Z13" s="63">
        <v>0.7857142857142857</v>
      </c>
      <c r="AB13" s="22"/>
      <c r="AC13" s="22"/>
      <c r="AD13" s="13">
        <v>7</v>
      </c>
      <c r="AE13" s="24">
        <v>24</v>
      </c>
      <c r="AF13" s="49" t="s">
        <v>34</v>
      </c>
      <c r="AG13" s="73">
        <f>11+6</f>
        <v>17</v>
      </c>
      <c r="AH13" s="73">
        <f>10+6</f>
        <v>16</v>
      </c>
      <c r="AI13" s="90">
        <f t="shared" si="0"/>
        <v>0.9411764705882353</v>
      </c>
      <c r="AK13" s="22"/>
      <c r="AL13" s="22"/>
      <c r="AM13" s="25">
        <v>6</v>
      </c>
      <c r="AN13" s="24">
        <v>5</v>
      </c>
      <c r="AO13" s="40" t="s">
        <v>28</v>
      </c>
      <c r="AP13" s="79">
        <v>105</v>
      </c>
      <c r="AQ13" s="79">
        <v>100</v>
      </c>
      <c r="AR13" s="80">
        <f t="shared" si="1"/>
        <v>0.9523809523809523</v>
      </c>
    </row>
    <row r="14" spans="1:44" s="12" customFormat="1" ht="15" customHeight="1">
      <c r="A14" s="10"/>
      <c r="B14" s="11"/>
      <c r="C14" s="25">
        <v>8</v>
      </c>
      <c r="D14" s="24">
        <v>41</v>
      </c>
      <c r="E14" s="51" t="s">
        <v>30</v>
      </c>
      <c r="F14" s="42">
        <v>65</v>
      </c>
      <c r="G14" s="42">
        <v>58</v>
      </c>
      <c r="H14" s="43">
        <v>0.8923076923076924</v>
      </c>
      <c r="J14" s="10"/>
      <c r="K14" s="10"/>
      <c r="L14" s="25">
        <v>8</v>
      </c>
      <c r="M14" s="24">
        <v>9</v>
      </c>
      <c r="N14" s="49" t="s">
        <v>23</v>
      </c>
      <c r="O14" s="62">
        <v>117</v>
      </c>
      <c r="P14" s="62">
        <v>104</v>
      </c>
      <c r="Q14" s="63">
        <v>0.8888888888888888</v>
      </c>
      <c r="S14" s="22"/>
      <c r="T14" s="22"/>
      <c r="U14" s="29">
        <v>8</v>
      </c>
      <c r="V14" s="24">
        <v>10</v>
      </c>
      <c r="W14" s="49" t="s">
        <v>21</v>
      </c>
      <c r="X14" s="70">
        <v>325</v>
      </c>
      <c r="Y14" s="62">
        <v>255</v>
      </c>
      <c r="Z14" s="63">
        <v>0.7846153846153846</v>
      </c>
      <c r="AB14" s="22"/>
      <c r="AC14" s="23"/>
      <c r="AD14" s="13">
        <v>7</v>
      </c>
      <c r="AE14" s="24">
        <v>2</v>
      </c>
      <c r="AF14" s="49" t="s">
        <v>19</v>
      </c>
      <c r="AG14" s="73">
        <f>7+10</f>
        <v>17</v>
      </c>
      <c r="AH14" s="73">
        <f>6+10</f>
        <v>16</v>
      </c>
      <c r="AI14" s="90">
        <f t="shared" si="0"/>
        <v>0.9411764705882353</v>
      </c>
      <c r="AK14" s="22"/>
      <c r="AL14" s="22"/>
      <c r="AM14" s="25">
        <v>8</v>
      </c>
      <c r="AN14" s="24">
        <v>8</v>
      </c>
      <c r="AO14" s="51" t="s">
        <v>52</v>
      </c>
      <c r="AP14" s="79">
        <v>36</v>
      </c>
      <c r="AQ14" s="79">
        <v>34</v>
      </c>
      <c r="AR14" s="80">
        <f t="shared" si="1"/>
        <v>0.9444444444444444</v>
      </c>
    </row>
    <row r="15" spans="1:44" s="12" customFormat="1" ht="15" customHeight="1">
      <c r="A15" s="10"/>
      <c r="B15" s="11"/>
      <c r="C15" s="25">
        <v>9</v>
      </c>
      <c r="D15" s="24">
        <v>44</v>
      </c>
      <c r="E15" s="49" t="s">
        <v>19</v>
      </c>
      <c r="F15" s="42">
        <v>74</v>
      </c>
      <c r="G15" s="42">
        <v>66</v>
      </c>
      <c r="H15" s="43">
        <v>0.8918918918918919</v>
      </c>
      <c r="J15" s="10"/>
      <c r="K15" s="11"/>
      <c r="L15" s="25">
        <v>9</v>
      </c>
      <c r="M15" s="24">
        <v>17</v>
      </c>
      <c r="N15" s="49" t="s">
        <v>49</v>
      </c>
      <c r="O15" s="62">
        <v>296</v>
      </c>
      <c r="P15" s="62">
        <v>263</v>
      </c>
      <c r="Q15" s="63">
        <v>0.8885135135135135</v>
      </c>
      <c r="S15" s="22"/>
      <c r="T15" s="22"/>
      <c r="U15" s="29">
        <v>9</v>
      </c>
      <c r="V15" s="24">
        <v>9</v>
      </c>
      <c r="W15" s="49" t="s">
        <v>20</v>
      </c>
      <c r="X15" s="70">
        <v>310</v>
      </c>
      <c r="Y15" s="62">
        <v>243</v>
      </c>
      <c r="Z15" s="63">
        <v>0.7838709677419354</v>
      </c>
      <c r="AB15" s="22"/>
      <c r="AC15" s="22"/>
      <c r="AD15" s="13">
        <v>9</v>
      </c>
      <c r="AE15" s="24">
        <v>15</v>
      </c>
      <c r="AF15" s="49" t="s">
        <v>37</v>
      </c>
      <c r="AG15" s="73">
        <f>6+10</f>
        <v>16</v>
      </c>
      <c r="AH15" s="73">
        <f>5+10</f>
        <v>15</v>
      </c>
      <c r="AI15" s="90">
        <f t="shared" si="0"/>
        <v>0.9375</v>
      </c>
      <c r="AK15" s="22"/>
      <c r="AL15" s="22"/>
      <c r="AM15" s="25">
        <v>9</v>
      </c>
      <c r="AN15" s="24">
        <v>33</v>
      </c>
      <c r="AO15" s="49" t="s">
        <v>23</v>
      </c>
      <c r="AP15" s="79">
        <v>34</v>
      </c>
      <c r="AQ15" s="79">
        <v>32</v>
      </c>
      <c r="AR15" s="80">
        <f t="shared" si="1"/>
        <v>0.9411764705882353</v>
      </c>
    </row>
    <row r="16" spans="1:44" s="12" customFormat="1" ht="15" customHeight="1">
      <c r="A16" s="10"/>
      <c r="B16" s="11"/>
      <c r="C16" s="25">
        <v>10</v>
      </c>
      <c r="D16" s="24">
        <v>29</v>
      </c>
      <c r="E16" s="49" t="s">
        <v>35</v>
      </c>
      <c r="F16" s="42">
        <v>251</v>
      </c>
      <c r="G16" s="42">
        <v>223</v>
      </c>
      <c r="H16" s="43">
        <v>0.8884462151394422</v>
      </c>
      <c r="J16" s="10"/>
      <c r="K16" s="10"/>
      <c r="L16" s="25">
        <v>10</v>
      </c>
      <c r="M16" s="24">
        <v>10</v>
      </c>
      <c r="N16" s="49" t="s">
        <v>18</v>
      </c>
      <c r="O16" s="62">
        <v>170</v>
      </c>
      <c r="P16" s="62">
        <v>149</v>
      </c>
      <c r="Q16" s="63">
        <v>0.8764705882352941</v>
      </c>
      <c r="S16" s="22"/>
      <c r="T16" s="22"/>
      <c r="U16" s="29">
        <v>10</v>
      </c>
      <c r="V16" s="24">
        <v>12</v>
      </c>
      <c r="W16" s="49" t="s">
        <v>23</v>
      </c>
      <c r="X16" s="70">
        <v>245</v>
      </c>
      <c r="Y16" s="62">
        <v>192</v>
      </c>
      <c r="Z16" s="63">
        <v>0.7836734693877551</v>
      </c>
      <c r="AB16" s="22"/>
      <c r="AC16" s="23"/>
      <c r="AD16" s="13">
        <v>10</v>
      </c>
      <c r="AE16" s="24">
        <v>20</v>
      </c>
      <c r="AF16" s="49" t="s">
        <v>47</v>
      </c>
      <c r="AG16" s="73">
        <f>3+104</f>
        <v>107</v>
      </c>
      <c r="AH16" s="73">
        <f>3+97</f>
        <v>100</v>
      </c>
      <c r="AI16" s="90">
        <f t="shared" si="0"/>
        <v>0.9345794392523364</v>
      </c>
      <c r="AK16" s="22"/>
      <c r="AL16" s="23"/>
      <c r="AM16" s="25">
        <v>10</v>
      </c>
      <c r="AN16" s="24">
        <v>13</v>
      </c>
      <c r="AO16" s="49" t="s">
        <v>14</v>
      </c>
      <c r="AP16" s="79">
        <v>61</v>
      </c>
      <c r="AQ16" s="79">
        <v>57</v>
      </c>
      <c r="AR16" s="80">
        <f t="shared" si="1"/>
        <v>0.9344262295081968</v>
      </c>
    </row>
    <row r="17" spans="1:44" s="12" customFormat="1" ht="15" customHeight="1">
      <c r="A17" s="10"/>
      <c r="B17" s="11"/>
      <c r="C17" s="25">
        <v>11</v>
      </c>
      <c r="D17" s="24">
        <v>18</v>
      </c>
      <c r="E17" s="49" t="s">
        <v>49</v>
      </c>
      <c r="F17" s="42">
        <v>160</v>
      </c>
      <c r="G17" s="42">
        <v>142</v>
      </c>
      <c r="H17" s="43">
        <v>0.8875</v>
      </c>
      <c r="J17" s="10"/>
      <c r="K17" s="11"/>
      <c r="L17" s="25">
        <v>11</v>
      </c>
      <c r="M17" s="24">
        <v>35</v>
      </c>
      <c r="N17" s="49" t="s">
        <v>51</v>
      </c>
      <c r="O17" s="62">
        <v>151</v>
      </c>
      <c r="P17" s="62">
        <v>132</v>
      </c>
      <c r="Q17" s="63">
        <v>0.8741721854304636</v>
      </c>
      <c r="S17" s="22"/>
      <c r="T17" s="22"/>
      <c r="U17" s="29">
        <v>11</v>
      </c>
      <c r="V17" s="24">
        <v>22</v>
      </c>
      <c r="W17" s="51" t="s">
        <v>30</v>
      </c>
      <c r="X17" s="70">
        <v>96</v>
      </c>
      <c r="Y17" s="62">
        <v>75</v>
      </c>
      <c r="Z17" s="63">
        <v>0.78125</v>
      </c>
      <c r="AB17" s="22"/>
      <c r="AC17" s="23"/>
      <c r="AD17" s="13">
        <v>11</v>
      </c>
      <c r="AE17" s="24">
        <v>27</v>
      </c>
      <c r="AF17" s="49" t="s">
        <v>50</v>
      </c>
      <c r="AG17" s="73">
        <f>99+103</f>
        <v>202</v>
      </c>
      <c r="AH17" s="73">
        <f>89+98</f>
        <v>187</v>
      </c>
      <c r="AI17" s="90">
        <f t="shared" si="0"/>
        <v>0.9257425742574258</v>
      </c>
      <c r="AK17" s="22"/>
      <c r="AL17" s="22"/>
      <c r="AM17" s="25">
        <v>11</v>
      </c>
      <c r="AN17" s="24">
        <v>43</v>
      </c>
      <c r="AO17" s="49" t="s">
        <v>39</v>
      </c>
      <c r="AP17" s="79">
        <v>28</v>
      </c>
      <c r="AQ17" s="79">
        <v>26</v>
      </c>
      <c r="AR17" s="80">
        <f t="shared" si="1"/>
        <v>0.9285714285714286</v>
      </c>
    </row>
    <row r="18" spans="1:44" s="12" customFormat="1" ht="15" customHeight="1">
      <c r="A18" s="10"/>
      <c r="B18" s="11"/>
      <c r="C18" s="25">
        <v>12</v>
      </c>
      <c r="D18" s="24">
        <v>39</v>
      </c>
      <c r="E18" s="49" t="s">
        <v>25</v>
      </c>
      <c r="F18" s="42">
        <v>105</v>
      </c>
      <c r="G18" s="42">
        <v>93</v>
      </c>
      <c r="H18" s="43">
        <v>0.8857142857142857</v>
      </c>
      <c r="J18" s="10"/>
      <c r="K18" s="11"/>
      <c r="L18" s="25">
        <v>12</v>
      </c>
      <c r="M18" s="24">
        <v>32</v>
      </c>
      <c r="N18" s="49" t="s">
        <v>44</v>
      </c>
      <c r="O18" s="62">
        <v>63</v>
      </c>
      <c r="P18" s="62">
        <v>55</v>
      </c>
      <c r="Q18" s="63">
        <v>0.873015873015873</v>
      </c>
      <c r="S18" s="22"/>
      <c r="T18" s="22"/>
      <c r="U18" s="29">
        <v>12</v>
      </c>
      <c r="V18" s="24">
        <v>18</v>
      </c>
      <c r="W18" s="49" t="s">
        <v>27</v>
      </c>
      <c r="X18" s="70">
        <v>217</v>
      </c>
      <c r="Y18" s="62">
        <v>169</v>
      </c>
      <c r="Z18" s="63">
        <v>0.7788018433179723</v>
      </c>
      <c r="AB18" s="22"/>
      <c r="AC18" s="22"/>
      <c r="AD18" s="13">
        <v>12</v>
      </c>
      <c r="AE18" s="24">
        <v>19</v>
      </c>
      <c r="AF18" s="49" t="s">
        <v>35</v>
      </c>
      <c r="AG18" s="73">
        <f>87+31</f>
        <v>118</v>
      </c>
      <c r="AH18" s="73">
        <f>80+29</f>
        <v>109</v>
      </c>
      <c r="AI18" s="90">
        <f t="shared" si="0"/>
        <v>0.923728813559322</v>
      </c>
      <c r="AK18" s="22"/>
      <c r="AL18" s="22"/>
      <c r="AM18" s="25">
        <v>12</v>
      </c>
      <c r="AN18" s="24">
        <v>17</v>
      </c>
      <c r="AO18" s="49" t="s">
        <v>31</v>
      </c>
      <c r="AP18" s="79">
        <v>60</v>
      </c>
      <c r="AQ18" s="79">
        <v>55</v>
      </c>
      <c r="AR18" s="80">
        <f t="shared" si="1"/>
        <v>0.9166666666666666</v>
      </c>
    </row>
    <row r="19" spans="1:44" s="12" customFormat="1" ht="15" customHeight="1">
      <c r="A19" s="10"/>
      <c r="B19" s="11"/>
      <c r="C19" s="25">
        <v>13</v>
      </c>
      <c r="D19" s="24">
        <v>30</v>
      </c>
      <c r="E19" s="49" t="s">
        <v>42</v>
      </c>
      <c r="F19" s="42">
        <v>43</v>
      </c>
      <c r="G19" s="42">
        <v>38</v>
      </c>
      <c r="H19" s="43">
        <v>0.8837209302325582</v>
      </c>
      <c r="J19" s="10"/>
      <c r="K19" s="11"/>
      <c r="L19" s="25">
        <v>13</v>
      </c>
      <c r="M19" s="24">
        <v>25</v>
      </c>
      <c r="N19" s="49" t="s">
        <v>41</v>
      </c>
      <c r="O19" s="62">
        <v>164</v>
      </c>
      <c r="P19" s="62">
        <v>142</v>
      </c>
      <c r="Q19" s="63">
        <v>0.8658536585365854</v>
      </c>
      <c r="S19" s="22"/>
      <c r="T19" s="22"/>
      <c r="U19" s="29">
        <v>13</v>
      </c>
      <c r="V19" s="24">
        <v>27</v>
      </c>
      <c r="W19" s="49" t="s">
        <v>35</v>
      </c>
      <c r="X19" s="70">
        <v>254</v>
      </c>
      <c r="Y19" s="62">
        <v>197</v>
      </c>
      <c r="Z19" s="63">
        <v>0.7755905511811023</v>
      </c>
      <c r="AB19" s="22"/>
      <c r="AC19" s="22"/>
      <c r="AD19" s="13">
        <v>13</v>
      </c>
      <c r="AE19" s="24">
        <v>31</v>
      </c>
      <c r="AF19" s="49" t="s">
        <v>0</v>
      </c>
      <c r="AG19" s="73">
        <f>24+28</f>
        <v>52</v>
      </c>
      <c r="AH19" s="73">
        <f>22+26</f>
        <v>48</v>
      </c>
      <c r="AI19" s="90">
        <f t="shared" si="0"/>
        <v>0.9230769230769231</v>
      </c>
      <c r="AK19" s="22"/>
      <c r="AL19" s="22"/>
      <c r="AM19" s="25">
        <v>12</v>
      </c>
      <c r="AN19" s="24">
        <v>7</v>
      </c>
      <c r="AO19" s="49" t="s">
        <v>0</v>
      </c>
      <c r="AP19" s="79">
        <v>36</v>
      </c>
      <c r="AQ19" s="79">
        <v>33</v>
      </c>
      <c r="AR19" s="80">
        <f t="shared" si="1"/>
        <v>0.9166666666666666</v>
      </c>
    </row>
    <row r="20" spans="1:44" s="12" customFormat="1" ht="15" customHeight="1">
      <c r="A20" s="10"/>
      <c r="B20" s="11"/>
      <c r="C20" s="25">
        <v>14</v>
      </c>
      <c r="D20" s="24">
        <v>24</v>
      </c>
      <c r="E20" s="49" t="s">
        <v>34</v>
      </c>
      <c r="F20" s="42">
        <v>57</v>
      </c>
      <c r="G20" s="42">
        <v>50</v>
      </c>
      <c r="H20" s="43">
        <v>0.8771929824561403</v>
      </c>
      <c r="J20" s="10"/>
      <c r="K20" s="10"/>
      <c r="L20" s="25">
        <v>14</v>
      </c>
      <c r="M20" s="24">
        <v>8</v>
      </c>
      <c r="N20" s="49" t="s">
        <v>15</v>
      </c>
      <c r="O20" s="62">
        <v>355</v>
      </c>
      <c r="P20" s="62">
        <v>306</v>
      </c>
      <c r="Q20" s="63">
        <v>0.8619718309859155</v>
      </c>
      <c r="S20" s="22"/>
      <c r="T20" s="22"/>
      <c r="U20" s="29">
        <v>14</v>
      </c>
      <c r="V20" s="24">
        <v>29</v>
      </c>
      <c r="W20" s="49" t="s">
        <v>36</v>
      </c>
      <c r="X20" s="70">
        <v>409</v>
      </c>
      <c r="Y20" s="62">
        <v>317</v>
      </c>
      <c r="Z20" s="63">
        <v>0.7750611246943765</v>
      </c>
      <c r="AB20" s="22"/>
      <c r="AC20" s="22"/>
      <c r="AD20" s="13">
        <v>14</v>
      </c>
      <c r="AE20" s="24">
        <v>9</v>
      </c>
      <c r="AF20" s="40" t="s">
        <v>28</v>
      </c>
      <c r="AG20" s="73">
        <f>61+123</f>
        <v>184</v>
      </c>
      <c r="AH20" s="73">
        <f>49+120</f>
        <v>169</v>
      </c>
      <c r="AI20" s="90">
        <f t="shared" si="0"/>
        <v>0.9184782608695652</v>
      </c>
      <c r="AK20" s="22"/>
      <c r="AL20" s="22"/>
      <c r="AM20" s="25">
        <v>14</v>
      </c>
      <c r="AN20" s="24">
        <v>4</v>
      </c>
      <c r="AO20" s="49" t="s">
        <v>50</v>
      </c>
      <c r="AP20" s="79">
        <v>93</v>
      </c>
      <c r="AQ20" s="79">
        <v>85</v>
      </c>
      <c r="AR20" s="80">
        <f t="shared" si="1"/>
        <v>0.9139784946236559</v>
      </c>
    </row>
    <row r="21" spans="1:44" s="12" customFormat="1" ht="15" customHeight="1">
      <c r="A21" s="10"/>
      <c r="B21" s="11"/>
      <c r="C21" s="25">
        <v>15</v>
      </c>
      <c r="D21" s="24">
        <v>30</v>
      </c>
      <c r="E21" s="49" t="s">
        <v>51</v>
      </c>
      <c r="F21" s="42">
        <v>81</v>
      </c>
      <c r="G21" s="42">
        <v>71</v>
      </c>
      <c r="H21" s="43">
        <v>0.8765432098765432</v>
      </c>
      <c r="J21" s="10"/>
      <c r="K21" s="10"/>
      <c r="L21" s="25">
        <v>15</v>
      </c>
      <c r="M21" s="24">
        <v>38</v>
      </c>
      <c r="N21" s="49" t="s">
        <v>34</v>
      </c>
      <c r="O21" s="62">
        <v>28</v>
      </c>
      <c r="P21" s="62">
        <v>24</v>
      </c>
      <c r="Q21" s="63">
        <v>0.8571428571428571</v>
      </c>
      <c r="S21" s="22"/>
      <c r="T21" s="22"/>
      <c r="U21" s="29">
        <v>15</v>
      </c>
      <c r="V21" s="24">
        <v>24</v>
      </c>
      <c r="W21" s="49" t="s">
        <v>32</v>
      </c>
      <c r="X21" s="70">
        <v>317</v>
      </c>
      <c r="Y21" s="62">
        <v>245</v>
      </c>
      <c r="Z21" s="63">
        <v>0.7728706624605678</v>
      </c>
      <c r="AB21" s="22"/>
      <c r="AC21" s="22"/>
      <c r="AD21" s="13">
        <v>15</v>
      </c>
      <c r="AE21" s="24">
        <v>5</v>
      </c>
      <c r="AF21" s="49" t="s">
        <v>25</v>
      </c>
      <c r="AG21" s="73">
        <f>16+81</f>
        <v>97</v>
      </c>
      <c r="AH21" s="73">
        <f>16+73</f>
        <v>89</v>
      </c>
      <c r="AI21" s="90">
        <f t="shared" si="0"/>
        <v>0.9175257731958762</v>
      </c>
      <c r="AK21" s="22"/>
      <c r="AL21" s="23"/>
      <c r="AM21" s="25">
        <v>15</v>
      </c>
      <c r="AN21" s="24">
        <v>25</v>
      </c>
      <c r="AO21" s="49" t="s">
        <v>45</v>
      </c>
      <c r="AP21" s="79">
        <v>111</v>
      </c>
      <c r="AQ21" s="79">
        <v>101</v>
      </c>
      <c r="AR21" s="80">
        <f t="shared" si="1"/>
        <v>0.9099099099099099</v>
      </c>
    </row>
    <row r="22" spans="1:44" s="12" customFormat="1" ht="15" customHeight="1">
      <c r="A22" s="10"/>
      <c r="B22" s="11"/>
      <c r="C22" s="25">
        <v>16</v>
      </c>
      <c r="D22" s="24">
        <v>10</v>
      </c>
      <c r="E22" s="59" t="s">
        <v>3</v>
      </c>
      <c r="F22" s="42">
        <v>79</v>
      </c>
      <c r="G22" s="42">
        <v>69</v>
      </c>
      <c r="H22" s="43">
        <v>0.8734177215189873</v>
      </c>
      <c r="J22" s="10"/>
      <c r="K22" s="10"/>
      <c r="L22" s="25">
        <v>15</v>
      </c>
      <c r="M22" s="24">
        <v>44</v>
      </c>
      <c r="N22" s="49" t="s">
        <v>37</v>
      </c>
      <c r="O22" s="62">
        <v>49</v>
      </c>
      <c r="P22" s="62">
        <v>42</v>
      </c>
      <c r="Q22" s="63">
        <v>0.8571428571428571</v>
      </c>
      <c r="S22" s="22"/>
      <c r="T22" s="22"/>
      <c r="U22" s="29">
        <v>16</v>
      </c>
      <c r="V22" s="24">
        <v>37</v>
      </c>
      <c r="W22" s="49" t="s">
        <v>41</v>
      </c>
      <c r="X22" s="70">
        <v>197</v>
      </c>
      <c r="Y22" s="62">
        <v>151</v>
      </c>
      <c r="Z22" s="63">
        <v>0.766497461928934</v>
      </c>
      <c r="AB22" s="22"/>
      <c r="AC22" s="22"/>
      <c r="AD22" s="13">
        <v>16</v>
      </c>
      <c r="AE22" s="24">
        <v>10</v>
      </c>
      <c r="AF22" s="49" t="s">
        <v>20</v>
      </c>
      <c r="AG22" s="73">
        <f>135+63</f>
        <v>198</v>
      </c>
      <c r="AH22" s="73">
        <f>122+58</f>
        <v>180</v>
      </c>
      <c r="AI22" s="90">
        <f t="shared" si="0"/>
        <v>0.9090909090909091</v>
      </c>
      <c r="AK22" s="22"/>
      <c r="AL22" s="22"/>
      <c r="AM22" s="25">
        <v>16</v>
      </c>
      <c r="AN22" s="24">
        <v>12</v>
      </c>
      <c r="AO22" s="49" t="s">
        <v>47</v>
      </c>
      <c r="AP22" s="79">
        <v>44</v>
      </c>
      <c r="AQ22" s="79">
        <v>40</v>
      </c>
      <c r="AR22" s="80">
        <f t="shared" si="1"/>
        <v>0.9090909090909091</v>
      </c>
    </row>
    <row r="23" spans="1:44" s="12" customFormat="1" ht="15" customHeight="1">
      <c r="A23" s="10"/>
      <c r="B23" s="11"/>
      <c r="C23" s="25">
        <v>17</v>
      </c>
      <c r="D23" s="24">
        <v>6</v>
      </c>
      <c r="E23" s="49" t="s">
        <v>24</v>
      </c>
      <c r="F23" s="42">
        <v>221</v>
      </c>
      <c r="G23" s="42">
        <v>192</v>
      </c>
      <c r="H23" s="43">
        <v>0.8687782805429864</v>
      </c>
      <c r="J23" s="10"/>
      <c r="K23" s="10"/>
      <c r="L23" s="25">
        <v>17</v>
      </c>
      <c r="M23" s="24">
        <v>23</v>
      </c>
      <c r="N23" s="49" t="s">
        <v>0</v>
      </c>
      <c r="O23" s="62">
        <v>137</v>
      </c>
      <c r="P23" s="62">
        <v>117</v>
      </c>
      <c r="Q23" s="63">
        <v>0.8540145985401459</v>
      </c>
      <c r="S23" s="22"/>
      <c r="T23" s="22"/>
      <c r="U23" s="29">
        <v>17</v>
      </c>
      <c r="V23" s="24">
        <v>13</v>
      </c>
      <c r="W23" s="49" t="s">
        <v>24</v>
      </c>
      <c r="X23" s="70">
        <v>807</v>
      </c>
      <c r="Y23" s="62">
        <v>616</v>
      </c>
      <c r="Z23" s="63">
        <v>0.7633209417596035</v>
      </c>
      <c r="AB23" s="22"/>
      <c r="AC23" s="22"/>
      <c r="AD23" s="13">
        <v>17</v>
      </c>
      <c r="AE23" s="24">
        <v>29</v>
      </c>
      <c r="AF23" s="49" t="s">
        <v>43</v>
      </c>
      <c r="AG23" s="73">
        <f>4+81</f>
        <v>85</v>
      </c>
      <c r="AH23" s="73">
        <f>3+74</f>
        <v>77</v>
      </c>
      <c r="AI23" s="90">
        <f t="shared" si="0"/>
        <v>0.9058823529411765</v>
      </c>
      <c r="AK23" s="22"/>
      <c r="AL23" s="22"/>
      <c r="AM23" s="25">
        <v>16</v>
      </c>
      <c r="AN23" s="24">
        <v>9</v>
      </c>
      <c r="AO23" s="49" t="s">
        <v>1</v>
      </c>
      <c r="AP23" s="79">
        <v>33</v>
      </c>
      <c r="AQ23" s="79">
        <v>30</v>
      </c>
      <c r="AR23" s="80">
        <f t="shared" si="1"/>
        <v>0.9090909090909091</v>
      </c>
    </row>
    <row r="24" spans="1:44" s="12" customFormat="1" ht="15" customHeight="1">
      <c r="A24" s="10"/>
      <c r="B24" s="11"/>
      <c r="C24" s="25">
        <v>18</v>
      </c>
      <c r="D24" s="24">
        <v>35</v>
      </c>
      <c r="E24" s="49" t="s">
        <v>27</v>
      </c>
      <c r="F24" s="42">
        <v>89</v>
      </c>
      <c r="G24" s="42">
        <v>77</v>
      </c>
      <c r="H24" s="43">
        <v>0.8651685393258427</v>
      </c>
      <c r="J24" s="10"/>
      <c r="K24" s="11"/>
      <c r="L24" s="25">
        <v>18</v>
      </c>
      <c r="M24" s="24">
        <v>15</v>
      </c>
      <c r="N24" s="49" t="s">
        <v>50</v>
      </c>
      <c r="O24" s="62">
        <v>344</v>
      </c>
      <c r="P24" s="62">
        <v>293</v>
      </c>
      <c r="Q24" s="63">
        <v>0.8517441860465116</v>
      </c>
      <c r="S24" s="22"/>
      <c r="T24" s="22"/>
      <c r="U24" s="29">
        <v>18</v>
      </c>
      <c r="V24" s="24">
        <v>41</v>
      </c>
      <c r="W24" s="49" t="s">
        <v>43</v>
      </c>
      <c r="X24" s="70">
        <v>465</v>
      </c>
      <c r="Y24" s="62">
        <v>354</v>
      </c>
      <c r="Z24" s="63">
        <v>0.7612903225806451</v>
      </c>
      <c r="AB24" s="22"/>
      <c r="AC24" s="23"/>
      <c r="AD24" s="13">
        <v>18</v>
      </c>
      <c r="AE24" s="24">
        <v>3</v>
      </c>
      <c r="AF24" s="49" t="s">
        <v>2</v>
      </c>
      <c r="AG24" s="73">
        <v>31</v>
      </c>
      <c r="AH24" s="73">
        <v>28</v>
      </c>
      <c r="AI24" s="90">
        <f t="shared" si="0"/>
        <v>0.9032258064516129</v>
      </c>
      <c r="AK24" s="22"/>
      <c r="AL24" s="23"/>
      <c r="AM24" s="25">
        <v>18</v>
      </c>
      <c r="AN24" s="24">
        <v>15</v>
      </c>
      <c r="AO24" s="49" t="s">
        <v>51</v>
      </c>
      <c r="AP24" s="79">
        <v>53</v>
      </c>
      <c r="AQ24" s="79">
        <v>48</v>
      </c>
      <c r="AR24" s="80">
        <f t="shared" si="1"/>
        <v>0.9056603773584906</v>
      </c>
    </row>
    <row r="25" spans="1:44" s="12" customFormat="1" ht="15" customHeight="1">
      <c r="A25" s="10"/>
      <c r="B25" s="11"/>
      <c r="C25" s="25">
        <v>19</v>
      </c>
      <c r="D25" s="24">
        <v>17</v>
      </c>
      <c r="E25" s="59" t="s">
        <v>28</v>
      </c>
      <c r="F25" s="42">
        <v>318</v>
      </c>
      <c r="G25" s="42">
        <v>275</v>
      </c>
      <c r="H25" s="43">
        <v>0.8647798742138365</v>
      </c>
      <c r="J25" s="10"/>
      <c r="K25" s="10"/>
      <c r="L25" s="25">
        <v>19</v>
      </c>
      <c r="M25" s="24">
        <v>25</v>
      </c>
      <c r="N25" s="49" t="s">
        <v>36</v>
      </c>
      <c r="O25" s="62">
        <v>303</v>
      </c>
      <c r="P25" s="62">
        <v>257</v>
      </c>
      <c r="Q25" s="63">
        <v>0.8481848184818482</v>
      </c>
      <c r="S25" s="22"/>
      <c r="T25" s="22"/>
      <c r="U25" s="29">
        <v>19</v>
      </c>
      <c r="V25" s="24">
        <v>6</v>
      </c>
      <c r="W25" s="49" t="s">
        <v>18</v>
      </c>
      <c r="X25" s="70">
        <v>297</v>
      </c>
      <c r="Y25" s="62">
        <v>226</v>
      </c>
      <c r="Z25" s="63">
        <v>0.7609427609427609</v>
      </c>
      <c r="AB25" s="22"/>
      <c r="AC25" s="23"/>
      <c r="AD25" s="13">
        <v>19</v>
      </c>
      <c r="AE25" s="24">
        <v>34</v>
      </c>
      <c r="AF25" s="49" t="s">
        <v>23</v>
      </c>
      <c r="AG25" s="73">
        <f>24+53</f>
        <v>77</v>
      </c>
      <c r="AH25" s="73">
        <f>16+53</f>
        <v>69</v>
      </c>
      <c r="AI25" s="90">
        <f t="shared" si="0"/>
        <v>0.8961038961038961</v>
      </c>
      <c r="AK25" s="22"/>
      <c r="AL25" s="22"/>
      <c r="AM25" s="25">
        <v>19</v>
      </c>
      <c r="AN25" s="24">
        <v>31</v>
      </c>
      <c r="AO25" s="49" t="s">
        <v>26</v>
      </c>
      <c r="AP25" s="79">
        <v>31</v>
      </c>
      <c r="AQ25" s="79">
        <v>28</v>
      </c>
      <c r="AR25" s="80">
        <f t="shared" si="1"/>
        <v>0.9032258064516129</v>
      </c>
    </row>
    <row r="26" spans="1:44" s="12" customFormat="1" ht="15" customHeight="1">
      <c r="A26" s="10"/>
      <c r="B26" s="11"/>
      <c r="C26" s="25">
        <v>20</v>
      </c>
      <c r="D26" s="24">
        <v>25</v>
      </c>
      <c r="E26" s="49" t="s">
        <v>43</v>
      </c>
      <c r="F26" s="42">
        <v>207</v>
      </c>
      <c r="G26" s="42">
        <v>179</v>
      </c>
      <c r="H26" s="43">
        <v>0.8647342995169082</v>
      </c>
      <c r="J26" s="10"/>
      <c r="K26" s="10"/>
      <c r="L26" s="25">
        <v>20</v>
      </c>
      <c r="M26" s="24">
        <v>4</v>
      </c>
      <c r="N26" s="49" t="s">
        <v>2</v>
      </c>
      <c r="O26" s="62">
        <v>46</v>
      </c>
      <c r="P26" s="62">
        <v>39</v>
      </c>
      <c r="Q26" s="63">
        <v>0.8478260869565217</v>
      </c>
      <c r="S26" s="22"/>
      <c r="T26" s="22"/>
      <c r="U26" s="29">
        <v>20</v>
      </c>
      <c r="V26" s="24">
        <v>20</v>
      </c>
      <c r="W26" s="40" t="s">
        <v>28</v>
      </c>
      <c r="X26" s="70">
        <v>731</v>
      </c>
      <c r="Y26" s="62">
        <v>554</v>
      </c>
      <c r="Z26" s="63">
        <v>0.7578659370725034</v>
      </c>
      <c r="AB26" s="22"/>
      <c r="AC26" s="23"/>
      <c r="AD26" s="13">
        <v>19</v>
      </c>
      <c r="AE26" s="24">
        <v>28</v>
      </c>
      <c r="AF26" s="40" t="s">
        <v>3</v>
      </c>
      <c r="AG26" s="73">
        <v>77</v>
      </c>
      <c r="AH26" s="73">
        <v>69</v>
      </c>
      <c r="AI26" s="90">
        <f t="shared" si="0"/>
        <v>0.8961038961038961</v>
      </c>
      <c r="AK26" s="22"/>
      <c r="AL26" s="22"/>
      <c r="AM26" s="25">
        <v>20</v>
      </c>
      <c r="AN26" s="24">
        <v>41</v>
      </c>
      <c r="AO26" s="49" t="s">
        <v>37</v>
      </c>
      <c r="AP26" s="79">
        <v>10</v>
      </c>
      <c r="AQ26" s="79">
        <v>9</v>
      </c>
      <c r="AR26" s="80">
        <f t="shared" si="1"/>
        <v>0.9</v>
      </c>
    </row>
    <row r="27" spans="1:44" s="12" customFormat="1" ht="15" customHeight="1">
      <c r="A27" s="10"/>
      <c r="B27" s="11"/>
      <c r="C27" s="25">
        <v>21</v>
      </c>
      <c r="D27" s="24">
        <v>36</v>
      </c>
      <c r="E27" s="51" t="s">
        <v>38</v>
      </c>
      <c r="F27" s="42">
        <v>95</v>
      </c>
      <c r="G27" s="42">
        <v>82</v>
      </c>
      <c r="H27" s="43">
        <v>0.8631578947368421</v>
      </c>
      <c r="J27" s="10"/>
      <c r="K27" s="11"/>
      <c r="L27" s="25">
        <v>21</v>
      </c>
      <c r="M27" s="24">
        <v>43</v>
      </c>
      <c r="N27" s="66" t="s">
        <v>3</v>
      </c>
      <c r="O27" s="62">
        <v>87</v>
      </c>
      <c r="P27" s="62">
        <v>73</v>
      </c>
      <c r="Q27" s="63">
        <v>0.8390804597701149</v>
      </c>
      <c r="S27" s="22"/>
      <c r="T27" s="22"/>
      <c r="U27" s="29">
        <v>21</v>
      </c>
      <c r="V27" s="24">
        <v>36</v>
      </c>
      <c r="W27" s="49" t="s">
        <v>51</v>
      </c>
      <c r="X27" s="70">
        <v>284</v>
      </c>
      <c r="Y27" s="62">
        <v>214</v>
      </c>
      <c r="Z27" s="63">
        <v>0.7535211267605634</v>
      </c>
      <c r="AB27" s="22"/>
      <c r="AC27" s="22"/>
      <c r="AD27" s="13">
        <v>21</v>
      </c>
      <c r="AE27" s="24">
        <v>21</v>
      </c>
      <c r="AF27" s="49" t="s">
        <v>15</v>
      </c>
      <c r="AG27" s="73">
        <f>95+28</f>
        <v>123</v>
      </c>
      <c r="AH27" s="73">
        <f>84+26</f>
        <v>110</v>
      </c>
      <c r="AI27" s="90">
        <f t="shared" si="0"/>
        <v>0.8943089430894309</v>
      </c>
      <c r="AK27" s="22"/>
      <c r="AL27" s="22"/>
      <c r="AM27" s="25">
        <v>21</v>
      </c>
      <c r="AN27" s="24">
        <v>30</v>
      </c>
      <c r="AO27" s="49" t="s">
        <v>24</v>
      </c>
      <c r="AP27" s="79">
        <v>114</v>
      </c>
      <c r="AQ27" s="79">
        <v>102</v>
      </c>
      <c r="AR27" s="80">
        <f t="shared" si="1"/>
        <v>0.8947368421052632</v>
      </c>
    </row>
    <row r="28" spans="1:44" s="12" customFormat="1" ht="15" customHeight="1">
      <c r="A28" s="10"/>
      <c r="B28" s="11"/>
      <c r="C28" s="25">
        <v>22</v>
      </c>
      <c r="D28" s="24">
        <v>19</v>
      </c>
      <c r="E28" s="49" t="s">
        <v>20</v>
      </c>
      <c r="F28" s="42">
        <v>141</v>
      </c>
      <c r="G28" s="42">
        <v>121</v>
      </c>
      <c r="H28" s="43">
        <v>0.8581560283687943</v>
      </c>
      <c r="J28" s="22"/>
      <c r="K28" s="23"/>
      <c r="L28" s="25">
        <v>22</v>
      </c>
      <c r="M28" s="24">
        <v>14</v>
      </c>
      <c r="N28" s="49" t="s">
        <v>29</v>
      </c>
      <c r="O28" s="62">
        <v>130</v>
      </c>
      <c r="P28" s="62">
        <v>109</v>
      </c>
      <c r="Q28" s="63">
        <v>0.8384615384615385</v>
      </c>
      <c r="S28" s="22"/>
      <c r="T28" s="22"/>
      <c r="U28" s="29">
        <v>22</v>
      </c>
      <c r="V28" s="24">
        <v>23</v>
      </c>
      <c r="W28" s="49" t="s">
        <v>31</v>
      </c>
      <c r="X28" s="70">
        <v>354</v>
      </c>
      <c r="Y28" s="62">
        <v>266</v>
      </c>
      <c r="Z28" s="63">
        <v>0.751412429378531</v>
      </c>
      <c r="AB28" s="22"/>
      <c r="AC28" s="22"/>
      <c r="AD28" s="13">
        <v>22</v>
      </c>
      <c r="AE28" s="24">
        <v>22</v>
      </c>
      <c r="AF28" s="49" t="s">
        <v>49</v>
      </c>
      <c r="AG28" s="73">
        <f>47+94</f>
        <v>141</v>
      </c>
      <c r="AH28" s="73">
        <f>45+81</f>
        <v>126</v>
      </c>
      <c r="AI28" s="90">
        <f t="shared" si="0"/>
        <v>0.8936170212765957</v>
      </c>
      <c r="AK28" s="22"/>
      <c r="AL28" s="23"/>
      <c r="AM28" s="25">
        <v>21</v>
      </c>
      <c r="AN28" s="24">
        <v>27</v>
      </c>
      <c r="AO28" s="49" t="s">
        <v>15</v>
      </c>
      <c r="AP28" s="79">
        <v>76</v>
      </c>
      <c r="AQ28" s="79">
        <v>68</v>
      </c>
      <c r="AR28" s="80">
        <f t="shared" si="1"/>
        <v>0.8947368421052632</v>
      </c>
    </row>
    <row r="29" spans="1:44" s="12" customFormat="1" ht="15" customHeight="1">
      <c r="A29" s="10"/>
      <c r="B29" s="11"/>
      <c r="C29" s="25">
        <v>23</v>
      </c>
      <c r="D29" s="24">
        <v>22</v>
      </c>
      <c r="E29" s="49" t="s">
        <v>33</v>
      </c>
      <c r="F29" s="42">
        <v>112</v>
      </c>
      <c r="G29" s="42">
        <v>96</v>
      </c>
      <c r="H29" s="43">
        <v>0.8571428571428571</v>
      </c>
      <c r="J29" s="10"/>
      <c r="K29" s="10"/>
      <c r="L29" s="25">
        <v>23</v>
      </c>
      <c r="M29" s="24">
        <v>30</v>
      </c>
      <c r="N29" s="49" t="s">
        <v>27</v>
      </c>
      <c r="O29" s="62">
        <v>122</v>
      </c>
      <c r="P29" s="62">
        <v>102</v>
      </c>
      <c r="Q29" s="63">
        <v>0.8360655737704918</v>
      </c>
      <c r="S29" s="22"/>
      <c r="T29" s="22"/>
      <c r="U29" s="29">
        <v>23</v>
      </c>
      <c r="V29" s="24">
        <v>15</v>
      </c>
      <c r="W29" s="49" t="s">
        <v>1</v>
      </c>
      <c r="X29" s="70">
        <v>337</v>
      </c>
      <c r="Y29" s="62">
        <v>253</v>
      </c>
      <c r="Z29" s="63">
        <v>0.7507418397626113</v>
      </c>
      <c r="AB29" s="22"/>
      <c r="AC29" s="22"/>
      <c r="AD29" s="13">
        <v>23</v>
      </c>
      <c r="AE29" s="24">
        <v>16</v>
      </c>
      <c r="AF29" s="49" t="s">
        <v>5</v>
      </c>
      <c r="AG29" s="73">
        <f>25+91</f>
        <v>116</v>
      </c>
      <c r="AH29" s="73">
        <f>18+84</f>
        <v>102</v>
      </c>
      <c r="AI29" s="90">
        <f t="shared" si="0"/>
        <v>0.8793103448275862</v>
      </c>
      <c r="AK29" s="22"/>
      <c r="AL29" s="22"/>
      <c r="AM29" s="25">
        <v>23</v>
      </c>
      <c r="AN29" s="24">
        <v>25</v>
      </c>
      <c r="AO29" s="49" t="s">
        <v>49</v>
      </c>
      <c r="AP29" s="79">
        <v>47</v>
      </c>
      <c r="AQ29" s="79">
        <v>42</v>
      </c>
      <c r="AR29" s="80">
        <f t="shared" si="1"/>
        <v>0.8936170212765957</v>
      </c>
    </row>
    <row r="30" spans="1:44" s="12" customFormat="1" ht="15" customHeight="1">
      <c r="A30" s="10"/>
      <c r="B30" s="11"/>
      <c r="C30" s="25">
        <v>23</v>
      </c>
      <c r="D30" s="24">
        <v>34</v>
      </c>
      <c r="E30" s="49" t="s">
        <v>37</v>
      </c>
      <c r="F30" s="42">
        <v>21</v>
      </c>
      <c r="G30" s="42">
        <v>18</v>
      </c>
      <c r="H30" s="43">
        <v>0.8571428571428571</v>
      </c>
      <c r="J30" s="10"/>
      <c r="K30" s="10"/>
      <c r="L30" s="25">
        <v>24</v>
      </c>
      <c r="M30" s="24">
        <v>28</v>
      </c>
      <c r="N30" s="49" t="s">
        <v>31</v>
      </c>
      <c r="O30" s="62">
        <v>212</v>
      </c>
      <c r="P30" s="62">
        <v>177</v>
      </c>
      <c r="Q30" s="63">
        <v>0.8349056603773585</v>
      </c>
      <c r="S30" s="22"/>
      <c r="T30" s="22"/>
      <c r="U30" s="29">
        <v>24</v>
      </c>
      <c r="V30" s="24">
        <v>28</v>
      </c>
      <c r="W30" s="49" t="s">
        <v>47</v>
      </c>
      <c r="X30" s="70">
        <v>322</v>
      </c>
      <c r="Y30" s="62">
        <v>241</v>
      </c>
      <c r="Z30" s="63">
        <v>0.7484472049689441</v>
      </c>
      <c r="AB30" s="22"/>
      <c r="AC30" s="22"/>
      <c r="AD30" s="13">
        <v>24</v>
      </c>
      <c r="AE30" s="24">
        <v>11</v>
      </c>
      <c r="AF30" s="49" t="s">
        <v>14</v>
      </c>
      <c r="AG30" s="73">
        <f>59+105</f>
        <v>164</v>
      </c>
      <c r="AH30" s="73">
        <f>47+97</f>
        <v>144</v>
      </c>
      <c r="AI30" s="90">
        <f t="shared" si="0"/>
        <v>0.8780487804878049</v>
      </c>
      <c r="AK30" s="22"/>
      <c r="AL30" s="22"/>
      <c r="AM30" s="25">
        <v>24</v>
      </c>
      <c r="AN30" s="24">
        <v>18</v>
      </c>
      <c r="AO30" s="49" t="s">
        <v>25</v>
      </c>
      <c r="AP30" s="79">
        <v>17</v>
      </c>
      <c r="AQ30" s="79">
        <v>15</v>
      </c>
      <c r="AR30" s="80">
        <f t="shared" si="1"/>
        <v>0.8823529411764706</v>
      </c>
    </row>
    <row r="31" spans="1:44" s="12" customFormat="1" ht="15" customHeight="1">
      <c r="A31" s="10"/>
      <c r="B31" s="11"/>
      <c r="C31" s="25">
        <v>25</v>
      </c>
      <c r="D31" s="24">
        <v>21</v>
      </c>
      <c r="E31" s="49" t="s">
        <v>39</v>
      </c>
      <c r="F31" s="42">
        <v>114</v>
      </c>
      <c r="G31" s="42">
        <v>97</v>
      </c>
      <c r="H31" s="43">
        <v>0.8508771929824561</v>
      </c>
      <c r="J31" s="10"/>
      <c r="K31" s="10"/>
      <c r="L31" s="25">
        <v>25</v>
      </c>
      <c r="M31" s="24">
        <v>18</v>
      </c>
      <c r="N31" s="49" t="s">
        <v>21</v>
      </c>
      <c r="O31" s="62">
        <v>205</v>
      </c>
      <c r="P31" s="62">
        <v>171</v>
      </c>
      <c r="Q31" s="63">
        <v>0.8341463414634146</v>
      </c>
      <c r="S31" s="22"/>
      <c r="T31" s="22"/>
      <c r="U31" s="29">
        <v>25</v>
      </c>
      <c r="V31" s="24">
        <v>10</v>
      </c>
      <c r="W31" s="49" t="s">
        <v>22</v>
      </c>
      <c r="X31" s="70">
        <v>238</v>
      </c>
      <c r="Y31" s="62">
        <v>178</v>
      </c>
      <c r="Z31" s="63">
        <v>0.7478991596638656</v>
      </c>
      <c r="AB31" s="22"/>
      <c r="AC31" s="22"/>
      <c r="AD31" s="13">
        <v>25</v>
      </c>
      <c r="AE31" s="24">
        <v>23</v>
      </c>
      <c r="AF31" s="49" t="s">
        <v>31</v>
      </c>
      <c r="AG31" s="73">
        <f>70+44</f>
        <v>114</v>
      </c>
      <c r="AH31" s="73">
        <f>57+43</f>
        <v>100</v>
      </c>
      <c r="AI31" s="90">
        <f t="shared" si="0"/>
        <v>0.8771929824561403</v>
      </c>
      <c r="AK31" s="22"/>
      <c r="AL31" s="22"/>
      <c r="AM31" s="25">
        <v>24</v>
      </c>
      <c r="AN31" s="24">
        <v>1</v>
      </c>
      <c r="AO31" s="49" t="s">
        <v>17</v>
      </c>
      <c r="AP31" s="79">
        <v>17</v>
      </c>
      <c r="AQ31" s="79">
        <v>15</v>
      </c>
      <c r="AR31" s="80">
        <f t="shared" si="1"/>
        <v>0.8823529411764706</v>
      </c>
    </row>
    <row r="32" spans="1:44" s="12" customFormat="1" ht="15" customHeight="1">
      <c r="A32" s="10"/>
      <c r="B32" s="11"/>
      <c r="C32" s="25">
        <v>26</v>
      </c>
      <c r="D32" s="24">
        <v>12</v>
      </c>
      <c r="E32" s="49" t="s">
        <v>31</v>
      </c>
      <c r="F32" s="42">
        <v>323</v>
      </c>
      <c r="G32" s="42">
        <v>272</v>
      </c>
      <c r="H32" s="43">
        <v>0.8421052631578947</v>
      </c>
      <c r="J32" s="10"/>
      <c r="K32" s="10"/>
      <c r="L32" s="25"/>
      <c r="M32" s="24"/>
      <c r="N32" s="75" t="s">
        <v>13</v>
      </c>
      <c r="O32" s="64">
        <v>8695</v>
      </c>
      <c r="P32" s="64">
        <v>7242</v>
      </c>
      <c r="Q32" s="65">
        <v>0.8328924669350202</v>
      </c>
      <c r="R32" s="58" t="s">
        <v>55</v>
      </c>
      <c r="S32" s="22"/>
      <c r="T32" s="22"/>
      <c r="U32" s="29">
        <v>26</v>
      </c>
      <c r="V32" s="24">
        <v>3</v>
      </c>
      <c r="W32" s="51" t="s">
        <v>16</v>
      </c>
      <c r="X32" s="70">
        <v>133</v>
      </c>
      <c r="Y32" s="62">
        <v>99</v>
      </c>
      <c r="Z32" s="63">
        <v>0.7443609022556391</v>
      </c>
      <c r="AB32" s="22"/>
      <c r="AC32" s="22"/>
      <c r="AD32" s="13">
        <v>26</v>
      </c>
      <c r="AE32" s="24">
        <v>43</v>
      </c>
      <c r="AF32" s="49" t="s">
        <v>42</v>
      </c>
      <c r="AG32" s="73">
        <f>37+11</f>
        <v>48</v>
      </c>
      <c r="AH32" s="73">
        <f>34+8</f>
        <v>42</v>
      </c>
      <c r="AI32" s="90">
        <f t="shared" si="0"/>
        <v>0.875</v>
      </c>
      <c r="AK32" s="22"/>
      <c r="AL32" s="22"/>
      <c r="AM32" s="25">
        <v>26</v>
      </c>
      <c r="AN32" s="24">
        <v>38</v>
      </c>
      <c r="AO32" s="49" t="s">
        <v>35</v>
      </c>
      <c r="AP32" s="79">
        <v>81</v>
      </c>
      <c r="AQ32" s="79">
        <v>71</v>
      </c>
      <c r="AR32" s="80">
        <f t="shared" si="1"/>
        <v>0.8765432098765432</v>
      </c>
    </row>
    <row r="33" spans="1:44" s="12" customFormat="1" ht="15" customHeight="1">
      <c r="A33" s="10"/>
      <c r="B33" s="11"/>
      <c r="C33" s="25">
        <v>26</v>
      </c>
      <c r="D33" s="24">
        <v>5</v>
      </c>
      <c r="E33" s="51" t="s">
        <v>16</v>
      </c>
      <c r="F33" s="42">
        <v>95</v>
      </c>
      <c r="G33" s="42">
        <v>80</v>
      </c>
      <c r="H33" s="43">
        <v>0.8421052631578947</v>
      </c>
      <c r="J33" s="10"/>
      <c r="K33" s="10"/>
      <c r="L33" s="25">
        <v>26</v>
      </c>
      <c r="M33" s="24">
        <v>24</v>
      </c>
      <c r="N33" s="49" t="s">
        <v>46</v>
      </c>
      <c r="O33" s="62">
        <v>524</v>
      </c>
      <c r="P33" s="62">
        <v>436</v>
      </c>
      <c r="Q33" s="63">
        <v>0.8320610687022901</v>
      </c>
      <c r="S33" s="22"/>
      <c r="T33" s="22"/>
      <c r="U33" s="29">
        <v>27</v>
      </c>
      <c r="V33" s="24">
        <v>26</v>
      </c>
      <c r="W33" s="49" t="s">
        <v>34</v>
      </c>
      <c r="X33" s="70">
        <v>43</v>
      </c>
      <c r="Y33" s="62">
        <v>32</v>
      </c>
      <c r="Z33" s="63">
        <v>0.7441860465116279</v>
      </c>
      <c r="AB33" s="22"/>
      <c r="AC33" s="22"/>
      <c r="AD33" s="13">
        <v>27</v>
      </c>
      <c r="AE33" s="24">
        <v>17</v>
      </c>
      <c r="AF33" s="49" t="s">
        <v>44</v>
      </c>
      <c r="AG33" s="73">
        <f>107+27</f>
        <v>134</v>
      </c>
      <c r="AH33" s="73">
        <f>92+25</f>
        <v>117</v>
      </c>
      <c r="AI33" s="90">
        <f t="shared" si="0"/>
        <v>0.8731343283582089</v>
      </c>
      <c r="AK33" s="22"/>
      <c r="AL33" s="22"/>
      <c r="AM33" s="25">
        <v>27</v>
      </c>
      <c r="AN33" s="24">
        <v>23</v>
      </c>
      <c r="AO33" s="49" t="s">
        <v>33</v>
      </c>
      <c r="AP33" s="79">
        <v>147</v>
      </c>
      <c r="AQ33" s="79">
        <v>128</v>
      </c>
      <c r="AR33" s="80">
        <f t="shared" si="1"/>
        <v>0.8707482993197279</v>
      </c>
    </row>
    <row r="34" spans="1:45" s="12" customFormat="1" ht="15" customHeight="1">
      <c r="A34" s="10"/>
      <c r="B34" s="11"/>
      <c r="C34" s="25">
        <v>28</v>
      </c>
      <c r="D34" s="24">
        <v>8</v>
      </c>
      <c r="E34" s="49" t="s">
        <v>21</v>
      </c>
      <c r="F34" s="42">
        <v>284</v>
      </c>
      <c r="G34" s="42">
        <v>239</v>
      </c>
      <c r="H34" s="43">
        <v>0.8415492957746479</v>
      </c>
      <c r="J34" s="10"/>
      <c r="K34" s="10"/>
      <c r="L34" s="25">
        <v>27</v>
      </c>
      <c r="M34" s="24">
        <v>36</v>
      </c>
      <c r="N34" s="49" t="s">
        <v>47</v>
      </c>
      <c r="O34" s="62">
        <v>254</v>
      </c>
      <c r="P34" s="62">
        <v>211</v>
      </c>
      <c r="Q34" s="63">
        <v>0.8307086614173228</v>
      </c>
      <c r="S34" s="22"/>
      <c r="T34" s="22"/>
      <c r="U34" s="29">
        <v>28</v>
      </c>
      <c r="V34" s="24">
        <v>32</v>
      </c>
      <c r="W34" s="51" t="s">
        <v>38</v>
      </c>
      <c r="X34" s="70">
        <v>197</v>
      </c>
      <c r="Y34" s="62">
        <v>144</v>
      </c>
      <c r="Z34" s="63">
        <v>0.7309644670050761</v>
      </c>
      <c r="AB34" s="22"/>
      <c r="AC34" s="22"/>
      <c r="AD34" s="13">
        <v>28</v>
      </c>
      <c r="AE34" s="24">
        <v>17</v>
      </c>
      <c r="AF34" s="49" t="s">
        <v>45</v>
      </c>
      <c r="AG34" s="73">
        <f>102+146</f>
        <v>248</v>
      </c>
      <c r="AH34" s="73">
        <f>75+141</f>
        <v>216</v>
      </c>
      <c r="AI34" s="90">
        <f t="shared" si="0"/>
        <v>0.8709677419354839</v>
      </c>
      <c r="AK34" s="22"/>
      <c r="AL34" s="22"/>
      <c r="AM34" s="25"/>
      <c r="AN34" s="24"/>
      <c r="AO34" s="75" t="s">
        <v>13</v>
      </c>
      <c r="AP34" s="88">
        <v>2113</v>
      </c>
      <c r="AQ34" s="88">
        <v>1837</v>
      </c>
      <c r="AR34" s="89">
        <f t="shared" si="1"/>
        <v>0.869380028395646</v>
      </c>
      <c r="AS34" s="87" t="s">
        <v>58</v>
      </c>
    </row>
    <row r="35" spans="1:44" s="12" customFormat="1" ht="15" customHeight="1">
      <c r="A35" s="10"/>
      <c r="B35" s="11"/>
      <c r="C35" s="25">
        <v>29</v>
      </c>
      <c r="D35" s="24">
        <v>9</v>
      </c>
      <c r="E35" s="49" t="s">
        <v>14</v>
      </c>
      <c r="F35" s="42">
        <v>264</v>
      </c>
      <c r="G35" s="42">
        <v>221</v>
      </c>
      <c r="H35" s="43">
        <v>0.8371212121212122</v>
      </c>
      <c r="J35" s="10"/>
      <c r="K35" s="11"/>
      <c r="L35" s="25">
        <v>28</v>
      </c>
      <c r="M35" s="24">
        <v>34</v>
      </c>
      <c r="N35" s="49" t="s">
        <v>39</v>
      </c>
      <c r="O35" s="62">
        <v>87</v>
      </c>
      <c r="P35" s="62">
        <v>72</v>
      </c>
      <c r="Q35" s="63">
        <v>0.8275862068965517</v>
      </c>
      <c r="S35" s="22"/>
      <c r="T35" s="22"/>
      <c r="U35" s="29">
        <v>29</v>
      </c>
      <c r="V35" s="24">
        <v>35</v>
      </c>
      <c r="W35" s="49" t="s">
        <v>39</v>
      </c>
      <c r="X35" s="70">
        <v>100</v>
      </c>
      <c r="Y35" s="62">
        <v>73</v>
      </c>
      <c r="Z35" s="63">
        <v>0.73</v>
      </c>
      <c r="AB35" s="22"/>
      <c r="AC35" s="22"/>
      <c r="AD35" s="13">
        <v>29</v>
      </c>
      <c r="AE35" s="24">
        <v>30</v>
      </c>
      <c r="AF35" s="49" t="s">
        <v>29</v>
      </c>
      <c r="AG35" s="73">
        <f>27+27</f>
        <v>54</v>
      </c>
      <c r="AH35" s="73">
        <f>22+25</f>
        <v>47</v>
      </c>
      <c r="AI35" s="90">
        <f t="shared" si="0"/>
        <v>0.8703703703703703</v>
      </c>
      <c r="AK35" s="22"/>
      <c r="AL35" s="22"/>
      <c r="AM35" s="25">
        <v>28</v>
      </c>
      <c r="AN35" s="24">
        <v>14</v>
      </c>
      <c r="AO35" s="49" t="s">
        <v>46</v>
      </c>
      <c r="AP35" s="79">
        <v>212</v>
      </c>
      <c r="AQ35" s="79">
        <v>181</v>
      </c>
      <c r="AR35" s="80">
        <f t="shared" si="1"/>
        <v>0.8537735849056604</v>
      </c>
    </row>
    <row r="36" spans="1:44" s="12" customFormat="1" ht="15" customHeight="1">
      <c r="A36" s="22"/>
      <c r="B36" s="23"/>
      <c r="C36" s="25">
        <v>30</v>
      </c>
      <c r="D36" s="28">
        <v>28</v>
      </c>
      <c r="E36" s="49" t="s">
        <v>36</v>
      </c>
      <c r="F36" s="42">
        <v>380</v>
      </c>
      <c r="G36" s="42">
        <v>318</v>
      </c>
      <c r="H36" s="43">
        <v>0.8368421052631579</v>
      </c>
      <c r="J36" s="10"/>
      <c r="K36" s="10"/>
      <c r="L36" s="25">
        <v>29</v>
      </c>
      <c r="M36" s="28">
        <v>21</v>
      </c>
      <c r="N36" s="51" t="s">
        <v>52</v>
      </c>
      <c r="O36" s="62">
        <v>197</v>
      </c>
      <c r="P36" s="62">
        <v>163</v>
      </c>
      <c r="Q36" s="63">
        <v>0.8274111675126904</v>
      </c>
      <c r="S36" s="22"/>
      <c r="T36" s="22"/>
      <c r="U36" s="29">
        <v>30</v>
      </c>
      <c r="V36" s="28">
        <v>31</v>
      </c>
      <c r="W36" s="49" t="s">
        <v>37</v>
      </c>
      <c r="X36" s="70">
        <v>77</v>
      </c>
      <c r="Y36" s="62">
        <v>56</v>
      </c>
      <c r="Z36" s="63">
        <v>0.7272727272727273</v>
      </c>
      <c r="AB36" s="22"/>
      <c r="AC36" s="22"/>
      <c r="AD36" s="13">
        <v>30</v>
      </c>
      <c r="AE36" s="28">
        <v>42</v>
      </c>
      <c r="AF36" s="49" t="s">
        <v>46</v>
      </c>
      <c r="AG36" s="73">
        <f>247+123</f>
        <v>370</v>
      </c>
      <c r="AH36" s="73">
        <f>203+116</f>
        <v>319</v>
      </c>
      <c r="AI36" s="90">
        <f t="shared" si="0"/>
        <v>0.8621621621621621</v>
      </c>
      <c r="AK36" s="22"/>
      <c r="AL36" s="22"/>
      <c r="AM36" s="25">
        <v>29</v>
      </c>
      <c r="AN36" s="28">
        <v>29</v>
      </c>
      <c r="AO36" s="49" t="s">
        <v>36</v>
      </c>
      <c r="AP36" s="79">
        <v>80</v>
      </c>
      <c r="AQ36" s="79">
        <v>68</v>
      </c>
      <c r="AR36" s="80">
        <f t="shared" si="1"/>
        <v>0.85</v>
      </c>
    </row>
    <row r="37" spans="1:44" s="12" customFormat="1" ht="15" customHeight="1">
      <c r="A37" s="10"/>
      <c r="B37" s="11"/>
      <c r="C37" s="25">
        <v>31</v>
      </c>
      <c r="D37" s="24">
        <v>13</v>
      </c>
      <c r="E37" s="49" t="s">
        <v>22</v>
      </c>
      <c r="F37" s="42">
        <v>201</v>
      </c>
      <c r="G37" s="42">
        <v>168</v>
      </c>
      <c r="H37" s="43">
        <v>0.835820895522388</v>
      </c>
      <c r="J37" s="10"/>
      <c r="K37" s="10"/>
      <c r="L37" s="25">
        <v>30</v>
      </c>
      <c r="M37" s="24">
        <v>11</v>
      </c>
      <c r="N37" s="49" t="s">
        <v>42</v>
      </c>
      <c r="O37" s="62">
        <v>69</v>
      </c>
      <c r="P37" s="62">
        <v>57</v>
      </c>
      <c r="Q37" s="63">
        <v>0.8260869565217391</v>
      </c>
      <c r="S37" s="22"/>
      <c r="T37" s="22"/>
      <c r="U37" s="29"/>
      <c r="V37" s="24"/>
      <c r="W37" s="75" t="s">
        <v>13</v>
      </c>
      <c r="X37" s="76">
        <v>13715</v>
      </c>
      <c r="Y37" s="64">
        <v>9959</v>
      </c>
      <c r="Z37" s="65">
        <v>0.7261392635800219</v>
      </c>
      <c r="AA37" s="58" t="s">
        <v>56</v>
      </c>
      <c r="AB37" s="22"/>
      <c r="AC37" s="22"/>
      <c r="AD37" s="13">
        <v>31</v>
      </c>
      <c r="AE37" s="24">
        <v>41</v>
      </c>
      <c r="AF37" s="49" t="s">
        <v>51</v>
      </c>
      <c r="AG37" s="73">
        <f>28+93</f>
        <v>121</v>
      </c>
      <c r="AH37" s="73">
        <f>23+79</f>
        <v>102</v>
      </c>
      <c r="AI37" s="90">
        <f t="shared" si="0"/>
        <v>0.8429752066115702</v>
      </c>
      <c r="AK37" s="22"/>
      <c r="AL37" s="23"/>
      <c r="AM37" s="25">
        <v>30</v>
      </c>
      <c r="AN37" s="24">
        <v>3</v>
      </c>
      <c r="AO37" s="49" t="s">
        <v>21</v>
      </c>
      <c r="AP37" s="79">
        <v>39</v>
      </c>
      <c r="AQ37" s="79">
        <v>33</v>
      </c>
      <c r="AR37" s="80">
        <f t="shared" si="1"/>
        <v>0.8461538461538461</v>
      </c>
    </row>
    <row r="38" spans="1:44" s="12" customFormat="1" ht="15" customHeight="1">
      <c r="A38" s="10"/>
      <c r="B38" s="11"/>
      <c r="C38" s="25"/>
      <c r="D38" s="24"/>
      <c r="E38" s="53" t="s">
        <v>13</v>
      </c>
      <c r="F38" s="54">
        <v>7405</v>
      </c>
      <c r="G38" s="54">
        <v>6173</v>
      </c>
      <c r="H38" s="55">
        <v>0.8336259284267387</v>
      </c>
      <c r="I38" s="58" t="s">
        <v>54</v>
      </c>
      <c r="J38" s="10"/>
      <c r="K38" s="10"/>
      <c r="L38" s="25">
        <v>31</v>
      </c>
      <c r="M38" s="24">
        <v>16</v>
      </c>
      <c r="N38" s="49" t="s">
        <v>24</v>
      </c>
      <c r="O38" s="62">
        <v>461</v>
      </c>
      <c r="P38" s="62">
        <v>380</v>
      </c>
      <c r="Q38" s="63">
        <v>0.824295010845987</v>
      </c>
      <c r="S38" s="22"/>
      <c r="T38" s="22"/>
      <c r="U38" s="29">
        <v>31</v>
      </c>
      <c r="V38" s="24">
        <v>17</v>
      </c>
      <c r="W38" s="49" t="s">
        <v>25</v>
      </c>
      <c r="X38" s="70">
        <v>193</v>
      </c>
      <c r="Y38" s="62">
        <v>140</v>
      </c>
      <c r="Z38" s="63">
        <v>0.7253886010362695</v>
      </c>
      <c r="AB38" s="22"/>
      <c r="AC38" s="22"/>
      <c r="AD38" s="13"/>
      <c r="AE38" s="24"/>
      <c r="AF38" s="75" t="s">
        <v>13</v>
      </c>
      <c r="AG38" s="77">
        <v>4744</v>
      </c>
      <c r="AH38" s="77">
        <v>3994</v>
      </c>
      <c r="AI38" s="91">
        <f t="shared" si="0"/>
        <v>0.8419055649241147</v>
      </c>
      <c r="AJ38" s="58" t="s">
        <v>57</v>
      </c>
      <c r="AK38" s="22"/>
      <c r="AL38" s="23"/>
      <c r="AM38" s="25">
        <v>31</v>
      </c>
      <c r="AN38" s="24">
        <v>36</v>
      </c>
      <c r="AO38" s="40" t="s">
        <v>4</v>
      </c>
      <c r="AP38" s="79">
        <v>19</v>
      </c>
      <c r="AQ38" s="79">
        <v>16</v>
      </c>
      <c r="AR38" s="80">
        <f t="shared" si="1"/>
        <v>0.8421052631578947</v>
      </c>
    </row>
    <row r="39" spans="1:44" s="12" customFormat="1" ht="15" customHeight="1">
      <c r="A39" s="10"/>
      <c r="B39" s="11"/>
      <c r="C39" s="25">
        <v>32</v>
      </c>
      <c r="D39" s="24">
        <v>23</v>
      </c>
      <c r="E39" s="51" t="s">
        <v>52</v>
      </c>
      <c r="F39" s="42">
        <v>133</v>
      </c>
      <c r="G39" s="42">
        <v>109</v>
      </c>
      <c r="H39" s="43">
        <v>0.8195488721804511</v>
      </c>
      <c r="J39" s="10"/>
      <c r="K39" s="10"/>
      <c r="L39" s="25">
        <v>32</v>
      </c>
      <c r="M39" s="24">
        <v>22</v>
      </c>
      <c r="N39" s="49" t="s">
        <v>35</v>
      </c>
      <c r="O39" s="62">
        <v>193</v>
      </c>
      <c r="P39" s="62">
        <v>159</v>
      </c>
      <c r="Q39" s="63">
        <v>0.8238341968911918</v>
      </c>
      <c r="S39" s="22"/>
      <c r="T39" s="22"/>
      <c r="U39" s="29">
        <v>32</v>
      </c>
      <c r="V39" s="24">
        <v>8</v>
      </c>
      <c r="W39" s="49" t="s">
        <v>50</v>
      </c>
      <c r="X39" s="70">
        <v>594</v>
      </c>
      <c r="Y39" s="62">
        <v>430</v>
      </c>
      <c r="Z39" s="63">
        <v>0.7239057239057239</v>
      </c>
      <c r="AB39" s="22"/>
      <c r="AC39" s="22"/>
      <c r="AD39" s="13">
        <v>32</v>
      </c>
      <c r="AE39" s="24">
        <v>6</v>
      </c>
      <c r="AF39" s="49" t="s">
        <v>21</v>
      </c>
      <c r="AG39" s="73">
        <f>82+37</f>
        <v>119</v>
      </c>
      <c r="AH39" s="73">
        <f>81+18</f>
        <v>99</v>
      </c>
      <c r="AI39" s="90">
        <f t="shared" si="0"/>
        <v>0.8319327731092437</v>
      </c>
      <c r="AK39" s="22"/>
      <c r="AL39" s="22"/>
      <c r="AM39" s="25">
        <v>32</v>
      </c>
      <c r="AN39" s="24">
        <v>6</v>
      </c>
      <c r="AO39" s="49" t="s">
        <v>20</v>
      </c>
      <c r="AP39" s="79">
        <v>44</v>
      </c>
      <c r="AQ39" s="79">
        <v>37</v>
      </c>
      <c r="AR39" s="80">
        <f t="shared" si="1"/>
        <v>0.8409090909090909</v>
      </c>
    </row>
    <row r="40" spans="1:44" s="12" customFormat="1" ht="15" customHeight="1">
      <c r="A40" s="10"/>
      <c r="B40" s="11"/>
      <c r="C40" s="25">
        <v>33</v>
      </c>
      <c r="D40" s="24">
        <v>4</v>
      </c>
      <c r="E40" s="49" t="s">
        <v>2</v>
      </c>
      <c r="F40" s="42">
        <v>62</v>
      </c>
      <c r="G40" s="42">
        <v>50</v>
      </c>
      <c r="H40" s="43">
        <v>0.8064516129032258</v>
      </c>
      <c r="J40" s="10"/>
      <c r="K40" s="10"/>
      <c r="L40" s="25">
        <v>33</v>
      </c>
      <c r="M40" s="24">
        <v>27</v>
      </c>
      <c r="N40" s="49" t="s">
        <v>22</v>
      </c>
      <c r="O40" s="62">
        <v>203</v>
      </c>
      <c r="P40" s="62">
        <v>166</v>
      </c>
      <c r="Q40" s="63">
        <v>0.8177339901477833</v>
      </c>
      <c r="S40" s="22"/>
      <c r="T40" s="22"/>
      <c r="U40" s="29">
        <v>33</v>
      </c>
      <c r="V40" s="24">
        <v>34</v>
      </c>
      <c r="W40" s="49" t="s">
        <v>5</v>
      </c>
      <c r="X40" s="70">
        <v>377</v>
      </c>
      <c r="Y40" s="62">
        <v>272</v>
      </c>
      <c r="Z40" s="63">
        <v>0.7214854111405835</v>
      </c>
      <c r="AB40" s="22"/>
      <c r="AC40" s="23"/>
      <c r="AD40" s="13">
        <v>33</v>
      </c>
      <c r="AE40" s="24">
        <v>35</v>
      </c>
      <c r="AF40" s="49" t="s">
        <v>24</v>
      </c>
      <c r="AG40" s="73">
        <f>197+63</f>
        <v>260</v>
      </c>
      <c r="AH40" s="73">
        <f>155+58</f>
        <v>213</v>
      </c>
      <c r="AI40" s="90">
        <f t="shared" si="0"/>
        <v>0.8192307692307692</v>
      </c>
      <c r="AK40" s="22"/>
      <c r="AL40" s="22"/>
      <c r="AM40" s="25">
        <v>33</v>
      </c>
      <c r="AN40" s="24">
        <v>19</v>
      </c>
      <c r="AO40" s="49" t="s">
        <v>2</v>
      </c>
      <c r="AP40" s="79">
        <v>18</v>
      </c>
      <c r="AQ40" s="79">
        <v>15</v>
      </c>
      <c r="AR40" s="80">
        <f t="shared" si="1"/>
        <v>0.8333333333333334</v>
      </c>
    </row>
    <row r="41" spans="1:44" s="12" customFormat="1" ht="15" customHeight="1">
      <c r="A41" s="10"/>
      <c r="B41" s="11"/>
      <c r="C41" s="25">
        <v>34</v>
      </c>
      <c r="D41" s="24">
        <v>20</v>
      </c>
      <c r="E41" s="49" t="s">
        <v>0</v>
      </c>
      <c r="F41" s="42">
        <v>187</v>
      </c>
      <c r="G41" s="42">
        <v>148</v>
      </c>
      <c r="H41" s="43">
        <v>0.7914438502673797</v>
      </c>
      <c r="J41" s="10"/>
      <c r="K41" s="10"/>
      <c r="L41" s="25">
        <v>34</v>
      </c>
      <c r="M41" s="24">
        <v>38</v>
      </c>
      <c r="N41" s="49" t="s">
        <v>45</v>
      </c>
      <c r="O41" s="62">
        <v>380</v>
      </c>
      <c r="P41" s="62">
        <v>309</v>
      </c>
      <c r="Q41" s="63">
        <v>0.8131578947368421</v>
      </c>
      <c r="S41" s="22"/>
      <c r="T41" s="22"/>
      <c r="U41" s="29">
        <v>34</v>
      </c>
      <c r="V41" s="24">
        <v>33</v>
      </c>
      <c r="W41" s="49" t="s">
        <v>0</v>
      </c>
      <c r="X41" s="70">
        <v>195</v>
      </c>
      <c r="Y41" s="62">
        <v>139</v>
      </c>
      <c r="Z41" s="63">
        <v>0.7128205128205128</v>
      </c>
      <c r="AB41" s="22"/>
      <c r="AC41" s="22"/>
      <c r="AD41" s="13">
        <v>34</v>
      </c>
      <c r="AE41" s="24">
        <v>37</v>
      </c>
      <c r="AF41" s="49" t="s">
        <v>26</v>
      </c>
      <c r="AG41" s="73">
        <f>27+24</f>
        <v>51</v>
      </c>
      <c r="AH41" s="73">
        <f>18+23</f>
        <v>41</v>
      </c>
      <c r="AI41" s="90">
        <f t="shared" si="0"/>
        <v>0.803921568627451</v>
      </c>
      <c r="AK41" s="22"/>
      <c r="AL41" s="22"/>
      <c r="AM41" s="25">
        <v>34</v>
      </c>
      <c r="AN41" s="24">
        <v>32</v>
      </c>
      <c r="AO41" s="49" t="s">
        <v>43</v>
      </c>
      <c r="AP41" s="79">
        <v>26</v>
      </c>
      <c r="AQ41" s="79">
        <v>21</v>
      </c>
      <c r="AR41" s="80">
        <f t="shared" si="1"/>
        <v>0.8076923076923077</v>
      </c>
    </row>
    <row r="42" spans="1:44" s="12" customFormat="1" ht="15" customHeight="1">
      <c r="A42" s="10"/>
      <c r="B42" s="11"/>
      <c r="C42" s="25">
        <v>35</v>
      </c>
      <c r="D42" s="24">
        <v>30</v>
      </c>
      <c r="E42" s="49" t="s">
        <v>41</v>
      </c>
      <c r="F42" s="42">
        <v>110</v>
      </c>
      <c r="G42" s="42">
        <v>87</v>
      </c>
      <c r="H42" s="43">
        <v>0.7909090909090909</v>
      </c>
      <c r="J42" s="10"/>
      <c r="K42" s="11"/>
      <c r="L42" s="25">
        <v>35</v>
      </c>
      <c r="M42" s="24">
        <v>20</v>
      </c>
      <c r="N42" s="49" t="s">
        <v>32</v>
      </c>
      <c r="O42" s="62">
        <v>176</v>
      </c>
      <c r="P42" s="62">
        <v>142</v>
      </c>
      <c r="Q42" s="63">
        <v>0.8068181818181818</v>
      </c>
      <c r="S42" s="22"/>
      <c r="T42" s="22"/>
      <c r="U42" s="29">
        <v>35</v>
      </c>
      <c r="V42" s="24">
        <v>39</v>
      </c>
      <c r="W42" s="40" t="s">
        <v>3</v>
      </c>
      <c r="X42" s="70">
        <v>231</v>
      </c>
      <c r="Y42" s="62">
        <v>164</v>
      </c>
      <c r="Z42" s="63">
        <v>0.70995670995671</v>
      </c>
      <c r="AB42" s="22"/>
      <c r="AC42" s="22"/>
      <c r="AD42" s="13">
        <v>35</v>
      </c>
      <c r="AE42" s="24">
        <v>44</v>
      </c>
      <c r="AF42" s="49" t="s">
        <v>18</v>
      </c>
      <c r="AG42" s="73">
        <f>38+31</f>
        <v>69</v>
      </c>
      <c r="AH42" s="73">
        <f>24+31</f>
        <v>55</v>
      </c>
      <c r="AI42" s="90">
        <f t="shared" si="0"/>
        <v>0.7971014492753623</v>
      </c>
      <c r="AK42" s="22"/>
      <c r="AL42" s="22"/>
      <c r="AM42" s="25">
        <v>35</v>
      </c>
      <c r="AN42" s="24">
        <v>21</v>
      </c>
      <c r="AO42" s="40" t="s">
        <v>3</v>
      </c>
      <c r="AP42" s="79">
        <v>41</v>
      </c>
      <c r="AQ42" s="79">
        <v>33</v>
      </c>
      <c r="AR42" s="80">
        <f t="shared" si="1"/>
        <v>0.8048780487804879</v>
      </c>
    </row>
    <row r="43" spans="1:44" s="12" customFormat="1" ht="15" customHeight="1">
      <c r="A43" s="10"/>
      <c r="B43" s="11"/>
      <c r="C43" s="25">
        <v>36</v>
      </c>
      <c r="D43" s="24">
        <v>14</v>
      </c>
      <c r="E43" s="49" t="s">
        <v>17</v>
      </c>
      <c r="F43" s="42">
        <v>62</v>
      </c>
      <c r="G43" s="42">
        <v>49</v>
      </c>
      <c r="H43" s="43">
        <v>0.7903225806451613</v>
      </c>
      <c r="J43" s="10"/>
      <c r="K43" s="11"/>
      <c r="L43" s="25">
        <v>36</v>
      </c>
      <c r="M43" s="24">
        <v>32</v>
      </c>
      <c r="N43" s="49" t="s">
        <v>20</v>
      </c>
      <c r="O43" s="62">
        <v>278</v>
      </c>
      <c r="P43" s="62">
        <v>223</v>
      </c>
      <c r="Q43" s="63">
        <v>0.802158273381295</v>
      </c>
      <c r="S43" s="22"/>
      <c r="T43" s="22"/>
      <c r="U43" s="29">
        <v>36</v>
      </c>
      <c r="V43" s="24">
        <v>40</v>
      </c>
      <c r="W43" s="49" t="s">
        <v>42</v>
      </c>
      <c r="X43" s="70">
        <v>110</v>
      </c>
      <c r="Y43" s="62">
        <v>78</v>
      </c>
      <c r="Z43" s="63">
        <v>0.7090909090909091</v>
      </c>
      <c r="AB43" s="22"/>
      <c r="AC43" s="23"/>
      <c r="AD43" s="13">
        <v>36</v>
      </c>
      <c r="AE43" s="24">
        <v>39</v>
      </c>
      <c r="AF43" s="49" t="s">
        <v>36</v>
      </c>
      <c r="AG43" s="73">
        <f>119+53</f>
        <v>172</v>
      </c>
      <c r="AH43" s="73">
        <f>88+49</f>
        <v>137</v>
      </c>
      <c r="AI43" s="90">
        <f t="shared" si="0"/>
        <v>0.7965116279069767</v>
      </c>
      <c r="AK43" s="22"/>
      <c r="AL43" s="23"/>
      <c r="AM43" s="25">
        <v>36</v>
      </c>
      <c r="AN43" s="24">
        <v>28</v>
      </c>
      <c r="AO43" s="49" t="s">
        <v>22</v>
      </c>
      <c r="AP43" s="79">
        <v>36</v>
      </c>
      <c r="AQ43" s="79">
        <v>28</v>
      </c>
      <c r="AR43" s="80">
        <f t="shared" si="1"/>
        <v>0.7777777777777778</v>
      </c>
    </row>
    <row r="44" spans="1:44" s="12" customFormat="1" ht="15" customHeight="1">
      <c r="A44" s="10"/>
      <c r="B44" s="11"/>
      <c r="C44" s="25">
        <v>37</v>
      </c>
      <c r="D44" s="24">
        <v>33</v>
      </c>
      <c r="E44" s="59" t="s">
        <v>4</v>
      </c>
      <c r="F44" s="42">
        <v>208</v>
      </c>
      <c r="G44" s="42">
        <v>161</v>
      </c>
      <c r="H44" s="43">
        <v>0.7740384615384616</v>
      </c>
      <c r="J44" s="10"/>
      <c r="K44" s="10"/>
      <c r="L44" s="25">
        <v>37</v>
      </c>
      <c r="M44" s="24">
        <v>40</v>
      </c>
      <c r="N44" s="49" t="s">
        <v>26</v>
      </c>
      <c r="O44" s="62">
        <v>124</v>
      </c>
      <c r="P44" s="62">
        <v>99</v>
      </c>
      <c r="Q44" s="63">
        <v>0.7983870967741935</v>
      </c>
      <c r="S44" s="22"/>
      <c r="T44" s="22"/>
      <c r="U44" s="29">
        <v>37</v>
      </c>
      <c r="V44" s="24">
        <v>16</v>
      </c>
      <c r="W44" s="51" t="s">
        <v>52</v>
      </c>
      <c r="X44" s="70">
        <v>319</v>
      </c>
      <c r="Y44" s="62">
        <v>222</v>
      </c>
      <c r="Z44" s="63">
        <v>0.6959247648902821</v>
      </c>
      <c r="AB44" s="22"/>
      <c r="AC44" s="22"/>
      <c r="AD44" s="13">
        <v>37</v>
      </c>
      <c r="AE44" s="24">
        <v>4</v>
      </c>
      <c r="AF44" s="51" t="s">
        <v>38</v>
      </c>
      <c r="AG44" s="73">
        <f>9+43</f>
        <v>52</v>
      </c>
      <c r="AH44" s="73">
        <v>41</v>
      </c>
      <c r="AI44" s="90">
        <f t="shared" si="0"/>
        <v>0.7884615384615384</v>
      </c>
      <c r="AK44" s="22"/>
      <c r="AL44" s="23"/>
      <c r="AM44" s="25">
        <v>37</v>
      </c>
      <c r="AN44" s="24">
        <v>36</v>
      </c>
      <c r="AO44" s="49" t="s">
        <v>41</v>
      </c>
      <c r="AP44" s="79">
        <v>31</v>
      </c>
      <c r="AQ44" s="79">
        <v>24</v>
      </c>
      <c r="AR44" s="80">
        <f t="shared" si="1"/>
        <v>0.7741935483870968</v>
      </c>
    </row>
    <row r="45" spans="1:44" s="12" customFormat="1" ht="15" customHeight="1">
      <c r="A45" s="10"/>
      <c r="B45" s="11"/>
      <c r="C45" s="25">
        <v>38</v>
      </c>
      <c r="D45" s="24">
        <v>26</v>
      </c>
      <c r="E45" s="49" t="s">
        <v>46</v>
      </c>
      <c r="F45" s="42">
        <v>402</v>
      </c>
      <c r="G45" s="42">
        <v>309</v>
      </c>
      <c r="H45" s="43">
        <v>0.7686567164179104</v>
      </c>
      <c r="J45" s="10"/>
      <c r="K45" s="11"/>
      <c r="L45" s="25">
        <v>38</v>
      </c>
      <c r="M45" s="24">
        <v>42</v>
      </c>
      <c r="N45" s="49" t="s">
        <v>1</v>
      </c>
      <c r="O45" s="62">
        <v>170</v>
      </c>
      <c r="P45" s="62">
        <v>135</v>
      </c>
      <c r="Q45" s="63">
        <v>0.7941176470588235</v>
      </c>
      <c r="S45" s="22"/>
      <c r="T45" s="22"/>
      <c r="U45" s="29">
        <v>38</v>
      </c>
      <c r="V45" s="24">
        <v>42</v>
      </c>
      <c r="W45" s="49" t="s">
        <v>44</v>
      </c>
      <c r="X45" s="70">
        <v>92</v>
      </c>
      <c r="Y45" s="62">
        <v>64</v>
      </c>
      <c r="Z45" s="63">
        <v>0.6956521739130435</v>
      </c>
      <c r="AB45" s="22"/>
      <c r="AC45" s="23"/>
      <c r="AD45" s="13">
        <v>38</v>
      </c>
      <c r="AE45" s="24">
        <v>38</v>
      </c>
      <c r="AF45" s="49" t="s">
        <v>41</v>
      </c>
      <c r="AG45" s="73">
        <f>21+58</f>
        <v>79</v>
      </c>
      <c r="AH45" s="73">
        <f>13+47</f>
        <v>60</v>
      </c>
      <c r="AI45" s="90">
        <f t="shared" si="0"/>
        <v>0.759493670886076</v>
      </c>
      <c r="AK45" s="22"/>
      <c r="AL45" s="22"/>
      <c r="AM45" s="25">
        <v>38</v>
      </c>
      <c r="AN45" s="24">
        <v>22</v>
      </c>
      <c r="AO45" s="49" t="s">
        <v>27</v>
      </c>
      <c r="AP45" s="79">
        <v>26</v>
      </c>
      <c r="AQ45" s="79">
        <v>20</v>
      </c>
      <c r="AR45" s="80">
        <f t="shared" si="1"/>
        <v>0.7692307692307693</v>
      </c>
    </row>
    <row r="46" spans="1:44" s="12" customFormat="1" ht="15" customHeight="1">
      <c r="A46" s="10"/>
      <c r="B46" s="11"/>
      <c r="C46" s="25">
        <v>39</v>
      </c>
      <c r="D46" s="24">
        <v>38</v>
      </c>
      <c r="E46" s="49" t="s">
        <v>5</v>
      </c>
      <c r="F46" s="42">
        <v>131</v>
      </c>
      <c r="G46" s="42">
        <v>99</v>
      </c>
      <c r="H46" s="43">
        <v>0.7557251908396947</v>
      </c>
      <c r="J46" s="10"/>
      <c r="K46" s="10"/>
      <c r="L46" s="25">
        <v>39</v>
      </c>
      <c r="M46" s="24">
        <v>13</v>
      </c>
      <c r="N46" s="49" t="s">
        <v>33</v>
      </c>
      <c r="O46" s="62">
        <v>666</v>
      </c>
      <c r="P46" s="62">
        <v>527</v>
      </c>
      <c r="Q46" s="63">
        <v>0.7912912912912913</v>
      </c>
      <c r="S46" s="22"/>
      <c r="T46" s="22"/>
      <c r="U46" s="29">
        <v>39</v>
      </c>
      <c r="V46" s="24">
        <v>30</v>
      </c>
      <c r="W46" s="40" t="s">
        <v>4</v>
      </c>
      <c r="X46" s="70">
        <v>177</v>
      </c>
      <c r="Y46" s="62">
        <v>123</v>
      </c>
      <c r="Z46" s="63">
        <v>0.6949152542372882</v>
      </c>
      <c r="AB46" s="22"/>
      <c r="AC46" s="22"/>
      <c r="AD46" s="13">
        <v>39</v>
      </c>
      <c r="AE46" s="24">
        <v>32</v>
      </c>
      <c r="AF46" s="49" t="s">
        <v>32</v>
      </c>
      <c r="AG46" s="73">
        <f>65+44</f>
        <v>109</v>
      </c>
      <c r="AH46" s="73">
        <f>38+43</f>
        <v>81</v>
      </c>
      <c r="AI46" s="90">
        <f t="shared" si="0"/>
        <v>0.7431192660550459</v>
      </c>
      <c r="AK46" s="22"/>
      <c r="AL46" s="22"/>
      <c r="AM46" s="25">
        <v>38</v>
      </c>
      <c r="AN46" s="24">
        <v>34</v>
      </c>
      <c r="AO46" s="51" t="s">
        <v>30</v>
      </c>
      <c r="AP46" s="79">
        <v>13</v>
      </c>
      <c r="AQ46" s="79">
        <v>10</v>
      </c>
      <c r="AR46" s="80">
        <f t="shared" si="1"/>
        <v>0.7692307692307693</v>
      </c>
    </row>
    <row r="47" spans="1:44" s="12" customFormat="1" ht="15" customHeight="1">
      <c r="A47" s="10"/>
      <c r="B47" s="11"/>
      <c r="C47" s="25">
        <v>40</v>
      </c>
      <c r="D47" s="24">
        <v>41</v>
      </c>
      <c r="E47" s="49" t="s">
        <v>45</v>
      </c>
      <c r="F47" s="42">
        <v>477</v>
      </c>
      <c r="G47" s="42">
        <v>360</v>
      </c>
      <c r="H47" s="43">
        <v>0.7547169811320755</v>
      </c>
      <c r="J47" s="10"/>
      <c r="K47" s="10"/>
      <c r="L47" s="25">
        <v>40</v>
      </c>
      <c r="M47" s="24">
        <v>6</v>
      </c>
      <c r="N47" s="51" t="s">
        <v>38</v>
      </c>
      <c r="O47" s="62">
        <v>136</v>
      </c>
      <c r="P47" s="62">
        <v>107</v>
      </c>
      <c r="Q47" s="63">
        <v>0.7867647058823529</v>
      </c>
      <c r="S47" s="22"/>
      <c r="T47" s="22"/>
      <c r="U47" s="29">
        <v>40</v>
      </c>
      <c r="V47" s="24">
        <v>18</v>
      </c>
      <c r="W47" s="49" t="s">
        <v>26</v>
      </c>
      <c r="X47" s="70">
        <v>183</v>
      </c>
      <c r="Y47" s="62">
        <v>121</v>
      </c>
      <c r="Z47" s="63">
        <v>0.6612021857923497</v>
      </c>
      <c r="AB47" s="22"/>
      <c r="AC47" s="22"/>
      <c r="AD47" s="13">
        <v>40</v>
      </c>
      <c r="AE47" s="24">
        <v>12</v>
      </c>
      <c r="AF47" s="51" t="s">
        <v>52</v>
      </c>
      <c r="AG47" s="73">
        <f>27+76</f>
        <v>103</v>
      </c>
      <c r="AH47" s="73">
        <v>66</v>
      </c>
      <c r="AI47" s="90">
        <f t="shared" si="0"/>
        <v>0.6407766990291263</v>
      </c>
      <c r="AK47" s="22"/>
      <c r="AL47" s="22"/>
      <c r="AM47" s="25">
        <v>40</v>
      </c>
      <c r="AN47" s="24">
        <v>34</v>
      </c>
      <c r="AO47" s="51" t="s">
        <v>16</v>
      </c>
      <c r="AP47" s="79">
        <v>21</v>
      </c>
      <c r="AQ47" s="79">
        <v>16</v>
      </c>
      <c r="AR47" s="80">
        <f t="shared" si="1"/>
        <v>0.7619047619047619</v>
      </c>
    </row>
    <row r="48" spans="1:44" s="12" customFormat="1" ht="15" customHeight="1">
      <c r="A48" s="10"/>
      <c r="B48" s="11"/>
      <c r="C48" s="25">
        <v>41</v>
      </c>
      <c r="D48" s="24">
        <v>37</v>
      </c>
      <c r="E48" s="49" t="s">
        <v>47</v>
      </c>
      <c r="F48" s="42">
        <v>166</v>
      </c>
      <c r="G48" s="42">
        <v>123</v>
      </c>
      <c r="H48" s="43">
        <v>0.7409638554216867</v>
      </c>
      <c r="J48" s="10"/>
      <c r="K48" s="10"/>
      <c r="L48" s="25">
        <v>41</v>
      </c>
      <c r="M48" s="24">
        <v>29</v>
      </c>
      <c r="N48" s="49" t="s">
        <v>5</v>
      </c>
      <c r="O48" s="62">
        <v>160</v>
      </c>
      <c r="P48" s="62">
        <v>125</v>
      </c>
      <c r="Q48" s="63">
        <v>0.78125</v>
      </c>
      <c r="S48" s="22"/>
      <c r="T48" s="22"/>
      <c r="U48" s="29">
        <v>41</v>
      </c>
      <c r="V48" s="24">
        <v>44</v>
      </c>
      <c r="W48" s="49" t="s">
        <v>46</v>
      </c>
      <c r="X48" s="70">
        <v>996</v>
      </c>
      <c r="Y48" s="62">
        <v>631</v>
      </c>
      <c r="Z48" s="63">
        <v>0.6335341365461847</v>
      </c>
      <c r="AB48" s="22"/>
      <c r="AC48" s="22"/>
      <c r="AD48" s="13">
        <v>41</v>
      </c>
      <c r="AE48" s="24">
        <v>40</v>
      </c>
      <c r="AF48" s="40" t="s">
        <v>4</v>
      </c>
      <c r="AG48" s="73">
        <f>23+21</f>
        <v>44</v>
      </c>
      <c r="AH48" s="73">
        <f>9+19</f>
        <v>28</v>
      </c>
      <c r="AI48" s="90">
        <f t="shared" si="0"/>
        <v>0.6363636363636364</v>
      </c>
      <c r="AK48" s="22"/>
      <c r="AL48" s="22"/>
      <c r="AM48" s="25">
        <v>41</v>
      </c>
      <c r="AN48" s="24">
        <v>44</v>
      </c>
      <c r="AO48" s="49" t="s">
        <v>5</v>
      </c>
      <c r="AP48" s="79">
        <v>33</v>
      </c>
      <c r="AQ48" s="79">
        <v>25</v>
      </c>
      <c r="AR48" s="80">
        <f t="shared" si="1"/>
        <v>0.7575757575757576</v>
      </c>
    </row>
    <row r="49" spans="1:44" s="12" customFormat="1" ht="15" customHeight="1">
      <c r="A49" s="10"/>
      <c r="B49" s="11"/>
      <c r="C49" s="25">
        <v>42</v>
      </c>
      <c r="D49" s="24">
        <v>27</v>
      </c>
      <c r="E49" s="49" t="s">
        <v>32</v>
      </c>
      <c r="F49" s="42">
        <v>226</v>
      </c>
      <c r="G49" s="42">
        <v>167</v>
      </c>
      <c r="H49" s="43">
        <v>0.7389380530973452</v>
      </c>
      <c r="J49" s="10"/>
      <c r="K49" s="10"/>
      <c r="L49" s="25">
        <v>42</v>
      </c>
      <c r="M49" s="24">
        <v>19</v>
      </c>
      <c r="N49" s="49" t="s">
        <v>25</v>
      </c>
      <c r="O49" s="62">
        <v>188</v>
      </c>
      <c r="P49" s="62">
        <v>146</v>
      </c>
      <c r="Q49" s="63">
        <v>0.776595744680851</v>
      </c>
      <c r="S49" s="22"/>
      <c r="T49" s="22"/>
      <c r="U49" s="29">
        <v>42</v>
      </c>
      <c r="V49" s="24">
        <v>43</v>
      </c>
      <c r="W49" s="49" t="s">
        <v>45</v>
      </c>
      <c r="X49" s="70">
        <v>1262</v>
      </c>
      <c r="Y49" s="62">
        <v>754</v>
      </c>
      <c r="Z49" s="63">
        <v>0.5974643423137876</v>
      </c>
      <c r="AB49" s="22"/>
      <c r="AC49" s="22"/>
      <c r="AD49" s="13">
        <v>42</v>
      </c>
      <c r="AE49" s="24">
        <v>25</v>
      </c>
      <c r="AF49" s="49" t="s">
        <v>40</v>
      </c>
      <c r="AG49" s="73">
        <f>92+80</f>
        <v>172</v>
      </c>
      <c r="AH49" s="73">
        <f>49+60</f>
        <v>109</v>
      </c>
      <c r="AI49" s="90">
        <f t="shared" si="0"/>
        <v>0.6337209302325582</v>
      </c>
      <c r="AK49" s="22"/>
      <c r="AL49" s="23"/>
      <c r="AM49" s="25">
        <v>42</v>
      </c>
      <c r="AN49" s="24">
        <v>19</v>
      </c>
      <c r="AO49" s="49" t="s">
        <v>42</v>
      </c>
      <c r="AP49" s="79">
        <v>7</v>
      </c>
      <c r="AQ49" s="79">
        <v>5</v>
      </c>
      <c r="AR49" s="80">
        <f t="shared" si="1"/>
        <v>0.7142857142857143</v>
      </c>
    </row>
    <row r="50" spans="1:44" s="12" customFormat="1" ht="15" customHeight="1">
      <c r="A50" s="10"/>
      <c r="B50" s="11"/>
      <c r="C50" s="25">
        <v>43</v>
      </c>
      <c r="D50" s="24">
        <v>40</v>
      </c>
      <c r="E50" s="49" t="s">
        <v>40</v>
      </c>
      <c r="F50" s="42">
        <v>258</v>
      </c>
      <c r="G50" s="42">
        <v>190</v>
      </c>
      <c r="H50" s="43">
        <v>0.7364341085271318</v>
      </c>
      <c r="J50" s="10"/>
      <c r="K50" s="10"/>
      <c r="L50" s="25">
        <v>43</v>
      </c>
      <c r="M50" s="24">
        <v>41</v>
      </c>
      <c r="N50" s="49" t="s">
        <v>40</v>
      </c>
      <c r="O50" s="62">
        <v>205</v>
      </c>
      <c r="P50" s="62">
        <v>158</v>
      </c>
      <c r="Q50" s="63">
        <v>0.7707317073170732</v>
      </c>
      <c r="S50" s="22"/>
      <c r="T50" s="22"/>
      <c r="U50" s="29">
        <v>43</v>
      </c>
      <c r="V50" s="24">
        <v>37</v>
      </c>
      <c r="W50" s="49" t="s">
        <v>40</v>
      </c>
      <c r="X50" s="70">
        <v>253</v>
      </c>
      <c r="Y50" s="62">
        <v>151</v>
      </c>
      <c r="Z50" s="63">
        <v>0.5968379446640316</v>
      </c>
      <c r="AB50" s="22"/>
      <c r="AC50" s="22"/>
      <c r="AD50" s="13">
        <v>43</v>
      </c>
      <c r="AE50" s="24">
        <v>36</v>
      </c>
      <c r="AF50" s="49" t="s">
        <v>27</v>
      </c>
      <c r="AG50" s="73">
        <f>45+32</f>
        <v>77</v>
      </c>
      <c r="AH50" s="73">
        <f>16+32</f>
        <v>48</v>
      </c>
      <c r="AI50" s="90">
        <f t="shared" si="0"/>
        <v>0.6233766233766234</v>
      </c>
      <c r="AK50" s="10"/>
      <c r="AL50" s="22"/>
      <c r="AM50" s="25">
        <v>43</v>
      </c>
      <c r="AN50" s="24">
        <v>42</v>
      </c>
      <c r="AO50" s="49" t="s">
        <v>40</v>
      </c>
      <c r="AP50" s="79">
        <v>98</v>
      </c>
      <c r="AQ50" s="79">
        <v>66</v>
      </c>
      <c r="AR50" s="80">
        <f t="shared" si="1"/>
        <v>0.673469387755102</v>
      </c>
    </row>
    <row r="51" spans="1:44" s="12" customFormat="1" ht="15" customHeight="1">
      <c r="A51" s="10"/>
      <c r="B51" s="11"/>
      <c r="C51" s="57">
        <v>44</v>
      </c>
      <c r="D51" s="26">
        <v>43</v>
      </c>
      <c r="E51" s="52" t="s">
        <v>44</v>
      </c>
      <c r="F51" s="44">
        <v>79</v>
      </c>
      <c r="G51" s="44">
        <v>54</v>
      </c>
      <c r="H51" s="45">
        <v>0.6835443037974683</v>
      </c>
      <c r="J51" s="10"/>
      <c r="K51" s="11"/>
      <c r="L51" s="57">
        <v>44</v>
      </c>
      <c r="M51" s="26">
        <v>31</v>
      </c>
      <c r="N51" s="52" t="s">
        <v>43</v>
      </c>
      <c r="O51" s="94">
        <v>430</v>
      </c>
      <c r="P51" s="94">
        <v>330</v>
      </c>
      <c r="Q51" s="95">
        <v>0.7674418604651163</v>
      </c>
      <c r="S51" s="22"/>
      <c r="T51" s="22"/>
      <c r="U51" s="69">
        <v>44</v>
      </c>
      <c r="V51" s="26">
        <v>25</v>
      </c>
      <c r="W51" s="52" t="s">
        <v>33</v>
      </c>
      <c r="X51" s="93">
        <v>462</v>
      </c>
      <c r="Y51" s="94">
        <v>261</v>
      </c>
      <c r="Z51" s="95">
        <v>0.564935064935065</v>
      </c>
      <c r="AB51" s="22"/>
      <c r="AC51" s="23"/>
      <c r="AD51" s="74">
        <v>44</v>
      </c>
      <c r="AE51" s="26">
        <v>13</v>
      </c>
      <c r="AF51" s="52" t="s">
        <v>33</v>
      </c>
      <c r="AG51" s="78">
        <v>251</v>
      </c>
      <c r="AH51" s="78">
        <v>153</v>
      </c>
      <c r="AI51" s="92">
        <f t="shared" si="0"/>
        <v>0.6095617529880478</v>
      </c>
      <c r="AK51" s="22"/>
      <c r="AL51" s="22"/>
      <c r="AM51" s="57">
        <v>44</v>
      </c>
      <c r="AN51" s="26">
        <v>40</v>
      </c>
      <c r="AO51" s="52" t="s">
        <v>32</v>
      </c>
      <c r="AP51" s="85">
        <v>23</v>
      </c>
      <c r="AQ51" s="85">
        <v>10</v>
      </c>
      <c r="AR51" s="86">
        <f t="shared" si="1"/>
        <v>0.43478260869565216</v>
      </c>
    </row>
    <row r="52" spans="1:44" s="12" customFormat="1" ht="23.25" customHeight="1">
      <c r="A52" s="10"/>
      <c r="B52" s="10"/>
      <c r="C52" s="9"/>
      <c r="D52" s="9"/>
      <c r="E52" s="30"/>
      <c r="F52" s="31"/>
      <c r="G52" s="31"/>
      <c r="H52" s="32"/>
      <c r="J52" s="10"/>
      <c r="K52" s="10"/>
      <c r="L52" s="9"/>
      <c r="M52" s="9"/>
      <c r="N52" s="33"/>
      <c r="O52" s="31"/>
      <c r="P52" s="31"/>
      <c r="Q52" s="34"/>
      <c r="S52" s="22"/>
      <c r="T52" s="22"/>
      <c r="U52" s="35"/>
      <c r="V52" s="9"/>
      <c r="W52" s="36"/>
      <c r="X52" s="31"/>
      <c r="Y52" s="31"/>
      <c r="Z52" s="34"/>
      <c r="AB52" s="22"/>
      <c r="AC52" s="22"/>
      <c r="AD52" s="9"/>
      <c r="AE52" s="9"/>
      <c r="AF52" s="37"/>
      <c r="AG52" s="31"/>
      <c r="AH52" s="31"/>
      <c r="AI52" s="38"/>
      <c r="AK52" s="22"/>
      <c r="AL52" s="22"/>
      <c r="AM52" s="9"/>
      <c r="AN52" s="9"/>
      <c r="AO52" s="39"/>
      <c r="AP52" s="31"/>
      <c r="AQ52" s="31"/>
      <c r="AR52" s="38"/>
    </row>
    <row r="53" spans="1:39" s="15" customFormat="1" ht="14.25">
      <c r="A53" s="14"/>
      <c r="B53" s="14"/>
      <c r="J53" s="14"/>
      <c r="K53" s="14"/>
      <c r="S53" s="14"/>
      <c r="T53" s="14"/>
      <c r="U53" s="2"/>
      <c r="AB53" s="14"/>
      <c r="AC53" s="14"/>
      <c r="AD53" s="2"/>
      <c r="AK53" s="14"/>
      <c r="AL53" s="14"/>
      <c r="AM53" s="2"/>
    </row>
    <row r="54" spans="1:39" s="15" customFormat="1" ht="14.25">
      <c r="A54" s="14"/>
      <c r="B54" s="14"/>
      <c r="J54" s="14"/>
      <c r="K54" s="14"/>
      <c r="S54" s="14"/>
      <c r="T54" s="14"/>
      <c r="U54" s="2"/>
      <c r="AB54" s="14"/>
      <c r="AC54" s="14"/>
      <c r="AD54" s="2"/>
      <c r="AK54" s="14"/>
      <c r="AL54" s="14"/>
      <c r="AM54" s="2"/>
    </row>
    <row r="55" spans="1:39" s="15" customFormat="1" ht="14.25">
      <c r="A55" s="14"/>
      <c r="B55" s="14"/>
      <c r="J55" s="14"/>
      <c r="K55" s="14"/>
      <c r="S55" s="14"/>
      <c r="T55" s="14"/>
      <c r="U55" s="2"/>
      <c r="AB55" s="14"/>
      <c r="AC55" s="14"/>
      <c r="AD55" s="2"/>
      <c r="AK55" s="14"/>
      <c r="AL55" s="14"/>
      <c r="AM55" s="2"/>
    </row>
    <row r="56" spans="1:39" s="15" customFormat="1" ht="14.25">
      <c r="A56" s="14"/>
      <c r="B56" s="14"/>
      <c r="J56" s="14"/>
      <c r="K56" s="14"/>
      <c r="S56" s="14"/>
      <c r="T56" s="14"/>
      <c r="U56" s="2"/>
      <c r="AB56" s="14"/>
      <c r="AC56" s="14"/>
      <c r="AD56" s="2"/>
      <c r="AK56" s="14"/>
      <c r="AL56" s="14"/>
      <c r="AM56" s="2"/>
    </row>
    <row r="57" spans="1:39" s="15" customFormat="1" ht="14.25">
      <c r="A57" s="14"/>
      <c r="B57" s="14"/>
      <c r="J57" s="14"/>
      <c r="K57" s="14"/>
      <c r="S57" s="14"/>
      <c r="T57" s="14"/>
      <c r="U57" s="2"/>
      <c r="AB57" s="14"/>
      <c r="AC57" s="14"/>
      <c r="AD57" s="2"/>
      <c r="AK57" s="14"/>
      <c r="AL57" s="14"/>
      <c r="AM57" s="2"/>
    </row>
    <row r="58" spans="1:39" s="15" customFormat="1" ht="14.25">
      <c r="A58" s="14"/>
      <c r="B58" s="14"/>
      <c r="J58" s="14"/>
      <c r="K58" s="14"/>
      <c r="S58" s="14"/>
      <c r="T58" s="14"/>
      <c r="U58" s="2"/>
      <c r="AB58" s="14"/>
      <c r="AC58" s="14"/>
      <c r="AD58" s="2"/>
      <c r="AK58" s="14"/>
      <c r="AL58" s="14"/>
      <c r="AM58" s="2"/>
    </row>
    <row r="59" spans="1:39" s="15" customFormat="1" ht="14.25">
      <c r="A59" s="14"/>
      <c r="B59" s="14"/>
      <c r="J59" s="14"/>
      <c r="K59" s="14"/>
      <c r="S59" s="14"/>
      <c r="T59" s="14"/>
      <c r="U59" s="2"/>
      <c r="AB59" s="14"/>
      <c r="AC59" s="14"/>
      <c r="AD59" s="2"/>
      <c r="AK59" s="14"/>
      <c r="AL59" s="14"/>
      <c r="AM59" s="2"/>
    </row>
    <row r="60" spans="33:35" ht="14.25">
      <c r="AG60" s="18"/>
      <c r="AH60" s="18"/>
      <c r="AI60" s="19"/>
    </row>
  </sheetData>
  <sheetProtection/>
  <mergeCells count="5">
    <mergeCell ref="A5:H5"/>
    <mergeCell ref="J5:Q5"/>
    <mergeCell ref="S5:Z5"/>
    <mergeCell ref="AB5:AI5"/>
    <mergeCell ref="AK5:AR5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8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H23030877</dc:creator>
  <cp:keywords/>
  <dc:description/>
  <cp:lastModifiedBy>企画部情報政策課</cp:lastModifiedBy>
  <cp:lastPrinted>2017-05-12T01:41:37Z</cp:lastPrinted>
  <dcterms:created xsi:type="dcterms:W3CDTF">2016-04-05T09:13:13Z</dcterms:created>
  <dcterms:modified xsi:type="dcterms:W3CDTF">2017-05-24T10:42:24Z</dcterms:modified>
  <cp:category/>
  <cp:version/>
  <cp:contentType/>
  <cp:contentStatus/>
</cp:coreProperties>
</file>