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(3)回答状況（地域ブロック別）" sheetId="1" r:id="rId1"/>
  </sheets>
  <definedNames/>
  <calcPr fullCalcOnLoad="1"/>
</workbook>
</file>

<file path=xl/sharedStrings.xml><?xml version="1.0" encoding="utf-8"?>
<sst xmlns="http://schemas.openxmlformats.org/spreadsheetml/2006/main" count="262" uniqueCount="135">
  <si>
    <t>通番</t>
  </si>
  <si>
    <t>保健所</t>
  </si>
  <si>
    <t>市町村</t>
  </si>
  <si>
    <t>地区名</t>
  </si>
  <si>
    <t>水戸</t>
  </si>
  <si>
    <t>水戸市</t>
  </si>
  <si>
    <t>元吉田</t>
  </si>
  <si>
    <t>五軒町</t>
  </si>
  <si>
    <t>見川町</t>
  </si>
  <si>
    <t>笠間市</t>
  </si>
  <si>
    <t>稲田</t>
  </si>
  <si>
    <t>小美玉市</t>
  </si>
  <si>
    <t>野田</t>
  </si>
  <si>
    <t>茨城町</t>
  </si>
  <si>
    <t>下石崎（長洲地区）</t>
  </si>
  <si>
    <t>ひたちなか市</t>
  </si>
  <si>
    <t>高場</t>
  </si>
  <si>
    <t>市毛</t>
  </si>
  <si>
    <t>ひたちなか保健所計</t>
  </si>
  <si>
    <t>常陸大宮</t>
  </si>
  <si>
    <t>常陸太田市</t>
  </si>
  <si>
    <t>馬場</t>
  </si>
  <si>
    <t>那珂市</t>
  </si>
  <si>
    <t>後台</t>
  </si>
  <si>
    <t>日立</t>
  </si>
  <si>
    <t>日立市</t>
  </si>
  <si>
    <t>諏訪町５，６丁目</t>
  </si>
  <si>
    <t>久慈町６丁目</t>
  </si>
  <si>
    <t>高萩市</t>
  </si>
  <si>
    <t>下手綱</t>
  </si>
  <si>
    <t>北茨城市</t>
  </si>
  <si>
    <t>中郷町石岡</t>
  </si>
  <si>
    <t>鉾田</t>
  </si>
  <si>
    <t>鉾田市</t>
  </si>
  <si>
    <t>大戸</t>
  </si>
  <si>
    <t>潮来</t>
  </si>
  <si>
    <t>鹿嶋市</t>
  </si>
  <si>
    <t>荒野</t>
  </si>
  <si>
    <t>神栖市</t>
  </si>
  <si>
    <t>波崎</t>
  </si>
  <si>
    <t>竜ヶ崎</t>
  </si>
  <si>
    <t>龍ヶ崎市</t>
  </si>
  <si>
    <t>松葉６丁目</t>
  </si>
  <si>
    <t>取手市</t>
  </si>
  <si>
    <t>桑原</t>
  </si>
  <si>
    <t>牛久市</t>
  </si>
  <si>
    <t>下根町ひたち野東</t>
  </si>
  <si>
    <t>守谷市</t>
  </si>
  <si>
    <t>けやき台４丁目</t>
  </si>
  <si>
    <t>土浦</t>
  </si>
  <si>
    <t>土浦市</t>
  </si>
  <si>
    <t>北荒川沖町１０番</t>
  </si>
  <si>
    <t>土浦市</t>
  </si>
  <si>
    <t>高岡（旧新治村）</t>
  </si>
  <si>
    <t>かすみがうら市</t>
  </si>
  <si>
    <t>下稲吉</t>
  </si>
  <si>
    <t>上稲吉</t>
  </si>
  <si>
    <t>つくば市</t>
  </si>
  <si>
    <t>吾妻3丁目</t>
  </si>
  <si>
    <t>桜ヶ丘</t>
  </si>
  <si>
    <t>つくばみらい市</t>
  </si>
  <si>
    <t>谷井田</t>
  </si>
  <si>
    <t>つくば保健所計</t>
  </si>
  <si>
    <t>筑西</t>
  </si>
  <si>
    <t>結城市</t>
  </si>
  <si>
    <t>鹿窪</t>
  </si>
  <si>
    <t>筑西市</t>
  </si>
  <si>
    <t>女方</t>
  </si>
  <si>
    <t>桜川市</t>
  </si>
  <si>
    <t>真壁</t>
  </si>
  <si>
    <t>常総</t>
  </si>
  <si>
    <t>常総市</t>
  </si>
  <si>
    <t>国生</t>
  </si>
  <si>
    <t>坂東市</t>
  </si>
  <si>
    <t>長谷１区</t>
  </si>
  <si>
    <t>古河</t>
  </si>
  <si>
    <t>古河市</t>
  </si>
  <si>
    <t>下辺見</t>
  </si>
  <si>
    <t>女沼</t>
  </si>
  <si>
    <t>境町</t>
  </si>
  <si>
    <t>長井戸</t>
  </si>
  <si>
    <t>備考</t>
  </si>
  <si>
    <t>拒否数
（世帯）</t>
  </si>
  <si>
    <t>対象数
（世帯）</t>
  </si>
  <si>
    <t>実施数
（世帯）</t>
  </si>
  <si>
    <t>水戸保健所計</t>
  </si>
  <si>
    <t>＊</t>
  </si>
  <si>
    <t>常陸大宮保健所計</t>
  </si>
  <si>
    <t>日立保健所計</t>
  </si>
  <si>
    <t>鉾田保健所計</t>
  </si>
  <si>
    <t>潮来保健所計</t>
  </si>
  <si>
    <t>龍ヶ崎保健所計</t>
  </si>
  <si>
    <t>＊</t>
  </si>
  <si>
    <t>土浦保健所計</t>
  </si>
  <si>
    <t>つくば</t>
  </si>
  <si>
    <t>筑西保健所計</t>
  </si>
  <si>
    <t>常総保健所計</t>
  </si>
  <si>
    <t>＊</t>
  </si>
  <si>
    <t>古河保健所計</t>
  </si>
  <si>
    <t>A</t>
  </si>
  <si>
    <t>ひたちなか</t>
  </si>
  <si>
    <t>N=
M/L*100</t>
  </si>
  <si>
    <t>不能数
（世帯）</t>
  </si>
  <si>
    <t>合　　　　　計</t>
  </si>
  <si>
    <t>栄養摂取状況調査</t>
  </si>
  <si>
    <t>生活習慣調査</t>
  </si>
  <si>
    <t>がんに対する意識・行動調査</t>
  </si>
  <si>
    <t>※備考欄に「＊」が付記されているのは，国民生活・栄養調査対象地区（６箇所）。</t>
  </si>
  <si>
    <t>B</t>
  </si>
  <si>
    <t>C</t>
  </si>
  <si>
    <t>F</t>
  </si>
  <si>
    <t>G</t>
  </si>
  <si>
    <t>H=
E/D*100</t>
  </si>
  <si>
    <t>※「生活基礎調査不能数（C）」とは，Ｈ２２国民生活基礎調査において，転出，空き家，外国人世帯，施設入所等のため調査ができなかった世帯。</t>
  </si>
  <si>
    <t>I</t>
  </si>
  <si>
    <t>J</t>
  </si>
  <si>
    <t>K=
J/I*100</t>
  </si>
  <si>
    <t>L</t>
  </si>
  <si>
    <t>M</t>
  </si>
  <si>
    <t>O</t>
  </si>
  <si>
    <t>P</t>
  </si>
  <si>
    <t>Q=
P/O*100</t>
  </si>
  <si>
    <t>【　被　調　査　者　】</t>
  </si>
  <si>
    <t>【　被　調　査　世　帯　】</t>
  </si>
  <si>
    <t>H22国民生活基礎調査の協力状況</t>
  </si>
  <si>
    <t>H23がんモニタリング調査の協力状況</t>
  </si>
  <si>
    <t>D=
A-B-C</t>
  </si>
  <si>
    <t>回答世帯
率（%）</t>
  </si>
  <si>
    <t>E=
D-F-G</t>
  </si>
  <si>
    <t>対象者
数（人）</t>
  </si>
  <si>
    <t>回答者
数（人）</t>
  </si>
  <si>
    <t>回答者
率（%）</t>
  </si>
  <si>
    <t>※「がんモニタリング調査不能数（Ｇ）」とは，調査実施日に不在（旅行，入院等）だった世帯や，調査が困難と判断された世帯（視覚障害の方や日本語の</t>
  </si>
  <si>
    <t>　意思疎通ができない帰化外国人の方の世帯等）</t>
  </si>
  <si>
    <t>（３）調査対象者・実施者の地域ブロック別状況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</si>
</sst>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_);[Red]\(#,##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b/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3" fillId="0" borderId="0">
      <alignment vertical="center"/>
      <protection/>
    </xf>
    <xf numFmtId="0" fontId="43" fillId="31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176" fontId="44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" fillId="0" borderId="11" xfId="60" applyFont="1" applyFill="1" applyBorder="1" applyAlignment="1">
      <alignment horizontal="left" vertical="center"/>
      <protection/>
    </xf>
    <xf numFmtId="176" fontId="45" fillId="0" borderId="10" xfId="0" applyNumberFormat="1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176" fontId="45" fillId="0" borderId="10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horizontal="right"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3" fillId="0" borderId="12" xfId="60" applyFont="1" applyFill="1" applyBorder="1" applyAlignment="1">
      <alignment horizontal="left" vertical="center"/>
      <protection/>
    </xf>
    <xf numFmtId="176" fontId="45" fillId="0" borderId="12" xfId="0" applyNumberFormat="1" applyFont="1" applyFill="1" applyBorder="1" applyAlignment="1">
      <alignment horizontal="right" vertical="center"/>
    </xf>
    <xf numFmtId="0" fontId="45" fillId="0" borderId="12" xfId="0" applyFont="1" applyFill="1" applyBorder="1" applyAlignment="1">
      <alignment horizontal="right" vertical="center"/>
    </xf>
    <xf numFmtId="176" fontId="45" fillId="0" borderId="12" xfId="0" applyNumberFormat="1" applyFont="1" applyFill="1" applyBorder="1" applyAlignment="1">
      <alignment vertical="center"/>
    </xf>
    <xf numFmtId="176" fontId="45" fillId="32" borderId="13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3" fillId="0" borderId="10" xfId="60" applyFont="1" applyFill="1" applyBorder="1" applyAlignment="1">
      <alignment horizontal="left" vertical="center"/>
      <protection/>
    </xf>
    <xf numFmtId="0" fontId="0" fillId="32" borderId="0" xfId="0" applyFill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3" fillId="0" borderId="14" xfId="60" applyFont="1" applyFill="1" applyBorder="1" applyAlignment="1">
      <alignment horizontal="left" vertical="center"/>
      <protection/>
    </xf>
    <xf numFmtId="176" fontId="45" fillId="0" borderId="14" xfId="0" applyNumberFormat="1" applyFont="1" applyFill="1" applyBorder="1" applyAlignment="1">
      <alignment horizontal="right" vertical="center"/>
    </xf>
    <xf numFmtId="0" fontId="45" fillId="0" borderId="14" xfId="0" applyFont="1" applyFill="1" applyBorder="1" applyAlignment="1">
      <alignment horizontal="right" vertical="center"/>
    </xf>
    <xf numFmtId="176" fontId="45" fillId="0" borderId="14" xfId="0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176" fontId="45" fillId="0" borderId="13" xfId="0" applyNumberFormat="1" applyFont="1" applyFill="1" applyBorder="1" applyAlignment="1">
      <alignment horizontal="right" vertical="center"/>
    </xf>
    <xf numFmtId="0" fontId="45" fillId="0" borderId="15" xfId="0" applyFont="1" applyFill="1" applyBorder="1" applyAlignment="1">
      <alignment horizontal="right" vertical="center"/>
    </xf>
    <xf numFmtId="176" fontId="45" fillId="32" borderId="16" xfId="0" applyNumberFormat="1" applyFont="1" applyFill="1" applyBorder="1" applyAlignment="1">
      <alignment horizontal="right" vertical="center"/>
    </xf>
    <xf numFmtId="177" fontId="46" fillId="0" borderId="17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/>
    </xf>
    <xf numFmtId="176" fontId="45" fillId="0" borderId="0" xfId="0" applyNumberFormat="1" applyFont="1" applyFill="1" applyAlignment="1">
      <alignment vertical="center"/>
    </xf>
    <xf numFmtId="0" fontId="5" fillId="0" borderId="11" xfId="60" applyFont="1" applyFill="1" applyBorder="1" applyAlignment="1">
      <alignment horizontal="left" vertical="center"/>
      <protection/>
    </xf>
    <xf numFmtId="0" fontId="5" fillId="0" borderId="12" xfId="60" applyFont="1" applyFill="1" applyBorder="1" applyAlignment="1">
      <alignment horizontal="left" vertical="center"/>
      <protection/>
    </xf>
    <xf numFmtId="177" fontId="45" fillId="0" borderId="10" xfId="0" applyNumberFormat="1" applyFont="1" applyFill="1" applyBorder="1" applyAlignment="1">
      <alignment vertical="center"/>
    </xf>
    <xf numFmtId="177" fontId="45" fillId="0" borderId="13" xfId="0" applyNumberFormat="1" applyFont="1" applyFill="1" applyBorder="1" applyAlignment="1">
      <alignment vertical="center"/>
    </xf>
    <xf numFmtId="177" fontId="45" fillId="32" borderId="13" xfId="0" applyNumberFormat="1" applyFont="1" applyFill="1" applyBorder="1" applyAlignment="1">
      <alignment vertical="center"/>
    </xf>
    <xf numFmtId="177" fontId="45" fillId="0" borderId="14" xfId="0" applyNumberFormat="1" applyFont="1" applyFill="1" applyBorder="1" applyAlignment="1">
      <alignment vertical="center"/>
    </xf>
    <xf numFmtId="177" fontId="45" fillId="32" borderId="16" xfId="0" applyNumberFormat="1" applyFont="1" applyFill="1" applyBorder="1" applyAlignment="1">
      <alignment vertical="center"/>
    </xf>
    <xf numFmtId="177" fontId="45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7" fontId="46" fillId="0" borderId="18" xfId="0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176" fontId="0" fillId="33" borderId="19" xfId="0" applyNumberForma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176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177" fontId="45" fillId="33" borderId="0" xfId="0" applyNumberFormat="1" applyFont="1" applyFill="1" applyBorder="1" applyAlignment="1">
      <alignment vertical="center"/>
    </xf>
    <xf numFmtId="177" fontId="45" fillId="0" borderId="18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top" wrapText="1"/>
    </xf>
    <xf numFmtId="176" fontId="0" fillId="33" borderId="10" xfId="0" applyNumberForma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vertical="center"/>
    </xf>
    <xf numFmtId="0" fontId="48" fillId="0" borderId="21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32" borderId="26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32" borderId="2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20" xfId="0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 wrapText="1"/>
    </xf>
    <xf numFmtId="176" fontId="0" fillId="33" borderId="30" xfId="0" applyNumberFormat="1" applyFill="1" applyBorder="1" applyAlignment="1">
      <alignment horizontal="center" vertical="center" wrapText="1"/>
    </xf>
    <xf numFmtId="176" fontId="0" fillId="33" borderId="31" xfId="0" applyNumberFormat="1" applyFill="1" applyBorder="1" applyAlignment="1">
      <alignment horizontal="center" vertical="center" wrapText="1"/>
    </xf>
    <xf numFmtId="176" fontId="47" fillId="33" borderId="29" xfId="0" applyNumberFormat="1" applyFont="1" applyFill="1" applyBorder="1" applyAlignment="1">
      <alignment horizontal="center" vertical="center" wrapText="1"/>
    </xf>
    <xf numFmtId="176" fontId="47" fillId="33" borderId="30" xfId="0" applyNumberFormat="1" applyFont="1" applyFill="1" applyBorder="1" applyAlignment="1">
      <alignment horizontal="center" vertical="center" wrapText="1"/>
    </xf>
    <xf numFmtId="176" fontId="47" fillId="33" borderId="31" xfId="0" applyNumberFormat="1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48" fillId="0" borderId="32" xfId="0" applyFont="1" applyFill="1" applyBorder="1" applyAlignment="1">
      <alignment horizontal="center" vertical="center"/>
    </xf>
    <xf numFmtId="0" fontId="47" fillId="0" borderId="29" xfId="0" applyFont="1" applyFill="1" applyBorder="1" applyAlignment="1">
      <alignment horizontal="center" vertical="center" wrapText="1"/>
    </xf>
    <xf numFmtId="0" fontId="47" fillId="0" borderId="30" xfId="0" applyFont="1" applyFill="1" applyBorder="1" applyAlignment="1">
      <alignment horizontal="center" vertical="center"/>
    </xf>
    <xf numFmtId="0" fontId="47" fillId="0" borderId="31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47" fillId="33" borderId="29" xfId="0" applyFont="1" applyFill="1" applyBorder="1" applyAlignment="1">
      <alignment horizontal="center" vertical="center"/>
    </xf>
    <xf numFmtId="0" fontId="47" fillId="33" borderId="30" xfId="0" applyFont="1" applyFill="1" applyBorder="1" applyAlignment="1">
      <alignment horizontal="center" vertical="center"/>
    </xf>
    <xf numFmtId="0" fontId="47" fillId="33" borderId="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調査地区数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AL60"/>
  <sheetViews>
    <sheetView tabSelected="1" zoomScalePageLayoutView="0" workbookViewId="0" topLeftCell="A1">
      <selection activeCell="I2" sqref="I2"/>
    </sheetView>
  </sheetViews>
  <sheetFormatPr defaultColWidth="9.140625" defaultRowHeight="15"/>
  <cols>
    <col min="1" max="1" width="4.7109375" style="3" customWidth="1"/>
    <col min="2" max="2" width="9.421875" style="3" customWidth="1"/>
    <col min="3" max="3" width="15.140625" style="39" customWidth="1"/>
    <col min="4" max="4" width="17.7109375" style="39" customWidth="1"/>
    <col min="5" max="5" width="5.421875" style="3" customWidth="1"/>
    <col min="6" max="12" width="9.421875" style="3" customWidth="1"/>
    <col min="13" max="13" width="11.57421875" style="35" customWidth="1"/>
    <col min="14" max="14" width="4.421875" style="63" customWidth="1"/>
    <col min="15" max="15" width="6.00390625" style="3" customWidth="1"/>
    <col min="16" max="16" width="10.28125" style="3" customWidth="1"/>
    <col min="17" max="17" width="14.8515625" style="39" customWidth="1"/>
    <col min="18" max="18" width="17.7109375" style="39" customWidth="1"/>
    <col min="19" max="19" width="3.421875" style="3" customWidth="1"/>
    <col min="20" max="21" width="8.57421875" style="3" customWidth="1"/>
    <col min="22" max="22" width="10.140625" style="35" customWidth="1"/>
    <col min="23" max="24" width="8.57421875" style="3" customWidth="1"/>
    <col min="25" max="25" width="10.28125" style="35" customWidth="1"/>
    <col min="26" max="27" width="8.57421875" style="3" customWidth="1"/>
    <col min="28" max="28" width="10.140625" style="35" customWidth="1"/>
    <col min="29" max="16384" width="9.00390625" style="3" customWidth="1"/>
  </cols>
  <sheetData>
    <row r="1" ht="27.75" customHeight="1">
      <c r="A1" s="70" t="s">
        <v>134</v>
      </c>
    </row>
    <row r="2" ht="9" customHeight="1">
      <c r="A2" s="70"/>
    </row>
    <row r="3" spans="1:28" ht="25.5" customHeight="1">
      <c r="A3" s="1" t="s">
        <v>123</v>
      </c>
      <c r="B3" s="2"/>
      <c r="C3" s="2"/>
      <c r="D3" s="2"/>
      <c r="E3" s="2"/>
      <c r="F3" s="2"/>
      <c r="G3" s="2"/>
      <c r="H3" s="2"/>
      <c r="J3" s="4"/>
      <c r="K3" s="4"/>
      <c r="L3" s="4"/>
      <c r="M3" s="4"/>
      <c r="N3" s="64"/>
      <c r="O3" s="1" t="s">
        <v>122</v>
      </c>
      <c r="P3" s="2"/>
      <c r="Q3" s="2"/>
      <c r="R3" s="2"/>
      <c r="S3" s="2"/>
      <c r="AB3" s="3"/>
    </row>
    <row r="4" spans="1:28" s="53" customFormat="1" ht="22.5" customHeight="1">
      <c r="A4" s="96" t="s">
        <v>0</v>
      </c>
      <c r="B4" s="84" t="s">
        <v>1</v>
      </c>
      <c r="C4" s="106" t="s">
        <v>2</v>
      </c>
      <c r="D4" s="106" t="s">
        <v>3</v>
      </c>
      <c r="E4" s="99" t="s">
        <v>81</v>
      </c>
      <c r="F4" s="103" t="s">
        <v>124</v>
      </c>
      <c r="G4" s="104"/>
      <c r="H4" s="105"/>
      <c r="I4" s="110" t="s">
        <v>125</v>
      </c>
      <c r="J4" s="111"/>
      <c r="K4" s="111"/>
      <c r="L4" s="111"/>
      <c r="M4" s="112"/>
      <c r="N4" s="57"/>
      <c r="O4" s="96" t="s">
        <v>0</v>
      </c>
      <c r="P4" s="84" t="s">
        <v>1</v>
      </c>
      <c r="Q4" s="106" t="s">
        <v>2</v>
      </c>
      <c r="R4" s="106" t="s">
        <v>3</v>
      </c>
      <c r="S4" s="99" t="s">
        <v>81</v>
      </c>
      <c r="T4" s="90" t="s">
        <v>104</v>
      </c>
      <c r="U4" s="91"/>
      <c r="V4" s="92"/>
      <c r="W4" s="90" t="s">
        <v>105</v>
      </c>
      <c r="X4" s="91"/>
      <c r="Y4" s="92"/>
      <c r="Z4" s="93" t="s">
        <v>106</v>
      </c>
      <c r="AA4" s="94"/>
      <c r="AB4" s="95"/>
    </row>
    <row r="5" spans="1:28" s="53" customFormat="1" ht="38.25" customHeight="1">
      <c r="A5" s="97"/>
      <c r="B5" s="77"/>
      <c r="C5" s="107"/>
      <c r="D5" s="107"/>
      <c r="E5" s="100"/>
      <c r="F5" s="54" t="s">
        <v>83</v>
      </c>
      <c r="G5" s="54" t="s">
        <v>82</v>
      </c>
      <c r="H5" s="54" t="s">
        <v>102</v>
      </c>
      <c r="I5" s="54" t="s">
        <v>83</v>
      </c>
      <c r="J5" s="54" t="s">
        <v>84</v>
      </c>
      <c r="K5" s="54" t="s">
        <v>82</v>
      </c>
      <c r="L5" s="54" t="s">
        <v>102</v>
      </c>
      <c r="M5" s="55" t="s">
        <v>127</v>
      </c>
      <c r="N5" s="58"/>
      <c r="O5" s="97"/>
      <c r="P5" s="77"/>
      <c r="Q5" s="107"/>
      <c r="R5" s="107"/>
      <c r="S5" s="100"/>
      <c r="T5" s="54" t="s">
        <v>129</v>
      </c>
      <c r="U5" s="54" t="s">
        <v>130</v>
      </c>
      <c r="V5" s="55" t="s">
        <v>131</v>
      </c>
      <c r="W5" s="54" t="s">
        <v>129</v>
      </c>
      <c r="X5" s="54" t="s">
        <v>130</v>
      </c>
      <c r="Y5" s="55" t="s">
        <v>131</v>
      </c>
      <c r="Z5" s="54" t="s">
        <v>129</v>
      </c>
      <c r="AA5" s="54" t="s">
        <v>130</v>
      </c>
      <c r="AB5" s="55" t="s">
        <v>131</v>
      </c>
    </row>
    <row r="6" spans="1:29" s="53" customFormat="1" ht="29.25" customHeight="1">
      <c r="A6" s="98"/>
      <c r="B6" s="109"/>
      <c r="C6" s="108"/>
      <c r="D6" s="108"/>
      <c r="E6" s="101"/>
      <c r="F6" s="5" t="s">
        <v>99</v>
      </c>
      <c r="G6" s="5" t="s">
        <v>108</v>
      </c>
      <c r="H6" s="5" t="s">
        <v>109</v>
      </c>
      <c r="I6" s="68" t="s">
        <v>126</v>
      </c>
      <c r="J6" s="68" t="s">
        <v>128</v>
      </c>
      <c r="K6" s="5" t="s">
        <v>110</v>
      </c>
      <c r="L6" s="5" t="s">
        <v>111</v>
      </c>
      <c r="M6" s="69" t="s">
        <v>112</v>
      </c>
      <c r="N6" s="59"/>
      <c r="O6" s="98"/>
      <c r="P6" s="109"/>
      <c r="Q6" s="108"/>
      <c r="R6" s="108"/>
      <c r="S6" s="101"/>
      <c r="T6" s="56" t="s">
        <v>114</v>
      </c>
      <c r="U6" s="56" t="s">
        <v>115</v>
      </c>
      <c r="V6" s="67" t="s">
        <v>116</v>
      </c>
      <c r="W6" s="60" t="s">
        <v>117</v>
      </c>
      <c r="X6" s="60" t="s">
        <v>118</v>
      </c>
      <c r="Y6" s="67" t="s">
        <v>101</v>
      </c>
      <c r="Z6" s="60" t="s">
        <v>119</v>
      </c>
      <c r="AA6" s="60" t="s">
        <v>120</v>
      </c>
      <c r="AB6" s="67" t="s">
        <v>121</v>
      </c>
      <c r="AC6" s="61"/>
    </row>
    <row r="7" spans="1:28" ht="25.5" customHeight="1">
      <c r="A7" s="6">
        <v>1</v>
      </c>
      <c r="B7" s="84" t="s">
        <v>4</v>
      </c>
      <c r="C7" s="7" t="s">
        <v>5</v>
      </c>
      <c r="D7" s="7" t="s">
        <v>6</v>
      </c>
      <c r="E7" s="6"/>
      <c r="F7" s="8">
        <f>+SUM(G7:I7)</f>
        <v>28</v>
      </c>
      <c r="G7" s="9">
        <v>7</v>
      </c>
      <c r="H7" s="9">
        <v>1</v>
      </c>
      <c r="I7" s="10">
        <v>20</v>
      </c>
      <c r="J7" s="10">
        <f>+I7-K7-L7</f>
        <v>11</v>
      </c>
      <c r="K7" s="10">
        <v>5</v>
      </c>
      <c r="L7" s="10">
        <v>4</v>
      </c>
      <c r="M7" s="44">
        <f>+J7/I7</f>
        <v>0.55</v>
      </c>
      <c r="N7" s="65"/>
      <c r="O7" s="6">
        <v>1</v>
      </c>
      <c r="P7" s="84" t="s">
        <v>4</v>
      </c>
      <c r="Q7" s="7" t="s">
        <v>5</v>
      </c>
      <c r="R7" s="7" t="s">
        <v>6</v>
      </c>
      <c r="S7" s="6"/>
      <c r="T7" s="8">
        <v>53</v>
      </c>
      <c r="U7" s="8">
        <v>17</v>
      </c>
      <c r="V7" s="44">
        <f>+U7/T7</f>
        <v>0.32075471698113206</v>
      </c>
      <c r="W7" s="8">
        <v>48</v>
      </c>
      <c r="X7" s="8">
        <v>26</v>
      </c>
      <c r="Y7" s="44">
        <f>+X7/W7</f>
        <v>0.5416666666666666</v>
      </c>
      <c r="Z7" s="8">
        <v>48</v>
      </c>
      <c r="AA7" s="8">
        <v>26</v>
      </c>
      <c r="AB7" s="44">
        <f>+AA7/Z7</f>
        <v>0.5416666666666666</v>
      </c>
    </row>
    <row r="8" spans="1:28" ht="25.5" customHeight="1">
      <c r="A8" s="6">
        <f>+A7+1</f>
        <v>2</v>
      </c>
      <c r="B8" s="77"/>
      <c r="C8" s="7" t="s">
        <v>5</v>
      </c>
      <c r="D8" s="7" t="s">
        <v>7</v>
      </c>
      <c r="E8" s="6"/>
      <c r="F8" s="8">
        <f aca="true" t="shared" si="0" ref="F8:F53">+SUM(G8:I8)</f>
        <v>17</v>
      </c>
      <c r="G8" s="11">
        <v>1</v>
      </c>
      <c r="H8" s="11">
        <v>3</v>
      </c>
      <c r="I8" s="12">
        <v>13</v>
      </c>
      <c r="J8" s="10">
        <f aca="true" t="shared" si="1" ref="J8:J53">+I8-K8-L8</f>
        <v>10</v>
      </c>
      <c r="K8" s="10">
        <v>0</v>
      </c>
      <c r="L8" s="10">
        <v>3</v>
      </c>
      <c r="M8" s="44">
        <f aca="true" t="shared" si="2" ref="M8:M55">+J8/I8</f>
        <v>0.7692307692307693</v>
      </c>
      <c r="N8" s="65"/>
      <c r="O8" s="6">
        <f>+O7+1</f>
        <v>2</v>
      </c>
      <c r="P8" s="77"/>
      <c r="Q8" s="7" t="s">
        <v>5</v>
      </c>
      <c r="R8" s="7" t="s">
        <v>7</v>
      </c>
      <c r="S8" s="6"/>
      <c r="T8" s="13">
        <v>49</v>
      </c>
      <c r="U8" s="13">
        <f>36-1</f>
        <v>35</v>
      </c>
      <c r="V8" s="44">
        <f aca="true" t="shared" si="3" ref="V8:V55">+U8/T8</f>
        <v>0.7142857142857143</v>
      </c>
      <c r="W8" s="13">
        <v>29</v>
      </c>
      <c r="X8" s="13">
        <v>19</v>
      </c>
      <c r="Y8" s="44">
        <f aca="true" t="shared" si="4" ref="Y8:Y55">+X8/W8</f>
        <v>0.6551724137931034</v>
      </c>
      <c r="Z8" s="13">
        <v>29</v>
      </c>
      <c r="AA8" s="13">
        <v>19</v>
      </c>
      <c r="AB8" s="44">
        <f>+AA8/Z8</f>
        <v>0.6551724137931034</v>
      </c>
    </row>
    <row r="9" spans="1:28" ht="25.5" customHeight="1">
      <c r="A9" s="6">
        <f aca="true" t="shared" si="5" ref="A9:A53">+A8+1</f>
        <v>3</v>
      </c>
      <c r="B9" s="77"/>
      <c r="C9" s="7" t="s">
        <v>5</v>
      </c>
      <c r="D9" s="7" t="s">
        <v>8</v>
      </c>
      <c r="E9" s="6"/>
      <c r="F9" s="8">
        <f t="shared" si="0"/>
        <v>26</v>
      </c>
      <c r="G9" s="11">
        <v>4</v>
      </c>
      <c r="H9" s="11">
        <v>3</v>
      </c>
      <c r="I9" s="12">
        <v>19</v>
      </c>
      <c r="J9" s="10">
        <f t="shared" si="1"/>
        <v>14</v>
      </c>
      <c r="K9" s="10">
        <v>4</v>
      </c>
      <c r="L9" s="10">
        <v>1</v>
      </c>
      <c r="M9" s="44">
        <f t="shared" si="2"/>
        <v>0.7368421052631579</v>
      </c>
      <c r="N9" s="65"/>
      <c r="O9" s="6">
        <f aca="true" t="shared" si="6" ref="O9:O53">+O8+1</f>
        <v>3</v>
      </c>
      <c r="P9" s="77"/>
      <c r="Q9" s="7" t="s">
        <v>5</v>
      </c>
      <c r="R9" s="7" t="s">
        <v>8</v>
      </c>
      <c r="S9" s="6"/>
      <c r="T9" s="13">
        <v>66</v>
      </c>
      <c r="U9" s="13">
        <v>36</v>
      </c>
      <c r="V9" s="44">
        <f t="shared" si="3"/>
        <v>0.5454545454545454</v>
      </c>
      <c r="W9" s="13">
        <v>48</v>
      </c>
      <c r="X9" s="13">
        <v>31</v>
      </c>
      <c r="Y9" s="44">
        <f t="shared" si="4"/>
        <v>0.6458333333333334</v>
      </c>
      <c r="Z9" s="13">
        <v>48</v>
      </c>
      <c r="AA9" s="13">
        <v>31</v>
      </c>
      <c r="AB9" s="44">
        <f aca="true" t="shared" si="7" ref="AB9:AB55">+AA9/Z9</f>
        <v>0.6458333333333334</v>
      </c>
    </row>
    <row r="10" spans="1:28" ht="25.5" customHeight="1">
      <c r="A10" s="6">
        <f t="shared" si="5"/>
        <v>4</v>
      </c>
      <c r="B10" s="77"/>
      <c r="C10" s="7" t="s">
        <v>9</v>
      </c>
      <c r="D10" s="7" t="s">
        <v>10</v>
      </c>
      <c r="E10" s="6"/>
      <c r="F10" s="8">
        <f t="shared" si="0"/>
        <v>19</v>
      </c>
      <c r="G10" s="11">
        <v>0</v>
      </c>
      <c r="H10" s="11">
        <v>1</v>
      </c>
      <c r="I10" s="12">
        <v>18</v>
      </c>
      <c r="J10" s="10">
        <f t="shared" si="1"/>
        <v>14</v>
      </c>
      <c r="K10" s="10">
        <v>2</v>
      </c>
      <c r="L10" s="10">
        <v>2</v>
      </c>
      <c r="M10" s="44">
        <f t="shared" si="2"/>
        <v>0.7777777777777778</v>
      </c>
      <c r="N10" s="65"/>
      <c r="O10" s="6">
        <f t="shared" si="6"/>
        <v>4</v>
      </c>
      <c r="P10" s="77"/>
      <c r="Q10" s="7" t="s">
        <v>9</v>
      </c>
      <c r="R10" s="7" t="s">
        <v>10</v>
      </c>
      <c r="S10" s="6"/>
      <c r="T10" s="13">
        <v>55</v>
      </c>
      <c r="U10" s="13">
        <f>45-1</f>
        <v>44</v>
      </c>
      <c r="V10" s="44">
        <f t="shared" si="3"/>
        <v>0.8</v>
      </c>
      <c r="W10" s="13">
        <v>47</v>
      </c>
      <c r="X10" s="13">
        <v>37</v>
      </c>
      <c r="Y10" s="44">
        <f t="shared" si="4"/>
        <v>0.7872340425531915</v>
      </c>
      <c r="Z10" s="13">
        <f>+W10</f>
        <v>47</v>
      </c>
      <c r="AA10" s="13">
        <v>36</v>
      </c>
      <c r="AB10" s="44">
        <f t="shared" si="7"/>
        <v>0.7659574468085106</v>
      </c>
    </row>
    <row r="11" spans="1:28" ht="25.5" customHeight="1">
      <c r="A11" s="6">
        <f t="shared" si="5"/>
        <v>5</v>
      </c>
      <c r="B11" s="77"/>
      <c r="C11" s="7" t="s">
        <v>11</v>
      </c>
      <c r="D11" s="7" t="s">
        <v>12</v>
      </c>
      <c r="E11" s="6"/>
      <c r="F11" s="8">
        <f t="shared" si="0"/>
        <v>27</v>
      </c>
      <c r="G11" s="11">
        <v>1</v>
      </c>
      <c r="H11" s="11">
        <v>1</v>
      </c>
      <c r="I11" s="12">
        <v>25</v>
      </c>
      <c r="J11" s="10">
        <f t="shared" si="1"/>
        <v>22</v>
      </c>
      <c r="K11" s="10">
        <v>1</v>
      </c>
      <c r="L11" s="10">
        <v>2</v>
      </c>
      <c r="M11" s="44">
        <f t="shared" si="2"/>
        <v>0.88</v>
      </c>
      <c r="N11" s="65"/>
      <c r="O11" s="6">
        <f t="shared" si="6"/>
        <v>5</v>
      </c>
      <c r="P11" s="77"/>
      <c r="Q11" s="7" t="s">
        <v>11</v>
      </c>
      <c r="R11" s="7" t="s">
        <v>12</v>
      </c>
      <c r="S11" s="6"/>
      <c r="T11" s="13">
        <v>91</v>
      </c>
      <c r="U11" s="13">
        <f>78-1</f>
        <v>77</v>
      </c>
      <c r="V11" s="44">
        <f t="shared" si="3"/>
        <v>0.8461538461538461</v>
      </c>
      <c r="W11" s="13">
        <v>72</v>
      </c>
      <c r="X11" s="13">
        <v>62</v>
      </c>
      <c r="Y11" s="44">
        <f t="shared" si="4"/>
        <v>0.8611111111111112</v>
      </c>
      <c r="Z11" s="13">
        <f aca="true" t="shared" si="8" ref="Z11:Z52">+W11</f>
        <v>72</v>
      </c>
      <c r="AA11" s="13">
        <f>63+1</f>
        <v>64</v>
      </c>
      <c r="AB11" s="44">
        <f t="shared" si="7"/>
        <v>0.8888888888888888</v>
      </c>
    </row>
    <row r="12" spans="1:28" ht="25.5" customHeight="1" thickBot="1">
      <c r="A12" s="14">
        <f t="shared" si="5"/>
        <v>6</v>
      </c>
      <c r="B12" s="78"/>
      <c r="C12" s="15" t="s">
        <v>13</v>
      </c>
      <c r="D12" s="15" t="s">
        <v>14</v>
      </c>
      <c r="E12" s="14"/>
      <c r="F12" s="16">
        <f t="shared" si="0"/>
        <v>19</v>
      </c>
      <c r="G12" s="17">
        <v>0</v>
      </c>
      <c r="H12" s="17">
        <v>1</v>
      </c>
      <c r="I12" s="18">
        <v>18</v>
      </c>
      <c r="J12" s="18">
        <f t="shared" si="1"/>
        <v>16</v>
      </c>
      <c r="K12" s="18">
        <v>1</v>
      </c>
      <c r="L12" s="18">
        <v>1</v>
      </c>
      <c r="M12" s="45">
        <f t="shared" si="2"/>
        <v>0.8888888888888888</v>
      </c>
      <c r="N12" s="65"/>
      <c r="O12" s="14">
        <f t="shared" si="6"/>
        <v>6</v>
      </c>
      <c r="P12" s="78"/>
      <c r="Q12" s="15" t="s">
        <v>13</v>
      </c>
      <c r="R12" s="15" t="s">
        <v>14</v>
      </c>
      <c r="S12" s="14"/>
      <c r="T12" s="16">
        <v>64</v>
      </c>
      <c r="U12" s="16">
        <f>52-1</f>
        <v>51</v>
      </c>
      <c r="V12" s="45">
        <f t="shared" si="3"/>
        <v>0.796875</v>
      </c>
      <c r="W12" s="16">
        <v>58</v>
      </c>
      <c r="X12" s="16">
        <v>42</v>
      </c>
      <c r="Y12" s="45">
        <f t="shared" si="4"/>
        <v>0.7241379310344828</v>
      </c>
      <c r="Z12" s="16">
        <f t="shared" si="8"/>
        <v>58</v>
      </c>
      <c r="AA12" s="16">
        <v>42</v>
      </c>
      <c r="AB12" s="45">
        <f t="shared" si="7"/>
        <v>0.7241379310344828</v>
      </c>
    </row>
    <row r="13" spans="1:38" s="20" customFormat="1" ht="25.5" customHeight="1" thickBot="1" thickTop="1">
      <c r="A13" s="87" t="s">
        <v>85</v>
      </c>
      <c r="B13" s="88"/>
      <c r="C13" s="88"/>
      <c r="D13" s="88"/>
      <c r="E13" s="89"/>
      <c r="F13" s="19">
        <f>+SUM(F7:F12)</f>
        <v>136</v>
      </c>
      <c r="G13" s="19">
        <f aca="true" t="shared" si="9" ref="G13:L13">+SUM(G7:G12)</f>
        <v>13</v>
      </c>
      <c r="H13" s="19">
        <f t="shared" si="9"/>
        <v>10</v>
      </c>
      <c r="I13" s="19">
        <f t="shared" si="9"/>
        <v>113</v>
      </c>
      <c r="J13" s="19">
        <f t="shared" si="9"/>
        <v>87</v>
      </c>
      <c r="K13" s="19">
        <f t="shared" si="9"/>
        <v>13</v>
      </c>
      <c r="L13" s="19">
        <f t="shared" si="9"/>
        <v>13</v>
      </c>
      <c r="M13" s="46">
        <f t="shared" si="2"/>
        <v>0.7699115044247787</v>
      </c>
      <c r="N13" s="65"/>
      <c r="O13" s="87" t="s">
        <v>85</v>
      </c>
      <c r="P13" s="88"/>
      <c r="Q13" s="88"/>
      <c r="R13" s="88"/>
      <c r="S13" s="89"/>
      <c r="T13" s="19">
        <f>+SUM(T7:T12)</f>
        <v>378</v>
      </c>
      <c r="U13" s="19">
        <f>+SUM(U7:U12)</f>
        <v>260</v>
      </c>
      <c r="V13" s="46">
        <f t="shared" si="3"/>
        <v>0.6878306878306878</v>
      </c>
      <c r="W13" s="19">
        <f>+SUM(W7:W12)</f>
        <v>302</v>
      </c>
      <c r="X13" s="19">
        <f>+SUM(X7:X12)</f>
        <v>217</v>
      </c>
      <c r="Y13" s="46">
        <f t="shared" si="4"/>
        <v>0.7185430463576159</v>
      </c>
      <c r="Z13" s="19">
        <f>+SUM(Z7:Z12)</f>
        <v>302</v>
      </c>
      <c r="AA13" s="19">
        <f>+SUM(AA7:AA12)</f>
        <v>218</v>
      </c>
      <c r="AB13" s="46">
        <f t="shared" si="7"/>
        <v>0.7218543046357616</v>
      </c>
      <c r="AC13" s="35"/>
      <c r="AD13" s="35"/>
      <c r="AE13" s="35"/>
      <c r="AF13" s="35"/>
      <c r="AG13" s="35"/>
      <c r="AH13" s="35"/>
      <c r="AI13" s="35"/>
      <c r="AJ13" s="35"/>
      <c r="AK13" s="35"/>
      <c r="AL13" s="35"/>
    </row>
    <row r="14" spans="1:28" ht="25.5" customHeight="1" thickTop="1">
      <c r="A14" s="21">
        <f>+A12+1</f>
        <v>7</v>
      </c>
      <c r="B14" s="82" t="s">
        <v>100</v>
      </c>
      <c r="C14" s="22" t="s">
        <v>15</v>
      </c>
      <c r="D14" s="22" t="s">
        <v>16</v>
      </c>
      <c r="E14" s="21"/>
      <c r="F14" s="8">
        <f t="shared" si="0"/>
        <v>27</v>
      </c>
      <c r="G14" s="9">
        <v>3</v>
      </c>
      <c r="H14" s="9">
        <v>1</v>
      </c>
      <c r="I14" s="10">
        <v>23</v>
      </c>
      <c r="J14" s="10">
        <f t="shared" si="1"/>
        <v>17</v>
      </c>
      <c r="K14" s="10">
        <v>6</v>
      </c>
      <c r="L14" s="10">
        <v>0</v>
      </c>
      <c r="M14" s="44">
        <f t="shared" si="2"/>
        <v>0.7391304347826086</v>
      </c>
      <c r="N14" s="65"/>
      <c r="O14" s="21">
        <f>+O12+1</f>
        <v>7</v>
      </c>
      <c r="P14" s="82" t="s">
        <v>100</v>
      </c>
      <c r="Q14" s="22" t="s">
        <v>15</v>
      </c>
      <c r="R14" s="22" t="s">
        <v>16</v>
      </c>
      <c r="S14" s="21"/>
      <c r="T14" s="8">
        <v>73</v>
      </c>
      <c r="U14" s="8">
        <f>50-1</f>
        <v>49</v>
      </c>
      <c r="V14" s="44">
        <f t="shared" si="3"/>
        <v>0.6712328767123288</v>
      </c>
      <c r="W14" s="8">
        <v>56</v>
      </c>
      <c r="X14" s="8">
        <v>41</v>
      </c>
      <c r="Y14" s="44">
        <f t="shared" si="4"/>
        <v>0.7321428571428571</v>
      </c>
      <c r="Z14" s="8">
        <f t="shared" si="8"/>
        <v>56</v>
      </c>
      <c r="AA14" s="8">
        <v>41</v>
      </c>
      <c r="AB14" s="44">
        <f t="shared" si="7"/>
        <v>0.7321428571428571</v>
      </c>
    </row>
    <row r="15" spans="1:28" ht="25.5" customHeight="1" thickBot="1">
      <c r="A15" s="14">
        <f t="shared" si="5"/>
        <v>8</v>
      </c>
      <c r="B15" s="83"/>
      <c r="C15" s="15" t="s">
        <v>15</v>
      </c>
      <c r="D15" s="15" t="s">
        <v>17</v>
      </c>
      <c r="E15" s="14" t="s">
        <v>86</v>
      </c>
      <c r="F15" s="16">
        <f t="shared" si="0"/>
        <v>15</v>
      </c>
      <c r="G15" s="17">
        <v>6</v>
      </c>
      <c r="H15" s="17">
        <v>0</v>
      </c>
      <c r="I15" s="16">
        <v>9</v>
      </c>
      <c r="J15" s="18">
        <f t="shared" si="1"/>
        <v>9</v>
      </c>
      <c r="K15" s="16">
        <v>0</v>
      </c>
      <c r="L15" s="16">
        <v>0</v>
      </c>
      <c r="M15" s="45">
        <f t="shared" si="2"/>
        <v>1</v>
      </c>
      <c r="N15" s="65"/>
      <c r="O15" s="14">
        <f t="shared" si="6"/>
        <v>8</v>
      </c>
      <c r="P15" s="83"/>
      <c r="Q15" s="15" t="s">
        <v>15</v>
      </c>
      <c r="R15" s="15" t="s">
        <v>17</v>
      </c>
      <c r="S15" s="14" t="s">
        <v>86</v>
      </c>
      <c r="T15" s="16">
        <v>27</v>
      </c>
      <c r="U15" s="16">
        <f>20-1</f>
        <v>19</v>
      </c>
      <c r="V15" s="45">
        <f t="shared" si="3"/>
        <v>0.7037037037037037</v>
      </c>
      <c r="W15" s="16">
        <v>22</v>
      </c>
      <c r="X15" s="16">
        <v>20</v>
      </c>
      <c r="Y15" s="45">
        <f t="shared" si="4"/>
        <v>0.9090909090909091</v>
      </c>
      <c r="Z15" s="16">
        <f t="shared" si="8"/>
        <v>22</v>
      </c>
      <c r="AA15" s="16">
        <f>19+1</f>
        <v>20</v>
      </c>
      <c r="AB15" s="45">
        <f t="shared" si="7"/>
        <v>0.9090909090909091</v>
      </c>
    </row>
    <row r="16" spans="1:38" s="20" customFormat="1" ht="25.5" customHeight="1" thickBot="1" thickTop="1">
      <c r="A16" s="87" t="s">
        <v>18</v>
      </c>
      <c r="B16" s="88"/>
      <c r="C16" s="88"/>
      <c r="D16" s="88"/>
      <c r="E16" s="89"/>
      <c r="F16" s="19">
        <f>+SUM(F14:F15)</f>
        <v>42</v>
      </c>
      <c r="G16" s="19">
        <f aca="true" t="shared" si="10" ref="G16:L16">+SUM(G14:G15)</f>
        <v>9</v>
      </c>
      <c r="H16" s="19">
        <f t="shared" si="10"/>
        <v>1</v>
      </c>
      <c r="I16" s="19">
        <f t="shared" si="10"/>
        <v>32</v>
      </c>
      <c r="J16" s="19">
        <f t="shared" si="10"/>
        <v>26</v>
      </c>
      <c r="K16" s="19">
        <f t="shared" si="10"/>
        <v>6</v>
      </c>
      <c r="L16" s="19">
        <f t="shared" si="10"/>
        <v>0</v>
      </c>
      <c r="M16" s="46">
        <f t="shared" si="2"/>
        <v>0.8125</v>
      </c>
      <c r="N16" s="65"/>
      <c r="O16" s="87" t="s">
        <v>18</v>
      </c>
      <c r="P16" s="88"/>
      <c r="Q16" s="88"/>
      <c r="R16" s="88"/>
      <c r="S16" s="89"/>
      <c r="T16" s="19">
        <f>+SUM(T14:T15)</f>
        <v>100</v>
      </c>
      <c r="U16" s="19">
        <f>+SUM(U14:U15)</f>
        <v>68</v>
      </c>
      <c r="V16" s="46">
        <f t="shared" si="3"/>
        <v>0.68</v>
      </c>
      <c r="W16" s="19">
        <f>+SUM(W14:W15)</f>
        <v>78</v>
      </c>
      <c r="X16" s="19">
        <f>+SUM(X14:X15)</f>
        <v>61</v>
      </c>
      <c r="Y16" s="46">
        <f t="shared" si="4"/>
        <v>0.782051282051282</v>
      </c>
      <c r="Z16" s="19">
        <f>+SUM(Z14:Z15)</f>
        <v>78</v>
      </c>
      <c r="AA16" s="19">
        <f>+SUM(AA14:AA15)</f>
        <v>61</v>
      </c>
      <c r="AB16" s="46">
        <f t="shared" si="7"/>
        <v>0.782051282051282</v>
      </c>
      <c r="AC16" s="35"/>
      <c r="AD16" s="35"/>
      <c r="AE16" s="35"/>
      <c r="AF16" s="35"/>
      <c r="AG16" s="35"/>
      <c r="AH16" s="35"/>
      <c r="AI16" s="35"/>
      <c r="AJ16" s="35"/>
      <c r="AK16" s="35"/>
      <c r="AL16" s="35"/>
    </row>
    <row r="17" spans="1:28" ht="25.5" customHeight="1" thickTop="1">
      <c r="A17" s="21">
        <f>+A15+1</f>
        <v>9</v>
      </c>
      <c r="B17" s="85" t="s">
        <v>19</v>
      </c>
      <c r="C17" s="22" t="s">
        <v>20</v>
      </c>
      <c r="D17" s="22" t="s">
        <v>21</v>
      </c>
      <c r="E17" s="21"/>
      <c r="F17" s="8">
        <f t="shared" si="0"/>
        <v>24</v>
      </c>
      <c r="G17" s="9">
        <v>5</v>
      </c>
      <c r="H17" s="9">
        <v>1</v>
      </c>
      <c r="I17" s="10">
        <v>18</v>
      </c>
      <c r="J17" s="10">
        <f t="shared" si="1"/>
        <v>16</v>
      </c>
      <c r="K17" s="10">
        <v>1</v>
      </c>
      <c r="L17" s="10">
        <v>1</v>
      </c>
      <c r="M17" s="44">
        <f t="shared" si="2"/>
        <v>0.8888888888888888</v>
      </c>
      <c r="N17" s="65"/>
      <c r="O17" s="21">
        <f>+O15+1</f>
        <v>9</v>
      </c>
      <c r="P17" s="85" t="s">
        <v>19</v>
      </c>
      <c r="Q17" s="22" t="s">
        <v>20</v>
      </c>
      <c r="R17" s="22" t="s">
        <v>21</v>
      </c>
      <c r="S17" s="21"/>
      <c r="T17" s="8">
        <v>42</v>
      </c>
      <c r="U17" s="8">
        <f>29-1</f>
        <v>28</v>
      </c>
      <c r="V17" s="44">
        <f t="shared" si="3"/>
        <v>0.6666666666666666</v>
      </c>
      <c r="W17" s="8">
        <v>41</v>
      </c>
      <c r="X17" s="8">
        <v>36</v>
      </c>
      <c r="Y17" s="44">
        <f t="shared" si="4"/>
        <v>0.8780487804878049</v>
      </c>
      <c r="Z17" s="8">
        <f t="shared" si="8"/>
        <v>41</v>
      </c>
      <c r="AA17" s="8">
        <f>35+1</f>
        <v>36</v>
      </c>
      <c r="AB17" s="44">
        <f t="shared" si="7"/>
        <v>0.8780487804878049</v>
      </c>
    </row>
    <row r="18" spans="1:28" ht="25.5" customHeight="1" thickBot="1">
      <c r="A18" s="14">
        <f t="shared" si="5"/>
        <v>10</v>
      </c>
      <c r="B18" s="86"/>
      <c r="C18" s="15" t="s">
        <v>22</v>
      </c>
      <c r="D18" s="15" t="s">
        <v>23</v>
      </c>
      <c r="E18" s="14"/>
      <c r="F18" s="16">
        <f t="shared" si="0"/>
        <v>29</v>
      </c>
      <c r="G18" s="17">
        <v>3</v>
      </c>
      <c r="H18" s="17">
        <v>3</v>
      </c>
      <c r="I18" s="18">
        <v>23</v>
      </c>
      <c r="J18" s="18">
        <f t="shared" si="1"/>
        <v>21</v>
      </c>
      <c r="K18" s="18">
        <v>1</v>
      </c>
      <c r="L18" s="18">
        <v>1</v>
      </c>
      <c r="M18" s="45">
        <f t="shared" si="2"/>
        <v>0.9130434782608695</v>
      </c>
      <c r="N18" s="65"/>
      <c r="O18" s="14">
        <f t="shared" si="6"/>
        <v>10</v>
      </c>
      <c r="P18" s="86"/>
      <c r="Q18" s="15" t="s">
        <v>22</v>
      </c>
      <c r="R18" s="15" t="s">
        <v>23</v>
      </c>
      <c r="S18" s="14"/>
      <c r="T18" s="16">
        <v>80</v>
      </c>
      <c r="U18" s="16">
        <f>52-1</f>
        <v>51</v>
      </c>
      <c r="V18" s="45">
        <f t="shared" si="3"/>
        <v>0.6375</v>
      </c>
      <c r="W18" s="16">
        <v>62</v>
      </c>
      <c r="X18" s="16">
        <v>48</v>
      </c>
      <c r="Y18" s="45">
        <f t="shared" si="4"/>
        <v>0.7741935483870968</v>
      </c>
      <c r="Z18" s="16">
        <f t="shared" si="8"/>
        <v>62</v>
      </c>
      <c r="AA18" s="16">
        <v>46</v>
      </c>
      <c r="AB18" s="45">
        <f t="shared" si="7"/>
        <v>0.7419354838709677</v>
      </c>
    </row>
    <row r="19" spans="1:38" s="23" customFormat="1" ht="25.5" customHeight="1" thickBot="1" thickTop="1">
      <c r="A19" s="73" t="s">
        <v>87</v>
      </c>
      <c r="B19" s="74"/>
      <c r="C19" s="74"/>
      <c r="D19" s="74"/>
      <c r="E19" s="75"/>
      <c r="F19" s="19">
        <f>+SUM(F17:F18)</f>
        <v>53</v>
      </c>
      <c r="G19" s="19">
        <f aca="true" t="shared" si="11" ref="G19:L19">+SUM(G17:G18)</f>
        <v>8</v>
      </c>
      <c r="H19" s="19">
        <f t="shared" si="11"/>
        <v>4</v>
      </c>
      <c r="I19" s="19">
        <f t="shared" si="11"/>
        <v>41</v>
      </c>
      <c r="J19" s="19">
        <f t="shared" si="11"/>
        <v>37</v>
      </c>
      <c r="K19" s="19">
        <f t="shared" si="11"/>
        <v>2</v>
      </c>
      <c r="L19" s="19">
        <f t="shared" si="11"/>
        <v>2</v>
      </c>
      <c r="M19" s="46">
        <f t="shared" si="2"/>
        <v>0.9024390243902439</v>
      </c>
      <c r="N19" s="65"/>
      <c r="O19" s="73" t="s">
        <v>87</v>
      </c>
      <c r="P19" s="74"/>
      <c r="Q19" s="74"/>
      <c r="R19" s="74"/>
      <c r="S19" s="75"/>
      <c r="T19" s="19">
        <f>+SUM(T17:T18)</f>
        <v>122</v>
      </c>
      <c r="U19" s="19">
        <f>+SUM(U17:U18)</f>
        <v>79</v>
      </c>
      <c r="V19" s="46">
        <f t="shared" si="3"/>
        <v>0.6475409836065574</v>
      </c>
      <c r="W19" s="19">
        <f>+SUM(W17:W18)</f>
        <v>103</v>
      </c>
      <c r="X19" s="19">
        <f>+SUM(X17:X18)</f>
        <v>84</v>
      </c>
      <c r="Y19" s="46">
        <f t="shared" si="4"/>
        <v>0.8155339805825242</v>
      </c>
      <c r="Z19" s="19">
        <f>+SUM(Z17:Z18)</f>
        <v>103</v>
      </c>
      <c r="AA19" s="19">
        <f>+SUM(AA17:AA18)</f>
        <v>82</v>
      </c>
      <c r="AB19" s="46">
        <f t="shared" si="7"/>
        <v>0.7961165048543689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28" ht="25.5" customHeight="1" thickTop="1">
      <c r="A20" s="21">
        <f>+A18+1</f>
        <v>11</v>
      </c>
      <c r="B20" s="76" t="s">
        <v>24</v>
      </c>
      <c r="C20" s="22" t="s">
        <v>25</v>
      </c>
      <c r="D20" s="22" t="s">
        <v>26</v>
      </c>
      <c r="E20" s="21"/>
      <c r="F20" s="8">
        <f t="shared" si="0"/>
        <v>25</v>
      </c>
      <c r="G20" s="9">
        <v>0</v>
      </c>
      <c r="H20" s="9">
        <v>1</v>
      </c>
      <c r="I20" s="10">
        <v>24</v>
      </c>
      <c r="J20" s="10">
        <f t="shared" si="1"/>
        <v>16</v>
      </c>
      <c r="K20" s="10">
        <v>8</v>
      </c>
      <c r="L20" s="10">
        <v>0</v>
      </c>
      <c r="M20" s="44">
        <f t="shared" si="2"/>
        <v>0.6666666666666666</v>
      </c>
      <c r="N20" s="65"/>
      <c r="O20" s="21">
        <f>+O18+1</f>
        <v>11</v>
      </c>
      <c r="P20" s="76" t="s">
        <v>24</v>
      </c>
      <c r="Q20" s="22" t="s">
        <v>25</v>
      </c>
      <c r="R20" s="22" t="s">
        <v>26</v>
      </c>
      <c r="S20" s="21"/>
      <c r="T20" s="8">
        <v>69</v>
      </c>
      <c r="U20" s="8">
        <f>44-1</f>
        <v>43</v>
      </c>
      <c r="V20" s="44">
        <f t="shared" si="3"/>
        <v>0.6231884057971014</v>
      </c>
      <c r="W20" s="8">
        <v>56</v>
      </c>
      <c r="X20" s="8">
        <v>37</v>
      </c>
      <c r="Y20" s="44">
        <f t="shared" si="4"/>
        <v>0.6607142857142857</v>
      </c>
      <c r="Z20" s="8">
        <f t="shared" si="8"/>
        <v>56</v>
      </c>
      <c r="AA20" s="8">
        <v>37</v>
      </c>
      <c r="AB20" s="44">
        <f t="shared" si="7"/>
        <v>0.6607142857142857</v>
      </c>
    </row>
    <row r="21" spans="1:28" ht="25.5" customHeight="1">
      <c r="A21" s="6">
        <f t="shared" si="5"/>
        <v>12</v>
      </c>
      <c r="B21" s="77"/>
      <c r="C21" s="7" t="s">
        <v>25</v>
      </c>
      <c r="D21" s="7" t="s">
        <v>27</v>
      </c>
      <c r="E21" s="6"/>
      <c r="F21" s="8">
        <f t="shared" si="0"/>
        <v>22</v>
      </c>
      <c r="G21" s="11">
        <v>0</v>
      </c>
      <c r="H21" s="11">
        <v>0</v>
      </c>
      <c r="I21" s="12">
        <v>22</v>
      </c>
      <c r="J21" s="10">
        <f>+I21-K21-L21</f>
        <v>13</v>
      </c>
      <c r="K21" s="10">
        <v>9</v>
      </c>
      <c r="L21" s="10">
        <v>0</v>
      </c>
      <c r="M21" s="44">
        <f t="shared" si="2"/>
        <v>0.5909090909090909</v>
      </c>
      <c r="N21" s="65"/>
      <c r="O21" s="6">
        <f t="shared" si="6"/>
        <v>12</v>
      </c>
      <c r="P21" s="77"/>
      <c r="Q21" s="7" t="s">
        <v>25</v>
      </c>
      <c r="R21" s="7" t="s">
        <v>27</v>
      </c>
      <c r="S21" s="6"/>
      <c r="T21" s="13">
        <v>53</v>
      </c>
      <c r="U21" s="13">
        <v>28</v>
      </c>
      <c r="V21" s="44">
        <f t="shared" si="3"/>
        <v>0.5283018867924528</v>
      </c>
      <c r="W21" s="13">
        <v>41</v>
      </c>
      <c r="X21" s="13">
        <v>23</v>
      </c>
      <c r="Y21" s="44">
        <f t="shared" si="4"/>
        <v>0.5609756097560976</v>
      </c>
      <c r="Z21" s="13">
        <f t="shared" si="8"/>
        <v>41</v>
      </c>
      <c r="AA21" s="13">
        <v>21</v>
      </c>
      <c r="AB21" s="44">
        <f t="shared" si="7"/>
        <v>0.5121951219512195</v>
      </c>
    </row>
    <row r="22" spans="1:28" ht="25.5" customHeight="1">
      <c r="A22" s="6">
        <f t="shared" si="5"/>
        <v>13</v>
      </c>
      <c r="B22" s="77"/>
      <c r="C22" s="7" t="s">
        <v>28</v>
      </c>
      <c r="D22" s="7" t="s">
        <v>29</v>
      </c>
      <c r="E22" s="6"/>
      <c r="F22" s="8">
        <f t="shared" si="0"/>
        <v>19</v>
      </c>
      <c r="G22" s="11">
        <v>0</v>
      </c>
      <c r="H22" s="11">
        <v>0</v>
      </c>
      <c r="I22" s="12">
        <v>19</v>
      </c>
      <c r="J22" s="10">
        <f t="shared" si="1"/>
        <v>15</v>
      </c>
      <c r="K22" s="10">
        <v>4</v>
      </c>
      <c r="L22" s="10">
        <v>0</v>
      </c>
      <c r="M22" s="44">
        <f t="shared" si="2"/>
        <v>0.7894736842105263</v>
      </c>
      <c r="N22" s="65"/>
      <c r="O22" s="6">
        <f t="shared" si="6"/>
        <v>13</v>
      </c>
      <c r="P22" s="77"/>
      <c r="Q22" s="7" t="s">
        <v>28</v>
      </c>
      <c r="R22" s="7" t="s">
        <v>29</v>
      </c>
      <c r="S22" s="6"/>
      <c r="T22" s="13">
        <v>62</v>
      </c>
      <c r="U22" s="13">
        <f>43-1</f>
        <v>42</v>
      </c>
      <c r="V22" s="44">
        <f t="shared" si="3"/>
        <v>0.6774193548387096</v>
      </c>
      <c r="W22" s="13">
        <v>57</v>
      </c>
      <c r="X22" s="13">
        <v>37</v>
      </c>
      <c r="Y22" s="44">
        <f t="shared" si="4"/>
        <v>0.6491228070175439</v>
      </c>
      <c r="Z22" s="13">
        <f t="shared" si="8"/>
        <v>57</v>
      </c>
      <c r="AA22" s="13">
        <v>37</v>
      </c>
      <c r="AB22" s="44">
        <f t="shared" si="7"/>
        <v>0.6491228070175439</v>
      </c>
    </row>
    <row r="23" spans="1:28" ht="25.5" customHeight="1" thickBot="1">
      <c r="A23" s="14">
        <f t="shared" si="5"/>
        <v>14</v>
      </c>
      <c r="B23" s="78"/>
      <c r="C23" s="15" t="s">
        <v>30</v>
      </c>
      <c r="D23" s="15" t="s">
        <v>31</v>
      </c>
      <c r="E23" s="14"/>
      <c r="F23" s="16">
        <f t="shared" si="0"/>
        <v>24</v>
      </c>
      <c r="G23" s="17">
        <v>1</v>
      </c>
      <c r="H23" s="17">
        <v>1</v>
      </c>
      <c r="I23" s="18">
        <v>22</v>
      </c>
      <c r="J23" s="18">
        <f t="shared" si="1"/>
        <v>16</v>
      </c>
      <c r="K23" s="18">
        <v>6</v>
      </c>
      <c r="L23" s="18">
        <v>0</v>
      </c>
      <c r="M23" s="45">
        <f t="shared" si="2"/>
        <v>0.7272727272727273</v>
      </c>
      <c r="N23" s="65"/>
      <c r="O23" s="14">
        <f t="shared" si="6"/>
        <v>14</v>
      </c>
      <c r="P23" s="78"/>
      <c r="Q23" s="15" t="s">
        <v>30</v>
      </c>
      <c r="R23" s="15" t="s">
        <v>31</v>
      </c>
      <c r="S23" s="14"/>
      <c r="T23" s="16">
        <v>48</v>
      </c>
      <c r="U23" s="16">
        <f>35-1</f>
        <v>34</v>
      </c>
      <c r="V23" s="45">
        <f t="shared" si="3"/>
        <v>0.7083333333333334</v>
      </c>
      <c r="W23" s="16">
        <v>42</v>
      </c>
      <c r="X23" s="16">
        <v>32</v>
      </c>
      <c r="Y23" s="45">
        <f t="shared" si="4"/>
        <v>0.7619047619047619</v>
      </c>
      <c r="Z23" s="16">
        <f t="shared" si="8"/>
        <v>42</v>
      </c>
      <c r="AA23" s="16">
        <v>32</v>
      </c>
      <c r="AB23" s="45">
        <f t="shared" si="7"/>
        <v>0.7619047619047619</v>
      </c>
    </row>
    <row r="24" spans="1:38" s="23" customFormat="1" ht="25.5" customHeight="1" thickBot="1" thickTop="1">
      <c r="A24" s="73" t="s">
        <v>88</v>
      </c>
      <c r="B24" s="74"/>
      <c r="C24" s="74"/>
      <c r="D24" s="74"/>
      <c r="E24" s="75"/>
      <c r="F24" s="19">
        <f>+SUM(F20:F23)</f>
        <v>90</v>
      </c>
      <c r="G24" s="19">
        <f aca="true" t="shared" si="12" ref="G24:L24">+SUM(G20:G23)</f>
        <v>1</v>
      </c>
      <c r="H24" s="19">
        <f t="shared" si="12"/>
        <v>2</v>
      </c>
      <c r="I24" s="19">
        <f t="shared" si="12"/>
        <v>87</v>
      </c>
      <c r="J24" s="19">
        <f t="shared" si="12"/>
        <v>60</v>
      </c>
      <c r="K24" s="19">
        <f t="shared" si="12"/>
        <v>27</v>
      </c>
      <c r="L24" s="19">
        <f t="shared" si="12"/>
        <v>0</v>
      </c>
      <c r="M24" s="46">
        <f t="shared" si="2"/>
        <v>0.6896551724137931</v>
      </c>
      <c r="N24" s="65"/>
      <c r="O24" s="73" t="s">
        <v>88</v>
      </c>
      <c r="P24" s="74"/>
      <c r="Q24" s="74"/>
      <c r="R24" s="74"/>
      <c r="S24" s="75"/>
      <c r="T24" s="19">
        <f>+SUM(T20:T23)</f>
        <v>232</v>
      </c>
      <c r="U24" s="19">
        <f>+SUM(U20:U23)</f>
        <v>147</v>
      </c>
      <c r="V24" s="46">
        <f t="shared" si="3"/>
        <v>0.6336206896551724</v>
      </c>
      <c r="W24" s="19">
        <f>+SUM(W20:W23)</f>
        <v>196</v>
      </c>
      <c r="X24" s="19">
        <f>+SUM(X20:X23)</f>
        <v>129</v>
      </c>
      <c r="Y24" s="46">
        <f t="shared" si="4"/>
        <v>0.6581632653061225</v>
      </c>
      <c r="Z24" s="19">
        <f>+SUM(Z20:Z23)</f>
        <v>196</v>
      </c>
      <c r="AA24" s="19">
        <f>+SUM(AA20:AA23)</f>
        <v>127</v>
      </c>
      <c r="AB24" s="46">
        <f t="shared" si="7"/>
        <v>0.6479591836734694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28" ht="25.5" customHeight="1" thickBot="1" thickTop="1">
      <c r="A25" s="24">
        <f>+A23+1</f>
        <v>15</v>
      </c>
      <c r="B25" s="24" t="s">
        <v>32</v>
      </c>
      <c r="C25" s="25" t="s">
        <v>33</v>
      </c>
      <c r="D25" s="25" t="s">
        <v>34</v>
      </c>
      <c r="E25" s="24"/>
      <c r="F25" s="26">
        <f t="shared" si="0"/>
        <v>22</v>
      </c>
      <c r="G25" s="27">
        <v>0</v>
      </c>
      <c r="H25" s="27">
        <v>2</v>
      </c>
      <c r="I25" s="28">
        <v>20</v>
      </c>
      <c r="J25" s="28">
        <f t="shared" si="1"/>
        <v>20</v>
      </c>
      <c r="K25" s="28">
        <v>0</v>
      </c>
      <c r="L25" s="28">
        <v>0</v>
      </c>
      <c r="M25" s="47">
        <f t="shared" si="2"/>
        <v>1</v>
      </c>
      <c r="N25" s="65"/>
      <c r="O25" s="24">
        <f>+O23+1</f>
        <v>15</v>
      </c>
      <c r="P25" s="24" t="s">
        <v>32</v>
      </c>
      <c r="Q25" s="25" t="s">
        <v>33</v>
      </c>
      <c r="R25" s="25" t="s">
        <v>34</v>
      </c>
      <c r="S25" s="24"/>
      <c r="T25" s="26">
        <v>92</v>
      </c>
      <c r="U25" s="26">
        <f>87-1</f>
        <v>86</v>
      </c>
      <c r="V25" s="47">
        <f t="shared" si="3"/>
        <v>0.9347826086956522</v>
      </c>
      <c r="W25" s="26">
        <v>78</v>
      </c>
      <c r="X25" s="26">
        <f>73+1</f>
        <v>74</v>
      </c>
      <c r="Y25" s="47">
        <f t="shared" si="4"/>
        <v>0.9487179487179487</v>
      </c>
      <c r="Z25" s="26">
        <f t="shared" si="8"/>
        <v>78</v>
      </c>
      <c r="AA25" s="26">
        <f>73+1</f>
        <v>74</v>
      </c>
      <c r="AB25" s="47">
        <f t="shared" si="7"/>
        <v>0.9487179487179487</v>
      </c>
    </row>
    <row r="26" spans="1:38" s="23" customFormat="1" ht="25.5" customHeight="1" thickBot="1" thickTop="1">
      <c r="A26" s="73" t="s">
        <v>89</v>
      </c>
      <c r="B26" s="74"/>
      <c r="C26" s="74"/>
      <c r="D26" s="74"/>
      <c r="E26" s="75"/>
      <c r="F26" s="19">
        <f>+F25</f>
        <v>22</v>
      </c>
      <c r="G26" s="19">
        <f aca="true" t="shared" si="13" ref="G26:L26">+G25</f>
        <v>0</v>
      </c>
      <c r="H26" s="19">
        <f t="shared" si="13"/>
        <v>2</v>
      </c>
      <c r="I26" s="19">
        <f t="shared" si="13"/>
        <v>20</v>
      </c>
      <c r="J26" s="19">
        <f t="shared" si="13"/>
        <v>20</v>
      </c>
      <c r="K26" s="19">
        <f t="shared" si="13"/>
        <v>0</v>
      </c>
      <c r="L26" s="19">
        <f t="shared" si="13"/>
        <v>0</v>
      </c>
      <c r="M26" s="46">
        <f t="shared" si="2"/>
        <v>1</v>
      </c>
      <c r="N26" s="65"/>
      <c r="O26" s="73" t="s">
        <v>89</v>
      </c>
      <c r="P26" s="74"/>
      <c r="Q26" s="74"/>
      <c r="R26" s="74"/>
      <c r="S26" s="75"/>
      <c r="T26" s="19">
        <f>+T25</f>
        <v>92</v>
      </c>
      <c r="U26" s="19">
        <f>+U25</f>
        <v>86</v>
      </c>
      <c r="V26" s="46">
        <f t="shared" si="3"/>
        <v>0.9347826086956522</v>
      </c>
      <c r="W26" s="19">
        <f>+W25</f>
        <v>78</v>
      </c>
      <c r="X26" s="19">
        <f>+X25</f>
        <v>74</v>
      </c>
      <c r="Y26" s="46">
        <f t="shared" si="4"/>
        <v>0.9487179487179487</v>
      </c>
      <c r="Z26" s="19">
        <f>+Z25</f>
        <v>78</v>
      </c>
      <c r="AA26" s="19">
        <f>+AA25</f>
        <v>74</v>
      </c>
      <c r="AB26" s="46">
        <f t="shared" si="7"/>
        <v>0.9487179487179487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28" ht="25.5" customHeight="1" thickTop="1">
      <c r="A27" s="21">
        <f>+A25+1</f>
        <v>16</v>
      </c>
      <c r="B27" s="76" t="s">
        <v>35</v>
      </c>
      <c r="C27" s="22" t="s">
        <v>36</v>
      </c>
      <c r="D27" s="22" t="s">
        <v>37</v>
      </c>
      <c r="E27" s="21"/>
      <c r="F27" s="8">
        <f t="shared" si="0"/>
        <v>29</v>
      </c>
      <c r="G27" s="9">
        <v>0</v>
      </c>
      <c r="H27" s="9">
        <v>4</v>
      </c>
      <c r="I27" s="10">
        <v>25</v>
      </c>
      <c r="J27" s="10">
        <f t="shared" si="1"/>
        <v>20</v>
      </c>
      <c r="K27" s="10">
        <v>5</v>
      </c>
      <c r="L27" s="10">
        <v>0</v>
      </c>
      <c r="M27" s="44">
        <f t="shared" si="2"/>
        <v>0.8</v>
      </c>
      <c r="N27" s="65"/>
      <c r="O27" s="21">
        <f>+O25+1</f>
        <v>16</v>
      </c>
      <c r="P27" s="76" t="s">
        <v>35</v>
      </c>
      <c r="Q27" s="22" t="s">
        <v>36</v>
      </c>
      <c r="R27" s="22" t="s">
        <v>37</v>
      </c>
      <c r="S27" s="21"/>
      <c r="T27" s="8">
        <v>104</v>
      </c>
      <c r="U27" s="8">
        <v>60</v>
      </c>
      <c r="V27" s="44">
        <f t="shared" si="3"/>
        <v>0.5769230769230769</v>
      </c>
      <c r="W27" s="8">
        <v>94</v>
      </c>
      <c r="X27" s="8">
        <v>61</v>
      </c>
      <c r="Y27" s="44">
        <f t="shared" si="4"/>
        <v>0.648936170212766</v>
      </c>
      <c r="Z27" s="8">
        <f t="shared" si="8"/>
        <v>94</v>
      </c>
      <c r="AA27" s="8">
        <v>55</v>
      </c>
      <c r="AB27" s="44">
        <f t="shared" si="7"/>
        <v>0.5851063829787234</v>
      </c>
    </row>
    <row r="28" spans="1:28" ht="25.5" customHeight="1" thickBot="1">
      <c r="A28" s="14">
        <f t="shared" si="5"/>
        <v>17</v>
      </c>
      <c r="B28" s="78"/>
      <c r="C28" s="15" t="s">
        <v>38</v>
      </c>
      <c r="D28" s="15" t="s">
        <v>39</v>
      </c>
      <c r="E28" s="14"/>
      <c r="F28" s="16">
        <f t="shared" si="0"/>
        <v>27</v>
      </c>
      <c r="G28" s="17">
        <v>0</v>
      </c>
      <c r="H28" s="17">
        <v>2</v>
      </c>
      <c r="I28" s="18">
        <v>25</v>
      </c>
      <c r="J28" s="18">
        <f t="shared" si="1"/>
        <v>21</v>
      </c>
      <c r="K28" s="18">
        <v>2</v>
      </c>
      <c r="L28" s="18">
        <v>2</v>
      </c>
      <c r="M28" s="45">
        <f t="shared" si="2"/>
        <v>0.84</v>
      </c>
      <c r="N28" s="65"/>
      <c r="O28" s="14">
        <f t="shared" si="6"/>
        <v>17</v>
      </c>
      <c r="P28" s="78"/>
      <c r="Q28" s="15" t="s">
        <v>38</v>
      </c>
      <c r="R28" s="15" t="s">
        <v>39</v>
      </c>
      <c r="S28" s="14"/>
      <c r="T28" s="16">
        <v>76</v>
      </c>
      <c r="U28" s="16">
        <v>50</v>
      </c>
      <c r="V28" s="45">
        <f t="shared" si="3"/>
        <v>0.6578947368421053</v>
      </c>
      <c r="W28" s="16">
        <v>66</v>
      </c>
      <c r="X28" s="16">
        <v>49</v>
      </c>
      <c r="Y28" s="45">
        <f t="shared" si="4"/>
        <v>0.7424242424242424</v>
      </c>
      <c r="Z28" s="16">
        <f t="shared" si="8"/>
        <v>66</v>
      </c>
      <c r="AA28" s="16">
        <v>48</v>
      </c>
      <c r="AB28" s="45">
        <f t="shared" si="7"/>
        <v>0.7272727272727273</v>
      </c>
    </row>
    <row r="29" spans="1:38" s="23" customFormat="1" ht="25.5" customHeight="1" thickBot="1" thickTop="1">
      <c r="A29" s="73" t="s">
        <v>90</v>
      </c>
      <c r="B29" s="74"/>
      <c r="C29" s="74"/>
      <c r="D29" s="74"/>
      <c r="E29" s="75"/>
      <c r="F29" s="19">
        <f>+SUM(F27:F28)</f>
        <v>56</v>
      </c>
      <c r="G29" s="19">
        <f aca="true" t="shared" si="14" ref="G29:L29">+SUM(G27:G28)</f>
        <v>0</v>
      </c>
      <c r="H29" s="19">
        <f t="shared" si="14"/>
        <v>6</v>
      </c>
      <c r="I29" s="19">
        <f t="shared" si="14"/>
        <v>50</v>
      </c>
      <c r="J29" s="19">
        <f t="shared" si="14"/>
        <v>41</v>
      </c>
      <c r="K29" s="19">
        <f t="shared" si="14"/>
        <v>7</v>
      </c>
      <c r="L29" s="19">
        <f t="shared" si="14"/>
        <v>2</v>
      </c>
      <c r="M29" s="46">
        <f t="shared" si="2"/>
        <v>0.82</v>
      </c>
      <c r="N29" s="65"/>
      <c r="O29" s="73" t="s">
        <v>90</v>
      </c>
      <c r="P29" s="74"/>
      <c r="Q29" s="74"/>
      <c r="R29" s="74"/>
      <c r="S29" s="75"/>
      <c r="T29" s="19">
        <f>+SUM(T27:T28)</f>
        <v>180</v>
      </c>
      <c r="U29" s="19">
        <f>+SUM(U27:U28)</f>
        <v>110</v>
      </c>
      <c r="V29" s="46">
        <f t="shared" si="3"/>
        <v>0.6111111111111112</v>
      </c>
      <c r="W29" s="19">
        <f>+SUM(W27:W28)</f>
        <v>160</v>
      </c>
      <c r="X29" s="19">
        <f>+SUM(X27:X28)</f>
        <v>110</v>
      </c>
      <c r="Y29" s="46">
        <f t="shared" si="4"/>
        <v>0.6875</v>
      </c>
      <c r="Z29" s="19">
        <f>+SUM(Z27:Z28)</f>
        <v>160</v>
      </c>
      <c r="AA29" s="19">
        <f>+SUM(AA27:AA28)</f>
        <v>103</v>
      </c>
      <c r="AB29" s="46">
        <f t="shared" si="7"/>
        <v>0.64375</v>
      </c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28" ht="25.5" customHeight="1" thickTop="1">
      <c r="A30" s="21">
        <f>+A28+1</f>
        <v>18</v>
      </c>
      <c r="B30" s="76" t="s">
        <v>40</v>
      </c>
      <c r="C30" s="22" t="s">
        <v>41</v>
      </c>
      <c r="D30" s="22" t="s">
        <v>42</v>
      </c>
      <c r="E30" s="21"/>
      <c r="F30" s="8">
        <f t="shared" si="0"/>
        <v>20</v>
      </c>
      <c r="G30" s="9">
        <v>0</v>
      </c>
      <c r="H30" s="9">
        <v>2</v>
      </c>
      <c r="I30" s="10">
        <v>18</v>
      </c>
      <c r="J30" s="10">
        <f t="shared" si="1"/>
        <v>18</v>
      </c>
      <c r="K30" s="10">
        <v>0</v>
      </c>
      <c r="L30" s="10">
        <v>0</v>
      </c>
      <c r="M30" s="44">
        <f t="shared" si="2"/>
        <v>1</v>
      </c>
      <c r="N30" s="65"/>
      <c r="O30" s="21">
        <f>+O28+1</f>
        <v>18</v>
      </c>
      <c r="P30" s="76" t="s">
        <v>40</v>
      </c>
      <c r="Q30" s="22" t="s">
        <v>41</v>
      </c>
      <c r="R30" s="22" t="s">
        <v>42</v>
      </c>
      <c r="S30" s="21"/>
      <c r="T30" s="8">
        <v>53</v>
      </c>
      <c r="U30" s="8">
        <f>40-1</f>
        <v>39</v>
      </c>
      <c r="V30" s="44">
        <f t="shared" si="3"/>
        <v>0.7358490566037735</v>
      </c>
      <c r="W30" s="8">
        <v>51</v>
      </c>
      <c r="X30" s="8">
        <v>42</v>
      </c>
      <c r="Y30" s="44">
        <f t="shared" si="4"/>
        <v>0.8235294117647058</v>
      </c>
      <c r="Z30" s="8">
        <f t="shared" si="8"/>
        <v>51</v>
      </c>
      <c r="AA30" s="8">
        <f>42+1</f>
        <v>43</v>
      </c>
      <c r="AB30" s="44">
        <f t="shared" si="7"/>
        <v>0.8431372549019608</v>
      </c>
    </row>
    <row r="31" spans="1:28" ht="25.5" customHeight="1">
      <c r="A31" s="6">
        <f t="shared" si="5"/>
        <v>19</v>
      </c>
      <c r="B31" s="77"/>
      <c r="C31" s="7" t="s">
        <v>43</v>
      </c>
      <c r="D31" s="7" t="s">
        <v>44</v>
      </c>
      <c r="E31" s="6"/>
      <c r="F31" s="8">
        <f t="shared" si="0"/>
        <v>25</v>
      </c>
      <c r="G31" s="11">
        <v>2</v>
      </c>
      <c r="H31" s="11">
        <v>4</v>
      </c>
      <c r="I31" s="12">
        <v>19</v>
      </c>
      <c r="J31" s="10">
        <f t="shared" si="1"/>
        <v>19</v>
      </c>
      <c r="K31" s="10">
        <v>0</v>
      </c>
      <c r="L31" s="10">
        <v>0</v>
      </c>
      <c r="M31" s="44">
        <f t="shared" si="2"/>
        <v>1</v>
      </c>
      <c r="N31" s="65"/>
      <c r="O31" s="6">
        <f t="shared" si="6"/>
        <v>19</v>
      </c>
      <c r="P31" s="77"/>
      <c r="Q31" s="7" t="s">
        <v>43</v>
      </c>
      <c r="R31" s="7" t="s">
        <v>44</v>
      </c>
      <c r="S31" s="6"/>
      <c r="T31" s="13">
        <v>57</v>
      </c>
      <c r="U31" s="13">
        <v>35</v>
      </c>
      <c r="V31" s="44">
        <f t="shared" si="3"/>
        <v>0.6140350877192983</v>
      </c>
      <c r="W31" s="13">
        <v>54</v>
      </c>
      <c r="X31" s="13">
        <v>35</v>
      </c>
      <c r="Y31" s="44">
        <f t="shared" si="4"/>
        <v>0.6481481481481481</v>
      </c>
      <c r="Z31" s="13">
        <f t="shared" si="8"/>
        <v>54</v>
      </c>
      <c r="AA31" s="13">
        <v>35</v>
      </c>
      <c r="AB31" s="44">
        <f t="shared" si="7"/>
        <v>0.6481481481481481</v>
      </c>
    </row>
    <row r="32" spans="1:28" ht="25.5" customHeight="1">
      <c r="A32" s="6">
        <f t="shared" si="5"/>
        <v>20</v>
      </c>
      <c r="B32" s="77"/>
      <c r="C32" s="7" t="s">
        <v>45</v>
      </c>
      <c r="D32" s="7" t="s">
        <v>46</v>
      </c>
      <c r="E32" s="6"/>
      <c r="F32" s="8">
        <f t="shared" si="0"/>
        <v>30</v>
      </c>
      <c r="G32" s="11">
        <v>0</v>
      </c>
      <c r="H32" s="11">
        <v>1</v>
      </c>
      <c r="I32" s="12">
        <v>29</v>
      </c>
      <c r="J32" s="10">
        <f t="shared" si="1"/>
        <v>29</v>
      </c>
      <c r="K32" s="10">
        <v>0</v>
      </c>
      <c r="L32" s="10">
        <v>0</v>
      </c>
      <c r="M32" s="44">
        <f t="shared" si="2"/>
        <v>1</v>
      </c>
      <c r="N32" s="65"/>
      <c r="O32" s="6">
        <f t="shared" si="6"/>
        <v>20</v>
      </c>
      <c r="P32" s="77"/>
      <c r="Q32" s="7" t="s">
        <v>45</v>
      </c>
      <c r="R32" s="7" t="s">
        <v>46</v>
      </c>
      <c r="S32" s="6"/>
      <c r="T32" s="13">
        <v>96</v>
      </c>
      <c r="U32" s="13">
        <v>45</v>
      </c>
      <c r="V32" s="44">
        <f t="shared" si="3"/>
        <v>0.46875</v>
      </c>
      <c r="W32" s="13">
        <v>62</v>
      </c>
      <c r="X32" s="13">
        <v>39</v>
      </c>
      <c r="Y32" s="44">
        <f t="shared" si="4"/>
        <v>0.6290322580645161</v>
      </c>
      <c r="Z32" s="13">
        <f t="shared" si="8"/>
        <v>62</v>
      </c>
      <c r="AA32" s="13">
        <v>38</v>
      </c>
      <c r="AB32" s="44">
        <f t="shared" si="7"/>
        <v>0.6129032258064516</v>
      </c>
    </row>
    <row r="33" spans="1:28" ht="25.5" customHeight="1" thickBot="1">
      <c r="A33" s="14">
        <f t="shared" si="5"/>
        <v>21</v>
      </c>
      <c r="B33" s="78"/>
      <c r="C33" s="15" t="s">
        <v>47</v>
      </c>
      <c r="D33" s="15" t="s">
        <v>48</v>
      </c>
      <c r="E33" s="14"/>
      <c r="F33" s="16">
        <f t="shared" si="0"/>
        <v>27</v>
      </c>
      <c r="G33" s="17">
        <v>0</v>
      </c>
      <c r="H33" s="17">
        <v>2</v>
      </c>
      <c r="I33" s="18">
        <v>25</v>
      </c>
      <c r="J33" s="18">
        <f t="shared" si="1"/>
        <v>25</v>
      </c>
      <c r="K33" s="18">
        <v>0</v>
      </c>
      <c r="L33" s="18">
        <v>0</v>
      </c>
      <c r="M33" s="45">
        <f t="shared" si="2"/>
        <v>1</v>
      </c>
      <c r="N33" s="65"/>
      <c r="O33" s="14">
        <f t="shared" si="6"/>
        <v>21</v>
      </c>
      <c r="P33" s="78"/>
      <c r="Q33" s="15" t="s">
        <v>47</v>
      </c>
      <c r="R33" s="15" t="s">
        <v>48</v>
      </c>
      <c r="S33" s="14"/>
      <c r="T33" s="16">
        <v>81</v>
      </c>
      <c r="U33" s="16">
        <v>32</v>
      </c>
      <c r="V33" s="45">
        <f t="shared" si="3"/>
        <v>0.3950617283950617</v>
      </c>
      <c r="W33" s="16">
        <v>55</v>
      </c>
      <c r="X33" s="16">
        <v>30</v>
      </c>
      <c r="Y33" s="45">
        <f t="shared" si="4"/>
        <v>0.5454545454545454</v>
      </c>
      <c r="Z33" s="16">
        <f t="shared" si="8"/>
        <v>55</v>
      </c>
      <c r="AA33" s="16">
        <v>30</v>
      </c>
      <c r="AB33" s="45">
        <f t="shared" si="7"/>
        <v>0.5454545454545454</v>
      </c>
    </row>
    <row r="34" spans="1:38" s="23" customFormat="1" ht="25.5" customHeight="1" thickBot="1" thickTop="1">
      <c r="A34" s="73" t="s">
        <v>91</v>
      </c>
      <c r="B34" s="74"/>
      <c r="C34" s="74"/>
      <c r="D34" s="74"/>
      <c r="E34" s="75"/>
      <c r="F34" s="19">
        <f>+SUM(F30:F33)</f>
        <v>102</v>
      </c>
      <c r="G34" s="19">
        <f aca="true" t="shared" si="15" ref="G34:L34">+SUM(G30:G33)</f>
        <v>2</v>
      </c>
      <c r="H34" s="19">
        <f t="shared" si="15"/>
        <v>9</v>
      </c>
      <c r="I34" s="19">
        <f t="shared" si="15"/>
        <v>91</v>
      </c>
      <c r="J34" s="19">
        <f t="shared" si="15"/>
        <v>91</v>
      </c>
      <c r="K34" s="19">
        <f t="shared" si="15"/>
        <v>0</v>
      </c>
      <c r="L34" s="19">
        <f t="shared" si="15"/>
        <v>0</v>
      </c>
      <c r="M34" s="46">
        <f t="shared" si="2"/>
        <v>1</v>
      </c>
      <c r="N34" s="65"/>
      <c r="O34" s="73" t="s">
        <v>91</v>
      </c>
      <c r="P34" s="74"/>
      <c r="Q34" s="74"/>
      <c r="R34" s="74"/>
      <c r="S34" s="75"/>
      <c r="T34" s="19">
        <f>+SUM(T30:T33)</f>
        <v>287</v>
      </c>
      <c r="U34" s="19">
        <f>+SUM(U30:U33)</f>
        <v>151</v>
      </c>
      <c r="V34" s="46">
        <f t="shared" si="3"/>
        <v>0.5261324041811847</v>
      </c>
      <c r="W34" s="19">
        <f>+SUM(W30:W33)</f>
        <v>222</v>
      </c>
      <c r="X34" s="19">
        <f>+SUM(X30:X33)</f>
        <v>146</v>
      </c>
      <c r="Y34" s="46">
        <f t="shared" si="4"/>
        <v>0.6576576576576577</v>
      </c>
      <c r="Z34" s="19">
        <f>+SUM(Z30:Z33)</f>
        <v>222</v>
      </c>
      <c r="AA34" s="19">
        <f>+SUM(AA30:AA33)</f>
        <v>146</v>
      </c>
      <c r="AB34" s="46">
        <f t="shared" si="7"/>
        <v>0.6576576576576577</v>
      </c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28" ht="25.5" customHeight="1" thickTop="1">
      <c r="A35" s="21">
        <f>+A33+1</f>
        <v>22</v>
      </c>
      <c r="B35" s="76" t="s">
        <v>49</v>
      </c>
      <c r="C35" s="22" t="s">
        <v>50</v>
      </c>
      <c r="D35" s="22" t="s">
        <v>51</v>
      </c>
      <c r="E35" s="21"/>
      <c r="F35" s="8">
        <f t="shared" si="0"/>
        <v>27</v>
      </c>
      <c r="G35" s="9">
        <v>1</v>
      </c>
      <c r="H35" s="9">
        <v>5</v>
      </c>
      <c r="I35" s="10">
        <v>21</v>
      </c>
      <c r="J35" s="10">
        <f t="shared" si="1"/>
        <v>8</v>
      </c>
      <c r="K35" s="10">
        <v>12</v>
      </c>
      <c r="L35" s="10">
        <v>1</v>
      </c>
      <c r="M35" s="44">
        <f t="shared" si="2"/>
        <v>0.38095238095238093</v>
      </c>
      <c r="N35" s="65"/>
      <c r="O35" s="21">
        <f>+O33+1</f>
        <v>22</v>
      </c>
      <c r="P35" s="76" t="s">
        <v>49</v>
      </c>
      <c r="Q35" s="22" t="s">
        <v>50</v>
      </c>
      <c r="R35" s="22" t="s">
        <v>51</v>
      </c>
      <c r="S35" s="21"/>
      <c r="T35" s="8">
        <v>48</v>
      </c>
      <c r="U35" s="8">
        <v>14</v>
      </c>
      <c r="V35" s="44">
        <f t="shared" si="3"/>
        <v>0.2916666666666667</v>
      </c>
      <c r="W35" s="8">
        <v>32</v>
      </c>
      <c r="X35" s="8">
        <v>13</v>
      </c>
      <c r="Y35" s="44">
        <f t="shared" si="4"/>
        <v>0.40625</v>
      </c>
      <c r="Z35" s="8">
        <f t="shared" si="8"/>
        <v>32</v>
      </c>
      <c r="AA35" s="8">
        <v>13</v>
      </c>
      <c r="AB35" s="44">
        <f t="shared" si="7"/>
        <v>0.40625</v>
      </c>
    </row>
    <row r="36" spans="1:28" ht="25.5" customHeight="1">
      <c r="A36" s="6">
        <f t="shared" si="5"/>
        <v>23</v>
      </c>
      <c r="B36" s="77"/>
      <c r="C36" s="7" t="s">
        <v>52</v>
      </c>
      <c r="D36" s="7" t="s">
        <v>53</v>
      </c>
      <c r="E36" s="6" t="s">
        <v>92</v>
      </c>
      <c r="F36" s="8">
        <f t="shared" si="0"/>
        <v>29</v>
      </c>
      <c r="G36" s="11">
        <v>0</v>
      </c>
      <c r="H36" s="11">
        <v>0</v>
      </c>
      <c r="I36" s="13">
        <v>29</v>
      </c>
      <c r="J36" s="8">
        <f t="shared" si="1"/>
        <v>24</v>
      </c>
      <c r="K36" s="8">
        <v>5</v>
      </c>
      <c r="L36" s="8">
        <v>0</v>
      </c>
      <c r="M36" s="44">
        <f t="shared" si="2"/>
        <v>0.8275862068965517</v>
      </c>
      <c r="N36" s="65"/>
      <c r="O36" s="6">
        <f t="shared" si="6"/>
        <v>23</v>
      </c>
      <c r="P36" s="77"/>
      <c r="Q36" s="7" t="s">
        <v>52</v>
      </c>
      <c r="R36" s="7" t="s">
        <v>53</v>
      </c>
      <c r="S36" s="6" t="s">
        <v>92</v>
      </c>
      <c r="T36" s="13">
        <v>119</v>
      </c>
      <c r="U36" s="13">
        <v>71</v>
      </c>
      <c r="V36" s="44">
        <f t="shared" si="3"/>
        <v>0.5966386554621849</v>
      </c>
      <c r="W36" s="13">
        <v>104</v>
      </c>
      <c r="X36" s="13">
        <v>75</v>
      </c>
      <c r="Y36" s="44">
        <f t="shared" si="4"/>
        <v>0.7211538461538461</v>
      </c>
      <c r="Z36" s="13">
        <f t="shared" si="8"/>
        <v>104</v>
      </c>
      <c r="AA36" s="13">
        <v>74</v>
      </c>
      <c r="AB36" s="44">
        <f t="shared" si="7"/>
        <v>0.7115384615384616</v>
      </c>
    </row>
    <row r="37" spans="1:28" ht="25.5" customHeight="1">
      <c r="A37" s="6">
        <f t="shared" si="5"/>
        <v>24</v>
      </c>
      <c r="B37" s="77"/>
      <c r="C37" s="42" t="s">
        <v>54</v>
      </c>
      <c r="D37" s="7" t="s">
        <v>55</v>
      </c>
      <c r="E37" s="6" t="s">
        <v>92</v>
      </c>
      <c r="F37" s="8">
        <f t="shared" si="0"/>
        <v>21</v>
      </c>
      <c r="G37" s="11">
        <v>1</v>
      </c>
      <c r="H37" s="11">
        <v>8</v>
      </c>
      <c r="I37" s="13">
        <v>12</v>
      </c>
      <c r="J37" s="8">
        <f t="shared" si="1"/>
        <v>7</v>
      </c>
      <c r="K37" s="8">
        <v>5</v>
      </c>
      <c r="L37" s="8">
        <v>0</v>
      </c>
      <c r="M37" s="44">
        <f t="shared" si="2"/>
        <v>0.5833333333333334</v>
      </c>
      <c r="N37" s="65"/>
      <c r="O37" s="6">
        <f t="shared" si="6"/>
        <v>24</v>
      </c>
      <c r="P37" s="77"/>
      <c r="Q37" s="42" t="s">
        <v>54</v>
      </c>
      <c r="R37" s="7" t="s">
        <v>55</v>
      </c>
      <c r="S37" s="6" t="s">
        <v>92</v>
      </c>
      <c r="T37" s="13">
        <v>36</v>
      </c>
      <c r="U37" s="13">
        <f>25-1</f>
        <v>24</v>
      </c>
      <c r="V37" s="44">
        <f t="shared" si="3"/>
        <v>0.6666666666666666</v>
      </c>
      <c r="W37" s="13">
        <v>29</v>
      </c>
      <c r="X37" s="13">
        <v>18</v>
      </c>
      <c r="Y37" s="44">
        <f t="shared" si="4"/>
        <v>0.6206896551724138</v>
      </c>
      <c r="Z37" s="13">
        <f t="shared" si="8"/>
        <v>29</v>
      </c>
      <c r="AA37" s="13">
        <v>18</v>
      </c>
      <c r="AB37" s="44">
        <f t="shared" si="7"/>
        <v>0.6206896551724138</v>
      </c>
    </row>
    <row r="38" spans="1:28" ht="25.5" customHeight="1" thickBot="1">
      <c r="A38" s="14">
        <f t="shared" si="5"/>
        <v>25</v>
      </c>
      <c r="B38" s="78"/>
      <c r="C38" s="43" t="s">
        <v>54</v>
      </c>
      <c r="D38" s="15" t="s">
        <v>56</v>
      </c>
      <c r="E38" s="14" t="s">
        <v>92</v>
      </c>
      <c r="F38" s="16">
        <f t="shared" si="0"/>
        <v>16</v>
      </c>
      <c r="G38" s="17">
        <v>0</v>
      </c>
      <c r="H38" s="17">
        <v>1</v>
      </c>
      <c r="I38" s="16">
        <v>15</v>
      </c>
      <c r="J38" s="16">
        <f t="shared" si="1"/>
        <v>11</v>
      </c>
      <c r="K38" s="16">
        <v>4</v>
      </c>
      <c r="L38" s="16">
        <v>0</v>
      </c>
      <c r="M38" s="45">
        <f t="shared" si="2"/>
        <v>0.7333333333333333</v>
      </c>
      <c r="N38" s="65"/>
      <c r="O38" s="14">
        <f t="shared" si="6"/>
        <v>25</v>
      </c>
      <c r="P38" s="78"/>
      <c r="Q38" s="43" t="s">
        <v>54</v>
      </c>
      <c r="R38" s="15" t="s">
        <v>56</v>
      </c>
      <c r="S38" s="14" t="s">
        <v>92</v>
      </c>
      <c r="T38" s="16">
        <v>41</v>
      </c>
      <c r="U38" s="16">
        <v>24</v>
      </c>
      <c r="V38" s="45">
        <f t="shared" si="3"/>
        <v>0.5853658536585366</v>
      </c>
      <c r="W38" s="16">
        <v>36</v>
      </c>
      <c r="X38" s="16">
        <v>21</v>
      </c>
      <c r="Y38" s="45">
        <f t="shared" si="4"/>
        <v>0.5833333333333334</v>
      </c>
      <c r="Z38" s="16">
        <f t="shared" si="8"/>
        <v>36</v>
      </c>
      <c r="AA38" s="16">
        <v>21</v>
      </c>
      <c r="AB38" s="45">
        <f t="shared" si="7"/>
        <v>0.5833333333333334</v>
      </c>
    </row>
    <row r="39" spans="1:38" s="23" customFormat="1" ht="25.5" customHeight="1" thickBot="1" thickTop="1">
      <c r="A39" s="73" t="s">
        <v>93</v>
      </c>
      <c r="B39" s="74"/>
      <c r="C39" s="74"/>
      <c r="D39" s="74"/>
      <c r="E39" s="75"/>
      <c r="F39" s="19">
        <f>+SUM(F35:F38)</f>
        <v>93</v>
      </c>
      <c r="G39" s="19">
        <f aca="true" t="shared" si="16" ref="G39:L39">+SUM(G35:G38)</f>
        <v>2</v>
      </c>
      <c r="H39" s="19">
        <f t="shared" si="16"/>
        <v>14</v>
      </c>
      <c r="I39" s="19">
        <f t="shared" si="16"/>
        <v>77</v>
      </c>
      <c r="J39" s="19">
        <f t="shared" si="16"/>
        <v>50</v>
      </c>
      <c r="K39" s="19">
        <f t="shared" si="16"/>
        <v>26</v>
      </c>
      <c r="L39" s="19">
        <f t="shared" si="16"/>
        <v>1</v>
      </c>
      <c r="M39" s="46">
        <f t="shared" si="2"/>
        <v>0.6493506493506493</v>
      </c>
      <c r="N39" s="65"/>
      <c r="O39" s="73" t="s">
        <v>93</v>
      </c>
      <c r="P39" s="74"/>
      <c r="Q39" s="74"/>
      <c r="R39" s="74"/>
      <c r="S39" s="75"/>
      <c r="T39" s="19">
        <f>+SUM(T35:T38)</f>
        <v>244</v>
      </c>
      <c r="U39" s="19">
        <f>+SUM(U35:U38)</f>
        <v>133</v>
      </c>
      <c r="V39" s="46">
        <f t="shared" si="3"/>
        <v>0.5450819672131147</v>
      </c>
      <c r="W39" s="19">
        <f>+SUM(W35:W38)</f>
        <v>201</v>
      </c>
      <c r="X39" s="19">
        <f>+SUM(X35:X38)</f>
        <v>127</v>
      </c>
      <c r="Y39" s="46">
        <f t="shared" si="4"/>
        <v>0.6318407960199005</v>
      </c>
      <c r="Z39" s="19">
        <f>+SUM(Z35:Z38)</f>
        <v>201</v>
      </c>
      <c r="AA39" s="19">
        <f>+SUM(AA35:AA38)</f>
        <v>126</v>
      </c>
      <c r="AB39" s="46">
        <f t="shared" si="7"/>
        <v>0.6268656716417911</v>
      </c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28" ht="25.5" customHeight="1" thickTop="1">
      <c r="A40" s="21">
        <f>+A38+1</f>
        <v>26</v>
      </c>
      <c r="B40" s="76" t="s">
        <v>94</v>
      </c>
      <c r="C40" s="22" t="s">
        <v>57</v>
      </c>
      <c r="D40" s="22" t="s">
        <v>58</v>
      </c>
      <c r="E40" s="21"/>
      <c r="F40" s="8">
        <f t="shared" si="0"/>
        <v>33</v>
      </c>
      <c r="G40" s="9">
        <v>3</v>
      </c>
      <c r="H40" s="9">
        <v>15</v>
      </c>
      <c r="I40" s="8">
        <v>15</v>
      </c>
      <c r="J40" s="8">
        <f t="shared" si="1"/>
        <v>10</v>
      </c>
      <c r="K40" s="8">
        <v>5</v>
      </c>
      <c r="L40" s="8">
        <v>0</v>
      </c>
      <c r="M40" s="44">
        <f t="shared" si="2"/>
        <v>0.6666666666666666</v>
      </c>
      <c r="N40" s="65"/>
      <c r="O40" s="21">
        <f>+O38+1</f>
        <v>26</v>
      </c>
      <c r="P40" s="76" t="s">
        <v>94</v>
      </c>
      <c r="Q40" s="22" t="s">
        <v>57</v>
      </c>
      <c r="R40" s="22" t="s">
        <v>58</v>
      </c>
      <c r="S40" s="21"/>
      <c r="T40" s="8">
        <v>49</v>
      </c>
      <c r="U40" s="8">
        <v>24</v>
      </c>
      <c r="V40" s="44">
        <f t="shared" si="3"/>
        <v>0.4897959183673469</v>
      </c>
      <c r="W40" s="8">
        <v>42</v>
      </c>
      <c r="X40" s="8">
        <v>23</v>
      </c>
      <c r="Y40" s="44">
        <f t="shared" si="4"/>
        <v>0.5476190476190477</v>
      </c>
      <c r="Z40" s="8">
        <f t="shared" si="8"/>
        <v>42</v>
      </c>
      <c r="AA40" s="8">
        <v>23</v>
      </c>
      <c r="AB40" s="44">
        <f t="shared" si="7"/>
        <v>0.5476190476190477</v>
      </c>
    </row>
    <row r="41" spans="1:28" ht="25.5" customHeight="1">
      <c r="A41" s="6">
        <f t="shared" si="5"/>
        <v>27</v>
      </c>
      <c r="B41" s="77"/>
      <c r="C41" s="7" t="s">
        <v>57</v>
      </c>
      <c r="D41" s="7" t="s">
        <v>59</v>
      </c>
      <c r="E41" s="6"/>
      <c r="F41" s="8">
        <f t="shared" si="0"/>
        <v>28</v>
      </c>
      <c r="G41" s="11">
        <v>2</v>
      </c>
      <c r="H41" s="11">
        <v>3</v>
      </c>
      <c r="I41" s="13">
        <v>23</v>
      </c>
      <c r="J41" s="8">
        <f t="shared" si="1"/>
        <v>9</v>
      </c>
      <c r="K41" s="8">
        <v>14</v>
      </c>
      <c r="L41" s="8">
        <v>0</v>
      </c>
      <c r="M41" s="44">
        <f t="shared" si="2"/>
        <v>0.391304347826087</v>
      </c>
      <c r="N41" s="65"/>
      <c r="O41" s="6">
        <f t="shared" si="6"/>
        <v>27</v>
      </c>
      <c r="P41" s="77"/>
      <c r="Q41" s="7" t="s">
        <v>57</v>
      </c>
      <c r="R41" s="7" t="s">
        <v>59</v>
      </c>
      <c r="S41" s="6"/>
      <c r="T41" s="13">
        <v>60</v>
      </c>
      <c r="U41" s="13">
        <v>23</v>
      </c>
      <c r="V41" s="44">
        <f t="shared" si="3"/>
        <v>0.38333333333333336</v>
      </c>
      <c r="W41" s="13">
        <v>58</v>
      </c>
      <c r="X41" s="13">
        <v>23</v>
      </c>
      <c r="Y41" s="44">
        <f t="shared" si="4"/>
        <v>0.39655172413793105</v>
      </c>
      <c r="Z41" s="13">
        <f t="shared" si="8"/>
        <v>58</v>
      </c>
      <c r="AA41" s="13">
        <v>23</v>
      </c>
      <c r="AB41" s="44">
        <f t="shared" si="7"/>
        <v>0.39655172413793105</v>
      </c>
    </row>
    <row r="42" spans="1:28" ht="25.5" customHeight="1" thickBot="1">
      <c r="A42" s="14">
        <f t="shared" si="5"/>
        <v>28</v>
      </c>
      <c r="B42" s="78"/>
      <c r="C42" s="15" t="s">
        <v>60</v>
      </c>
      <c r="D42" s="15" t="s">
        <v>61</v>
      </c>
      <c r="E42" s="14"/>
      <c r="F42" s="16">
        <f t="shared" si="0"/>
        <v>24</v>
      </c>
      <c r="G42" s="17">
        <v>1</v>
      </c>
      <c r="H42" s="17">
        <v>4</v>
      </c>
      <c r="I42" s="16">
        <v>19</v>
      </c>
      <c r="J42" s="16">
        <f t="shared" si="1"/>
        <v>14</v>
      </c>
      <c r="K42" s="16">
        <v>5</v>
      </c>
      <c r="L42" s="16">
        <v>0</v>
      </c>
      <c r="M42" s="45">
        <f t="shared" si="2"/>
        <v>0.7368421052631579</v>
      </c>
      <c r="N42" s="65"/>
      <c r="O42" s="14">
        <f t="shared" si="6"/>
        <v>28</v>
      </c>
      <c r="P42" s="78"/>
      <c r="Q42" s="15" t="s">
        <v>60</v>
      </c>
      <c r="R42" s="15" t="s">
        <v>61</v>
      </c>
      <c r="S42" s="14"/>
      <c r="T42" s="16">
        <v>55</v>
      </c>
      <c r="U42" s="16">
        <v>29</v>
      </c>
      <c r="V42" s="45">
        <f t="shared" si="3"/>
        <v>0.5272727272727272</v>
      </c>
      <c r="W42" s="16">
        <v>46</v>
      </c>
      <c r="X42" s="16">
        <v>27</v>
      </c>
      <c r="Y42" s="45">
        <f t="shared" si="4"/>
        <v>0.5869565217391305</v>
      </c>
      <c r="Z42" s="16">
        <f t="shared" si="8"/>
        <v>46</v>
      </c>
      <c r="AA42" s="16">
        <v>27</v>
      </c>
      <c r="AB42" s="45">
        <f t="shared" si="7"/>
        <v>0.5869565217391305</v>
      </c>
    </row>
    <row r="43" spans="1:38" s="23" customFormat="1" ht="25.5" customHeight="1" thickBot="1" thickTop="1">
      <c r="A43" s="73" t="s">
        <v>62</v>
      </c>
      <c r="B43" s="74"/>
      <c r="C43" s="74"/>
      <c r="D43" s="74"/>
      <c r="E43" s="75"/>
      <c r="F43" s="19">
        <f>+SUM(F40:F42)</f>
        <v>85</v>
      </c>
      <c r="G43" s="19">
        <f aca="true" t="shared" si="17" ref="G43:L43">+SUM(G40:G42)</f>
        <v>6</v>
      </c>
      <c r="H43" s="19">
        <f t="shared" si="17"/>
        <v>22</v>
      </c>
      <c r="I43" s="19">
        <f t="shared" si="17"/>
        <v>57</v>
      </c>
      <c r="J43" s="19">
        <f t="shared" si="17"/>
        <v>33</v>
      </c>
      <c r="K43" s="19">
        <f t="shared" si="17"/>
        <v>24</v>
      </c>
      <c r="L43" s="19">
        <f t="shared" si="17"/>
        <v>0</v>
      </c>
      <c r="M43" s="46">
        <f t="shared" si="2"/>
        <v>0.5789473684210527</v>
      </c>
      <c r="N43" s="65"/>
      <c r="O43" s="73" t="s">
        <v>62</v>
      </c>
      <c r="P43" s="74"/>
      <c r="Q43" s="74"/>
      <c r="R43" s="74"/>
      <c r="S43" s="75"/>
      <c r="T43" s="19">
        <f>+SUM(T40:T42)</f>
        <v>164</v>
      </c>
      <c r="U43" s="19">
        <f>+SUM(U40:U42)</f>
        <v>76</v>
      </c>
      <c r="V43" s="46">
        <f t="shared" si="3"/>
        <v>0.4634146341463415</v>
      </c>
      <c r="W43" s="19">
        <f>+SUM(W40:W42)</f>
        <v>146</v>
      </c>
      <c r="X43" s="19">
        <f>+SUM(X40:X42)</f>
        <v>73</v>
      </c>
      <c r="Y43" s="46">
        <f t="shared" si="4"/>
        <v>0.5</v>
      </c>
      <c r="Z43" s="19">
        <f>+SUM(Z40:Z42)</f>
        <v>146</v>
      </c>
      <c r="AA43" s="19">
        <f>+SUM(AA40:AA42)</f>
        <v>73</v>
      </c>
      <c r="AB43" s="46">
        <f t="shared" si="7"/>
        <v>0.5</v>
      </c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28" ht="25.5" customHeight="1" thickTop="1">
      <c r="A44" s="21">
        <f>+A42+1</f>
        <v>29</v>
      </c>
      <c r="B44" s="76" t="s">
        <v>63</v>
      </c>
      <c r="C44" s="22" t="s">
        <v>64</v>
      </c>
      <c r="D44" s="22" t="s">
        <v>65</v>
      </c>
      <c r="E44" s="21"/>
      <c r="F44" s="8">
        <f t="shared" si="0"/>
        <v>26</v>
      </c>
      <c r="G44" s="9">
        <v>5</v>
      </c>
      <c r="H44" s="9">
        <v>0</v>
      </c>
      <c r="I44" s="8">
        <v>21</v>
      </c>
      <c r="J44" s="8">
        <f t="shared" si="1"/>
        <v>21</v>
      </c>
      <c r="K44" s="8">
        <v>0</v>
      </c>
      <c r="L44" s="8">
        <v>0</v>
      </c>
      <c r="M44" s="44">
        <f t="shared" si="2"/>
        <v>1</v>
      </c>
      <c r="N44" s="65"/>
      <c r="O44" s="21">
        <f>+O42+1</f>
        <v>29</v>
      </c>
      <c r="P44" s="76" t="s">
        <v>63</v>
      </c>
      <c r="Q44" s="22" t="s">
        <v>64</v>
      </c>
      <c r="R44" s="22" t="s">
        <v>65</v>
      </c>
      <c r="S44" s="21"/>
      <c r="T44" s="8">
        <v>73</v>
      </c>
      <c r="U44" s="8">
        <f>66-1</f>
        <v>65</v>
      </c>
      <c r="V44" s="44">
        <f t="shared" si="3"/>
        <v>0.8904109589041096</v>
      </c>
      <c r="W44" s="8">
        <v>63</v>
      </c>
      <c r="X44" s="8">
        <f>58+1</f>
        <v>59</v>
      </c>
      <c r="Y44" s="44">
        <f t="shared" si="4"/>
        <v>0.9365079365079365</v>
      </c>
      <c r="Z44" s="8">
        <f t="shared" si="8"/>
        <v>63</v>
      </c>
      <c r="AA44" s="8">
        <f>58+1</f>
        <v>59</v>
      </c>
      <c r="AB44" s="44">
        <f t="shared" si="7"/>
        <v>0.9365079365079365</v>
      </c>
    </row>
    <row r="45" spans="1:28" ht="25.5" customHeight="1">
      <c r="A45" s="6">
        <f t="shared" si="5"/>
        <v>30</v>
      </c>
      <c r="B45" s="77"/>
      <c r="C45" s="7" t="s">
        <v>66</v>
      </c>
      <c r="D45" s="7" t="s">
        <v>67</v>
      </c>
      <c r="E45" s="6" t="s">
        <v>92</v>
      </c>
      <c r="F45" s="8">
        <f t="shared" si="0"/>
        <v>16</v>
      </c>
      <c r="G45" s="11">
        <v>1</v>
      </c>
      <c r="H45" s="11">
        <v>1</v>
      </c>
      <c r="I45" s="13">
        <v>14</v>
      </c>
      <c r="J45" s="8">
        <f t="shared" si="1"/>
        <v>14</v>
      </c>
      <c r="K45" s="8">
        <v>0</v>
      </c>
      <c r="L45" s="8">
        <v>0</v>
      </c>
      <c r="M45" s="44">
        <f t="shared" si="2"/>
        <v>1</v>
      </c>
      <c r="N45" s="65"/>
      <c r="O45" s="6">
        <f t="shared" si="6"/>
        <v>30</v>
      </c>
      <c r="P45" s="77"/>
      <c r="Q45" s="7" t="s">
        <v>66</v>
      </c>
      <c r="R45" s="7" t="s">
        <v>67</v>
      </c>
      <c r="S45" s="6" t="s">
        <v>92</v>
      </c>
      <c r="T45" s="13">
        <v>40</v>
      </c>
      <c r="U45" s="13">
        <v>25</v>
      </c>
      <c r="V45" s="44">
        <f t="shared" si="3"/>
        <v>0.625</v>
      </c>
      <c r="W45" s="13">
        <v>33</v>
      </c>
      <c r="X45" s="13">
        <v>29</v>
      </c>
      <c r="Y45" s="44">
        <f t="shared" si="4"/>
        <v>0.8787878787878788</v>
      </c>
      <c r="Z45" s="13">
        <f t="shared" si="8"/>
        <v>33</v>
      </c>
      <c r="AA45" s="13">
        <f>29+1</f>
        <v>30</v>
      </c>
      <c r="AB45" s="44">
        <f t="shared" si="7"/>
        <v>0.9090909090909091</v>
      </c>
    </row>
    <row r="46" spans="1:28" ht="25.5" customHeight="1" thickBot="1">
      <c r="A46" s="14">
        <f t="shared" si="5"/>
        <v>31</v>
      </c>
      <c r="B46" s="78"/>
      <c r="C46" s="15" t="s">
        <v>68</v>
      </c>
      <c r="D46" s="15" t="s">
        <v>69</v>
      </c>
      <c r="E46" s="14"/>
      <c r="F46" s="16">
        <f t="shared" si="0"/>
        <v>15</v>
      </c>
      <c r="G46" s="17">
        <v>0</v>
      </c>
      <c r="H46" s="17">
        <v>1</v>
      </c>
      <c r="I46" s="16">
        <v>14</v>
      </c>
      <c r="J46" s="16">
        <f t="shared" si="1"/>
        <v>14</v>
      </c>
      <c r="K46" s="16">
        <v>0</v>
      </c>
      <c r="L46" s="16">
        <v>0</v>
      </c>
      <c r="M46" s="45">
        <f t="shared" si="2"/>
        <v>1</v>
      </c>
      <c r="N46" s="65"/>
      <c r="O46" s="14">
        <f t="shared" si="6"/>
        <v>31</v>
      </c>
      <c r="P46" s="78"/>
      <c r="Q46" s="15" t="s">
        <v>68</v>
      </c>
      <c r="R46" s="15" t="s">
        <v>69</v>
      </c>
      <c r="S46" s="14"/>
      <c r="T46" s="16">
        <v>52</v>
      </c>
      <c r="U46" s="16">
        <v>31</v>
      </c>
      <c r="V46" s="45">
        <f t="shared" si="3"/>
        <v>0.5961538461538461</v>
      </c>
      <c r="W46" s="16">
        <v>45</v>
      </c>
      <c r="X46" s="16">
        <v>36</v>
      </c>
      <c r="Y46" s="45">
        <f t="shared" si="4"/>
        <v>0.8</v>
      </c>
      <c r="Z46" s="16">
        <f t="shared" si="8"/>
        <v>45</v>
      </c>
      <c r="AA46" s="16">
        <v>36</v>
      </c>
      <c r="AB46" s="45">
        <f t="shared" si="7"/>
        <v>0.8</v>
      </c>
    </row>
    <row r="47" spans="1:38" s="23" customFormat="1" ht="25.5" customHeight="1" thickBot="1" thickTop="1">
      <c r="A47" s="73" t="s">
        <v>95</v>
      </c>
      <c r="B47" s="74"/>
      <c r="C47" s="74"/>
      <c r="D47" s="74"/>
      <c r="E47" s="75"/>
      <c r="F47" s="19">
        <f>+SUM(F44:F46)</f>
        <v>57</v>
      </c>
      <c r="G47" s="19">
        <f aca="true" t="shared" si="18" ref="G47:L47">+SUM(G44:G46)</f>
        <v>6</v>
      </c>
      <c r="H47" s="19">
        <f t="shared" si="18"/>
        <v>2</v>
      </c>
      <c r="I47" s="19">
        <f t="shared" si="18"/>
        <v>49</v>
      </c>
      <c r="J47" s="19">
        <f t="shared" si="18"/>
        <v>49</v>
      </c>
      <c r="K47" s="19">
        <f t="shared" si="18"/>
        <v>0</v>
      </c>
      <c r="L47" s="19">
        <f t="shared" si="18"/>
        <v>0</v>
      </c>
      <c r="M47" s="46">
        <f t="shared" si="2"/>
        <v>1</v>
      </c>
      <c r="N47" s="65"/>
      <c r="O47" s="73" t="s">
        <v>95</v>
      </c>
      <c r="P47" s="74"/>
      <c r="Q47" s="74"/>
      <c r="R47" s="74"/>
      <c r="S47" s="75"/>
      <c r="T47" s="19">
        <f>+SUM(T44:T46)</f>
        <v>165</v>
      </c>
      <c r="U47" s="19">
        <f>+SUM(U44:U46)</f>
        <v>121</v>
      </c>
      <c r="V47" s="46">
        <f t="shared" si="3"/>
        <v>0.7333333333333333</v>
      </c>
      <c r="W47" s="19">
        <f>+SUM(W44:W46)</f>
        <v>141</v>
      </c>
      <c r="X47" s="19">
        <f>+SUM(X44:X46)</f>
        <v>124</v>
      </c>
      <c r="Y47" s="46">
        <f t="shared" si="4"/>
        <v>0.8794326241134752</v>
      </c>
      <c r="Z47" s="19">
        <f>+SUM(Z44:Z46)</f>
        <v>141</v>
      </c>
      <c r="AA47" s="19">
        <f>+SUM(AA44:AA46)</f>
        <v>125</v>
      </c>
      <c r="AB47" s="46">
        <f t="shared" si="7"/>
        <v>0.8865248226950354</v>
      </c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28" ht="25.5" customHeight="1" thickTop="1">
      <c r="A48" s="21">
        <f>+A46+1</f>
        <v>32</v>
      </c>
      <c r="B48" s="76" t="s">
        <v>70</v>
      </c>
      <c r="C48" s="22" t="s">
        <v>71</v>
      </c>
      <c r="D48" s="22" t="s">
        <v>72</v>
      </c>
      <c r="E48" s="21"/>
      <c r="F48" s="8">
        <f t="shared" si="0"/>
        <v>20</v>
      </c>
      <c r="G48" s="9">
        <v>0</v>
      </c>
      <c r="H48" s="9">
        <v>0</v>
      </c>
      <c r="I48" s="8">
        <v>20</v>
      </c>
      <c r="J48" s="8">
        <f t="shared" si="1"/>
        <v>20</v>
      </c>
      <c r="K48" s="8">
        <v>0</v>
      </c>
      <c r="L48" s="8">
        <v>0</v>
      </c>
      <c r="M48" s="44">
        <f t="shared" si="2"/>
        <v>1</v>
      </c>
      <c r="N48" s="65"/>
      <c r="O48" s="21">
        <f>+O46+1</f>
        <v>32</v>
      </c>
      <c r="P48" s="76" t="s">
        <v>70</v>
      </c>
      <c r="Q48" s="22" t="s">
        <v>71</v>
      </c>
      <c r="R48" s="22" t="s">
        <v>72</v>
      </c>
      <c r="S48" s="21"/>
      <c r="T48" s="8">
        <v>90</v>
      </c>
      <c r="U48" s="8">
        <f>60-1</f>
        <v>59</v>
      </c>
      <c r="V48" s="44">
        <f t="shared" si="3"/>
        <v>0.6555555555555556</v>
      </c>
      <c r="W48" s="8">
        <v>74</v>
      </c>
      <c r="X48" s="8">
        <v>68</v>
      </c>
      <c r="Y48" s="44">
        <f t="shared" si="4"/>
        <v>0.918918918918919</v>
      </c>
      <c r="Z48" s="8">
        <f t="shared" si="8"/>
        <v>74</v>
      </c>
      <c r="AA48" s="8">
        <v>58</v>
      </c>
      <c r="AB48" s="44">
        <f t="shared" si="7"/>
        <v>0.7837837837837838</v>
      </c>
    </row>
    <row r="49" spans="1:28" ht="25.5" customHeight="1" thickBot="1">
      <c r="A49" s="14">
        <f t="shared" si="5"/>
        <v>33</v>
      </c>
      <c r="B49" s="78"/>
      <c r="C49" s="15" t="s">
        <v>73</v>
      </c>
      <c r="D49" s="15" t="s">
        <v>74</v>
      </c>
      <c r="E49" s="14"/>
      <c r="F49" s="16">
        <f t="shared" si="0"/>
        <v>22</v>
      </c>
      <c r="G49" s="17">
        <v>2</v>
      </c>
      <c r="H49" s="17">
        <v>0</v>
      </c>
      <c r="I49" s="16">
        <v>20</v>
      </c>
      <c r="J49" s="16">
        <f t="shared" si="1"/>
        <v>18</v>
      </c>
      <c r="K49" s="16">
        <v>2</v>
      </c>
      <c r="L49" s="16">
        <v>0</v>
      </c>
      <c r="M49" s="45">
        <f t="shared" si="2"/>
        <v>0.9</v>
      </c>
      <c r="N49" s="65"/>
      <c r="O49" s="14">
        <f t="shared" si="6"/>
        <v>33</v>
      </c>
      <c r="P49" s="78"/>
      <c r="Q49" s="15" t="s">
        <v>73</v>
      </c>
      <c r="R49" s="15" t="s">
        <v>74</v>
      </c>
      <c r="S49" s="14"/>
      <c r="T49" s="16">
        <v>71</v>
      </c>
      <c r="U49" s="16">
        <v>40</v>
      </c>
      <c r="V49" s="45">
        <f t="shared" si="3"/>
        <v>0.5633802816901409</v>
      </c>
      <c r="W49" s="16">
        <v>59</v>
      </c>
      <c r="X49" s="16">
        <v>48</v>
      </c>
      <c r="Y49" s="45">
        <f t="shared" si="4"/>
        <v>0.8135593220338984</v>
      </c>
      <c r="Z49" s="16">
        <f t="shared" si="8"/>
        <v>59</v>
      </c>
      <c r="AA49" s="16">
        <f>48+1</f>
        <v>49</v>
      </c>
      <c r="AB49" s="45">
        <f t="shared" si="7"/>
        <v>0.8305084745762712</v>
      </c>
    </row>
    <row r="50" spans="1:38" s="23" customFormat="1" ht="25.5" customHeight="1" thickBot="1" thickTop="1">
      <c r="A50" s="73" t="s">
        <v>96</v>
      </c>
      <c r="B50" s="74"/>
      <c r="C50" s="74"/>
      <c r="D50" s="74"/>
      <c r="E50" s="75"/>
      <c r="F50" s="19">
        <f>+SUM(F48:F49)</f>
        <v>42</v>
      </c>
      <c r="G50" s="19">
        <f aca="true" t="shared" si="19" ref="G50:L50">+SUM(G48:G49)</f>
        <v>2</v>
      </c>
      <c r="H50" s="19">
        <f t="shared" si="19"/>
        <v>0</v>
      </c>
      <c r="I50" s="19">
        <f t="shared" si="19"/>
        <v>40</v>
      </c>
      <c r="J50" s="19">
        <f t="shared" si="19"/>
        <v>38</v>
      </c>
      <c r="K50" s="19">
        <f t="shared" si="19"/>
        <v>2</v>
      </c>
      <c r="L50" s="19">
        <f t="shared" si="19"/>
        <v>0</v>
      </c>
      <c r="M50" s="46">
        <f t="shared" si="2"/>
        <v>0.95</v>
      </c>
      <c r="N50" s="65"/>
      <c r="O50" s="73" t="s">
        <v>96</v>
      </c>
      <c r="P50" s="74"/>
      <c r="Q50" s="74"/>
      <c r="R50" s="74"/>
      <c r="S50" s="75"/>
      <c r="T50" s="19">
        <f>+SUM(T48:T49)</f>
        <v>161</v>
      </c>
      <c r="U50" s="19">
        <f>+SUM(U48:U49)</f>
        <v>99</v>
      </c>
      <c r="V50" s="46">
        <f t="shared" si="3"/>
        <v>0.6149068322981367</v>
      </c>
      <c r="W50" s="19">
        <f>+SUM(W48:W49)</f>
        <v>133</v>
      </c>
      <c r="X50" s="19">
        <f>+SUM(X48:X49)</f>
        <v>116</v>
      </c>
      <c r="Y50" s="46">
        <f t="shared" si="4"/>
        <v>0.8721804511278195</v>
      </c>
      <c r="Z50" s="19">
        <f>+SUM(Z48:Z49)</f>
        <v>133</v>
      </c>
      <c r="AA50" s="19">
        <f>+SUM(AA48:AA49)</f>
        <v>107</v>
      </c>
      <c r="AB50" s="46">
        <f t="shared" si="7"/>
        <v>0.8045112781954887</v>
      </c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spans="1:28" ht="25.5" customHeight="1" thickTop="1">
      <c r="A51" s="21">
        <f>+A49+1</f>
        <v>34</v>
      </c>
      <c r="B51" s="76" t="s">
        <v>75</v>
      </c>
      <c r="C51" s="22" t="s">
        <v>76</v>
      </c>
      <c r="D51" s="22" t="s">
        <v>77</v>
      </c>
      <c r="E51" s="21"/>
      <c r="F51" s="8">
        <f t="shared" si="0"/>
        <v>25</v>
      </c>
      <c r="G51" s="9">
        <v>5</v>
      </c>
      <c r="H51" s="9">
        <v>2</v>
      </c>
      <c r="I51" s="8">
        <v>18</v>
      </c>
      <c r="J51" s="8">
        <f t="shared" si="1"/>
        <v>16</v>
      </c>
      <c r="K51" s="8">
        <v>1</v>
      </c>
      <c r="L51" s="8">
        <v>1</v>
      </c>
      <c r="M51" s="44">
        <f t="shared" si="2"/>
        <v>0.8888888888888888</v>
      </c>
      <c r="N51" s="65"/>
      <c r="O51" s="21">
        <f>+O49+1</f>
        <v>34</v>
      </c>
      <c r="P51" s="76" t="s">
        <v>75</v>
      </c>
      <c r="Q51" s="22" t="s">
        <v>76</v>
      </c>
      <c r="R51" s="22" t="s">
        <v>77</v>
      </c>
      <c r="S51" s="21"/>
      <c r="T51" s="8">
        <v>55</v>
      </c>
      <c r="U51" s="8">
        <f>45-1</f>
        <v>44</v>
      </c>
      <c r="V51" s="44">
        <f t="shared" si="3"/>
        <v>0.8</v>
      </c>
      <c r="W51" s="8">
        <v>47</v>
      </c>
      <c r="X51" s="8">
        <v>37</v>
      </c>
      <c r="Y51" s="44">
        <f t="shared" si="4"/>
        <v>0.7872340425531915</v>
      </c>
      <c r="Z51" s="8">
        <f t="shared" si="8"/>
        <v>47</v>
      </c>
      <c r="AA51" s="8">
        <v>37</v>
      </c>
      <c r="AB51" s="44">
        <f t="shared" si="7"/>
        <v>0.7872340425531915</v>
      </c>
    </row>
    <row r="52" spans="1:28" ht="25.5" customHeight="1">
      <c r="A52" s="6">
        <f t="shared" si="5"/>
        <v>35</v>
      </c>
      <c r="B52" s="77"/>
      <c r="C52" s="7" t="s">
        <v>76</v>
      </c>
      <c r="D52" s="7" t="s">
        <v>78</v>
      </c>
      <c r="E52" s="6" t="s">
        <v>97</v>
      </c>
      <c r="F52" s="8">
        <f t="shared" si="0"/>
        <v>28</v>
      </c>
      <c r="G52" s="11">
        <v>3</v>
      </c>
      <c r="H52" s="11">
        <v>2</v>
      </c>
      <c r="I52" s="13">
        <v>23</v>
      </c>
      <c r="J52" s="8">
        <f t="shared" si="1"/>
        <v>14</v>
      </c>
      <c r="K52" s="8">
        <v>4</v>
      </c>
      <c r="L52" s="8">
        <v>5</v>
      </c>
      <c r="M52" s="44">
        <f t="shared" si="2"/>
        <v>0.6086956521739131</v>
      </c>
      <c r="N52" s="65"/>
      <c r="O52" s="6">
        <f t="shared" si="6"/>
        <v>35</v>
      </c>
      <c r="P52" s="77"/>
      <c r="Q52" s="7" t="s">
        <v>76</v>
      </c>
      <c r="R52" s="7" t="s">
        <v>78</v>
      </c>
      <c r="S52" s="6" t="s">
        <v>97</v>
      </c>
      <c r="T52" s="13">
        <v>53</v>
      </c>
      <c r="U52" s="13">
        <f>35-1</f>
        <v>34</v>
      </c>
      <c r="V52" s="44">
        <f t="shared" si="3"/>
        <v>0.6415094339622641</v>
      </c>
      <c r="W52" s="13">
        <v>36</v>
      </c>
      <c r="X52" s="13">
        <v>25</v>
      </c>
      <c r="Y52" s="44">
        <f t="shared" si="4"/>
        <v>0.6944444444444444</v>
      </c>
      <c r="Z52" s="13">
        <f t="shared" si="8"/>
        <v>36</v>
      </c>
      <c r="AA52" s="13">
        <v>25</v>
      </c>
      <c r="AB52" s="44">
        <f t="shared" si="7"/>
        <v>0.6944444444444444</v>
      </c>
    </row>
    <row r="53" spans="1:28" ht="25.5" customHeight="1" thickBot="1">
      <c r="A53" s="50">
        <f t="shared" si="5"/>
        <v>36</v>
      </c>
      <c r="B53" s="78"/>
      <c r="C53" s="15" t="s">
        <v>79</v>
      </c>
      <c r="D53" s="15" t="s">
        <v>80</v>
      </c>
      <c r="E53" s="29"/>
      <c r="F53" s="30">
        <f t="shared" si="0"/>
        <v>17</v>
      </c>
      <c r="G53" s="17">
        <v>2</v>
      </c>
      <c r="H53" s="31">
        <v>1</v>
      </c>
      <c r="I53" s="16">
        <v>14</v>
      </c>
      <c r="J53" s="30">
        <f t="shared" si="1"/>
        <v>12</v>
      </c>
      <c r="K53" s="30">
        <v>1</v>
      </c>
      <c r="L53" s="30">
        <v>1</v>
      </c>
      <c r="M53" s="45">
        <f t="shared" si="2"/>
        <v>0.8571428571428571</v>
      </c>
      <c r="N53" s="65"/>
      <c r="O53" s="50">
        <f t="shared" si="6"/>
        <v>36</v>
      </c>
      <c r="P53" s="78"/>
      <c r="Q53" s="15" t="s">
        <v>79</v>
      </c>
      <c r="R53" s="15" t="s">
        <v>80</v>
      </c>
      <c r="S53" s="62"/>
      <c r="T53" s="16">
        <v>58</v>
      </c>
      <c r="U53" s="16">
        <f>49-1</f>
        <v>48</v>
      </c>
      <c r="V53" s="45">
        <f t="shared" si="3"/>
        <v>0.8275862068965517</v>
      </c>
      <c r="W53" s="16">
        <v>46</v>
      </c>
      <c r="X53" s="16">
        <v>37</v>
      </c>
      <c r="Y53" s="45">
        <f t="shared" si="4"/>
        <v>0.8043478260869565</v>
      </c>
      <c r="Z53" s="16">
        <f>+W53</f>
        <v>46</v>
      </c>
      <c r="AA53" s="16">
        <v>37</v>
      </c>
      <c r="AB53" s="45">
        <f t="shared" si="7"/>
        <v>0.8043478260869565</v>
      </c>
    </row>
    <row r="54" spans="1:38" s="23" customFormat="1" ht="25.5" customHeight="1" thickBot="1" thickTop="1">
      <c r="A54" s="79" t="s">
        <v>98</v>
      </c>
      <c r="B54" s="80"/>
      <c r="C54" s="80"/>
      <c r="D54" s="80"/>
      <c r="E54" s="81"/>
      <c r="F54" s="32">
        <f>+SUM(F51:F53)</f>
        <v>70</v>
      </c>
      <c r="G54" s="32">
        <f aca="true" t="shared" si="20" ref="G54:L54">+SUM(G51:G53)</f>
        <v>10</v>
      </c>
      <c r="H54" s="32">
        <f t="shared" si="20"/>
        <v>5</v>
      </c>
      <c r="I54" s="32">
        <f t="shared" si="20"/>
        <v>55</v>
      </c>
      <c r="J54" s="32">
        <f t="shared" si="20"/>
        <v>42</v>
      </c>
      <c r="K54" s="32">
        <f t="shared" si="20"/>
        <v>6</v>
      </c>
      <c r="L54" s="32">
        <f t="shared" si="20"/>
        <v>7</v>
      </c>
      <c r="M54" s="48">
        <f t="shared" si="2"/>
        <v>0.7636363636363637</v>
      </c>
      <c r="N54" s="65"/>
      <c r="O54" s="79" t="s">
        <v>98</v>
      </c>
      <c r="P54" s="80"/>
      <c r="Q54" s="80"/>
      <c r="R54" s="80"/>
      <c r="S54" s="81"/>
      <c r="T54" s="32">
        <f>+SUM(T51:T53)</f>
        <v>166</v>
      </c>
      <c r="U54" s="32">
        <f>+SUM(U51:U53)</f>
        <v>126</v>
      </c>
      <c r="V54" s="48">
        <f t="shared" si="3"/>
        <v>0.7590361445783133</v>
      </c>
      <c r="W54" s="32">
        <f>+SUM(W51:W53)</f>
        <v>129</v>
      </c>
      <c r="X54" s="32">
        <f>+SUM(X51:X53)</f>
        <v>99</v>
      </c>
      <c r="Y54" s="48">
        <f t="shared" si="4"/>
        <v>0.7674418604651163</v>
      </c>
      <c r="Z54" s="32">
        <f>+SUM(Z51:Z53)</f>
        <v>129</v>
      </c>
      <c r="AA54" s="32">
        <f>+SUM(AA51:AA53)</f>
        <v>99</v>
      </c>
      <c r="AB54" s="48">
        <f t="shared" si="7"/>
        <v>0.7674418604651163</v>
      </c>
      <c r="AC54" s="3"/>
      <c r="AD54" s="3"/>
      <c r="AE54" s="3"/>
      <c r="AF54" s="3"/>
      <c r="AG54" s="3"/>
      <c r="AH54" s="3"/>
      <c r="AI54" s="3"/>
      <c r="AJ54" s="3"/>
      <c r="AK54" s="3"/>
      <c r="AL54" s="3"/>
    </row>
    <row r="55" spans="1:28" s="35" customFormat="1" ht="37.5" customHeight="1" thickBot="1">
      <c r="A55" s="102" t="s">
        <v>103</v>
      </c>
      <c r="B55" s="71"/>
      <c r="C55" s="71"/>
      <c r="D55" s="71"/>
      <c r="E55" s="72"/>
      <c r="F55" s="34">
        <f>+SUM(F7:F54)/2</f>
        <v>848</v>
      </c>
      <c r="G55" s="34">
        <f aca="true" t="shared" si="21" ref="G55:L55">+SUM(G7:G54)/2</f>
        <v>59</v>
      </c>
      <c r="H55" s="34">
        <f t="shared" si="21"/>
        <v>77</v>
      </c>
      <c r="I55" s="34">
        <f t="shared" si="21"/>
        <v>712</v>
      </c>
      <c r="J55" s="34">
        <f t="shared" si="21"/>
        <v>574</v>
      </c>
      <c r="K55" s="34">
        <f t="shared" si="21"/>
        <v>113</v>
      </c>
      <c r="L55" s="34">
        <f t="shared" si="21"/>
        <v>25</v>
      </c>
      <c r="M55" s="66">
        <f t="shared" si="2"/>
        <v>0.8061797752808989</v>
      </c>
      <c r="N55" s="65"/>
      <c r="O55" s="102" t="s">
        <v>103</v>
      </c>
      <c r="P55" s="71"/>
      <c r="Q55" s="71"/>
      <c r="R55" s="71"/>
      <c r="S55" s="72"/>
      <c r="T55" s="34">
        <f>+SUM(T7:T54)/2</f>
        <v>2291</v>
      </c>
      <c r="U55" s="34">
        <f>+SUM(U7:U54)/2</f>
        <v>1456</v>
      </c>
      <c r="V55" s="33">
        <f t="shared" si="3"/>
        <v>0.6355303360977739</v>
      </c>
      <c r="W55" s="34">
        <f>+SUM(W7:W54)/2</f>
        <v>1889</v>
      </c>
      <c r="X55" s="34">
        <f>+SUM(X7:X54)/2</f>
        <v>1360</v>
      </c>
      <c r="Y55" s="33">
        <f t="shared" si="4"/>
        <v>0.7199576495500265</v>
      </c>
      <c r="Z55" s="34">
        <f>+SUM(Z7:Z54)/2</f>
        <v>1889</v>
      </c>
      <c r="AA55" s="34">
        <f>+SUM(AA7:AA54)/2</f>
        <v>1341</v>
      </c>
      <c r="AB55" s="52">
        <f t="shared" si="7"/>
        <v>0.7098994176813128</v>
      </c>
    </row>
    <row r="56" spans="3:28" ht="8.25" customHeight="1">
      <c r="C56" s="37"/>
      <c r="D56" s="37"/>
      <c r="E56" s="36"/>
      <c r="F56" s="36"/>
      <c r="G56" s="36"/>
      <c r="H56" s="36"/>
      <c r="I56" s="4"/>
      <c r="J56" s="4"/>
      <c r="K56" s="4"/>
      <c r="L56" s="4"/>
      <c r="M56" s="4"/>
      <c r="N56" s="64"/>
      <c r="Q56" s="37"/>
      <c r="R56" s="37"/>
      <c r="S56" s="36"/>
      <c r="T56" s="38"/>
      <c r="U56" s="38"/>
      <c r="V56" s="38"/>
      <c r="W56" s="38"/>
      <c r="X56" s="38"/>
      <c r="Y56" s="49"/>
      <c r="Z56" s="38"/>
      <c r="AA56" s="38"/>
      <c r="AB56" s="38"/>
    </row>
    <row r="57" spans="2:28" ht="19.5" customHeight="1">
      <c r="B57" s="51" t="s">
        <v>107</v>
      </c>
      <c r="C57" s="37"/>
      <c r="D57" s="37"/>
      <c r="E57" s="36"/>
      <c r="F57" s="36"/>
      <c r="G57" s="36"/>
      <c r="H57" s="36"/>
      <c r="I57" s="4"/>
      <c r="J57" s="4"/>
      <c r="K57" s="4"/>
      <c r="L57" s="4"/>
      <c r="M57" s="4"/>
      <c r="N57" s="64"/>
      <c r="P57" s="51"/>
      <c r="Q57" s="37"/>
      <c r="R57" s="37"/>
      <c r="S57" s="36"/>
      <c r="T57" s="38"/>
      <c r="U57" s="41"/>
      <c r="V57" s="38"/>
      <c r="W57" s="38"/>
      <c r="X57" s="41"/>
      <c r="Y57" s="49"/>
      <c r="Z57" s="38"/>
      <c r="AA57" s="41"/>
      <c r="AB57" s="38"/>
    </row>
    <row r="58" spans="2:28" ht="19.5" customHeight="1">
      <c r="B58" s="40" t="s">
        <v>113</v>
      </c>
      <c r="C58" s="37"/>
      <c r="D58" s="37"/>
      <c r="E58" s="36"/>
      <c r="F58" s="36"/>
      <c r="G58" s="36"/>
      <c r="H58" s="36"/>
      <c r="I58" s="4"/>
      <c r="J58" s="4"/>
      <c r="K58" s="4"/>
      <c r="L58" s="4"/>
      <c r="M58" s="4"/>
      <c r="N58" s="64"/>
      <c r="P58" s="40"/>
      <c r="Q58" s="37"/>
      <c r="R58" s="37"/>
      <c r="S58" s="36"/>
      <c r="T58" s="38"/>
      <c r="U58" s="41"/>
      <c r="V58" s="38"/>
      <c r="W58" s="38"/>
      <c r="X58" s="41"/>
      <c r="Y58" s="49"/>
      <c r="Z58" s="38"/>
      <c r="AA58" s="41"/>
      <c r="AB58" s="38"/>
    </row>
    <row r="59" spans="2:16" ht="19.5" customHeight="1">
      <c r="B59" s="40" t="s">
        <v>132</v>
      </c>
      <c r="P59" s="40"/>
    </row>
    <row r="60" ht="19.5" customHeight="1">
      <c r="B60" s="3" t="s">
        <v>133</v>
      </c>
    </row>
    <row r="61" ht="25.5" customHeight="1"/>
  </sheetData>
  <sheetProtection/>
  <mergeCells count="63">
    <mergeCell ref="R4:R6"/>
    <mergeCell ref="E4:E6"/>
    <mergeCell ref="D4:D6"/>
    <mergeCell ref="C4:C6"/>
    <mergeCell ref="B4:B6"/>
    <mergeCell ref="O4:O6"/>
    <mergeCell ref="P4:P6"/>
    <mergeCell ref="I4:M4"/>
    <mergeCell ref="O47:S47"/>
    <mergeCell ref="P48:P49"/>
    <mergeCell ref="O50:S50"/>
    <mergeCell ref="P51:P53"/>
    <mergeCell ref="O54:S54"/>
    <mergeCell ref="O55:S55"/>
    <mergeCell ref="O26:S26"/>
    <mergeCell ref="P27:P28"/>
    <mergeCell ref="O29:S29"/>
    <mergeCell ref="P30:P33"/>
    <mergeCell ref="O43:S43"/>
    <mergeCell ref="P44:P46"/>
    <mergeCell ref="P14:P15"/>
    <mergeCell ref="O16:S16"/>
    <mergeCell ref="P17:P18"/>
    <mergeCell ref="O19:S19"/>
    <mergeCell ref="P20:P23"/>
    <mergeCell ref="O24:S24"/>
    <mergeCell ref="A50:E50"/>
    <mergeCell ref="B51:B53"/>
    <mergeCell ref="A54:E54"/>
    <mergeCell ref="A55:E55"/>
    <mergeCell ref="F4:H4"/>
    <mergeCell ref="O34:S34"/>
    <mergeCell ref="P35:P38"/>
    <mergeCell ref="O39:S39"/>
    <mergeCell ref="P40:P42"/>
    <mergeCell ref="A39:E39"/>
    <mergeCell ref="B40:B42"/>
    <mergeCell ref="A43:E43"/>
    <mergeCell ref="B44:B46"/>
    <mergeCell ref="A47:E47"/>
    <mergeCell ref="B48:B49"/>
    <mergeCell ref="A26:E26"/>
    <mergeCell ref="B27:B28"/>
    <mergeCell ref="A29:E29"/>
    <mergeCell ref="B30:B33"/>
    <mergeCell ref="A34:E34"/>
    <mergeCell ref="B35:B38"/>
    <mergeCell ref="B14:B15"/>
    <mergeCell ref="A16:E16"/>
    <mergeCell ref="B17:B18"/>
    <mergeCell ref="A19:E19"/>
    <mergeCell ref="B20:B23"/>
    <mergeCell ref="A24:E24"/>
    <mergeCell ref="T4:V4"/>
    <mergeCell ref="W4:Y4"/>
    <mergeCell ref="Z4:AB4"/>
    <mergeCell ref="B7:B12"/>
    <mergeCell ref="A13:E13"/>
    <mergeCell ref="A4:A6"/>
    <mergeCell ref="S4:S6"/>
    <mergeCell ref="P7:P12"/>
    <mergeCell ref="O13:S13"/>
    <mergeCell ref="Q4:Q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noriko</dc:creator>
  <cp:keywords/>
  <dc:description/>
  <cp:lastModifiedBy>H23030877</cp:lastModifiedBy>
  <cp:lastPrinted>2012-03-06T10:21:16Z</cp:lastPrinted>
  <dcterms:created xsi:type="dcterms:W3CDTF">2012-03-05T00:33:22Z</dcterms:created>
  <dcterms:modified xsi:type="dcterms:W3CDTF">2012-05-22T10:06:39Z</dcterms:modified>
  <cp:category/>
  <cp:version/>
  <cp:contentType/>
  <cp:contentStatus/>
</cp:coreProperties>
</file>