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26" windowWidth="11970" windowHeight="8145" activeTab="0"/>
  </bookViews>
  <sheets>
    <sheet name="12 市町村普通会計年度別決算の状況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'12 市町村普通会計年度別決算の状況'!$B$1:$M$58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<sst xmlns="http://schemas.openxmlformats.org/spreadsheetml/2006/main" count="116" uniqueCount="72">
  <si>
    <t>区　　　　　　分　　　</t>
  </si>
  <si>
    <t>対前年
度伸率</t>
  </si>
  <si>
    <t>特別地方消費税交付金</t>
  </si>
  <si>
    <t>交通安全対策特別交付金</t>
  </si>
  <si>
    <t>地方交付税</t>
  </si>
  <si>
    <t>自動車取得税交付金</t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</si>
  <si>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</si>
  <si>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</si>
  <si>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</si>
  <si>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</si>
  <si>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</si>
  <si>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</si>
  <si>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</si>
  <si>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</si>
  <si>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地方債</t>
  </si>
  <si>
    <t>貸付金</t>
  </si>
  <si>
    <t>イ単独事業費</t>
  </si>
  <si>
    <t>地方譲与税</t>
  </si>
  <si>
    <t>維持補修費</t>
  </si>
  <si>
    <t>ア補助事業費</t>
  </si>
  <si>
    <t>地方税</t>
  </si>
  <si>
    <t xml:space="preserve"> （1）普　通　交　付　税</t>
  </si>
  <si>
    <t xml:space="preserve"> （2）特　別　交　付　税</t>
  </si>
  <si>
    <t>利子割交付金</t>
  </si>
  <si>
    <t>地方消費税交付金</t>
  </si>
  <si>
    <t>ゴルフ場利用税交付金</t>
  </si>
  <si>
    <t>諸収入</t>
  </si>
  <si>
    <t>区　　　　　　分　　　</t>
  </si>
  <si>
    <t>人件費</t>
  </si>
  <si>
    <t>物件費</t>
  </si>
  <si>
    <t>扶助費</t>
  </si>
  <si>
    <t>補助費等</t>
  </si>
  <si>
    <t>投資的経費</t>
  </si>
  <si>
    <t xml:space="preserve"> (1)普通建設事業費</t>
  </si>
  <si>
    <t>ウそ　  の 　 他</t>
  </si>
  <si>
    <t xml:space="preserve"> (2)災害復旧事業費</t>
  </si>
  <si>
    <t xml:space="preserve"> (3)失業対策事業費</t>
  </si>
  <si>
    <t>公債費</t>
  </si>
  <si>
    <t>積立金</t>
  </si>
  <si>
    <t>投資及び出資金</t>
  </si>
  <si>
    <t>繰出金</t>
  </si>
  <si>
    <t>前年度繰上充用金</t>
  </si>
  <si>
    <t>合　　　　　　　計</t>
  </si>
  <si>
    <t>小　　　　　　　計</t>
  </si>
  <si>
    <t>合　　　　　　　計　</t>
  </si>
  <si>
    <t>配当割交付金</t>
  </si>
  <si>
    <t>株式等譲渡所得割交付金</t>
  </si>
  <si>
    <t>（１）歳入</t>
  </si>
  <si>
    <t>（２）歳出</t>
  </si>
  <si>
    <t>地方特例交付金等</t>
  </si>
  <si>
    <t>（単位：千円）</t>
  </si>
  <si>
    <t>（単位：百万円）</t>
  </si>
  <si>
    <t>-</t>
  </si>
  <si>
    <t>-</t>
  </si>
  <si>
    <t>-</t>
  </si>
  <si>
    <t>-</t>
  </si>
  <si>
    <t>　　</t>
  </si>
  <si>
    <t>（単位：百万円　％）</t>
  </si>
  <si>
    <t xml:space="preserve">   </t>
  </si>
  <si>
    <t xml:space="preserve"> （単位：百万円　％）</t>
  </si>
  <si>
    <t>12　市町村普通会計年度別決算の状況</t>
  </si>
  <si>
    <t xml:space="preserve">決算額 </t>
  </si>
  <si>
    <t xml:space="preserve">同　左
構成比 </t>
  </si>
  <si>
    <t xml:space="preserve"> （3）震災復興特別交付税</t>
  </si>
  <si>
    <t>皆増</t>
  </si>
  <si>
    <t>22年度</t>
  </si>
  <si>
    <t>23年度</t>
  </si>
  <si>
    <t>24年度</t>
  </si>
  <si>
    <t>基地交付金含む</t>
  </si>
  <si>
    <t>＋同級他団体+受託（単独）</t>
  </si>
  <si>
    <t>＋直轄＋県営</t>
  </si>
  <si>
    <t>※　「国庫支出金」には「国有提供施設等所在市町村助成交付金」を含む。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</si>
</sst>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&quot;SFr.&quot;#,##0;[Red]&quot;SFr.&quot;\-#,##0"/>
    <numFmt numFmtId="180" formatCode="#,##0.0;&quot;△ &quot;#,##0.0"/>
    <numFmt numFmtId="181" formatCode="0.0;&quot;△ &quot;0.0"/>
    <numFmt numFmtId="182" formatCode="0.00;&quot;△ &quot;0.00"/>
    <numFmt numFmtId="183" formatCode="0.000_ "/>
    <numFmt numFmtId="184" formatCode="#,##0_ "/>
    <numFmt numFmtId="185" formatCode="#,##0.0_ "/>
    <numFmt numFmtId="186" formatCode="#,##0;&quot;△ &quot;#,##0"/>
    <numFmt numFmtId="187" formatCode="#,##0_);[Red]\(#,##0\)"/>
    <numFmt numFmtId="188" formatCode="0.000"/>
    <numFmt numFmtId="189" formatCode="0.0000"/>
  </numFmts>
  <fonts count="59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18"/>
      <color indexed="8"/>
      <name val="ＭＳ ゴシック"/>
      <family val="3"/>
    </font>
    <font>
      <sz val="6"/>
      <name val="ＭＳ Ｐ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ゴシック"/>
      <family val="3"/>
    </font>
    <font>
      <sz val="7.5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ゴシック"/>
      <family val="3"/>
    </font>
    <font>
      <sz val="7.5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4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38" fontId="14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horizontal="right" vertical="center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38" fontId="15" fillId="0" borderId="16" xfId="60" applyNumberFormat="1" applyFont="1" applyFill="1" applyBorder="1" applyAlignment="1" applyProtection="1">
      <alignment horizontal="right" vertical="center"/>
      <protection/>
    </xf>
    <xf numFmtId="176" fontId="15" fillId="0" borderId="17" xfId="0" applyNumberFormat="1" applyFont="1" applyFill="1" applyBorder="1" applyAlignment="1">
      <alignment vertical="center"/>
    </xf>
    <xf numFmtId="180" fontId="15" fillId="0" borderId="18" xfId="60" applyNumberFormat="1" applyFont="1" applyFill="1" applyBorder="1" applyAlignment="1" applyProtection="1">
      <alignment vertical="center"/>
      <protection/>
    </xf>
    <xf numFmtId="38" fontId="15" fillId="0" borderId="19" xfId="60" applyNumberFormat="1" applyFont="1" applyFill="1" applyBorder="1" applyAlignment="1" applyProtection="1">
      <alignment horizontal="right" vertical="center"/>
      <protection/>
    </xf>
    <xf numFmtId="176" fontId="15" fillId="0" borderId="20" xfId="0" applyNumberFormat="1" applyFont="1" applyFill="1" applyBorder="1" applyAlignment="1">
      <alignment vertical="center"/>
    </xf>
    <xf numFmtId="180" fontId="15" fillId="0" borderId="21" xfId="60" applyNumberFormat="1" applyFont="1" applyFill="1" applyBorder="1" applyAlignment="1" applyProtection="1">
      <alignment vertical="center"/>
      <protection/>
    </xf>
    <xf numFmtId="176" fontId="15" fillId="0" borderId="20" xfId="0" applyNumberFormat="1" applyFont="1" applyFill="1" applyBorder="1" applyAlignment="1">
      <alignment horizontal="right" vertical="center"/>
    </xf>
    <xf numFmtId="180" fontId="15" fillId="0" borderId="21" xfId="60" applyNumberFormat="1" applyFont="1" applyFill="1" applyBorder="1" applyAlignment="1" applyProtection="1">
      <alignment horizontal="right" vertical="center"/>
      <protection/>
    </xf>
    <xf numFmtId="180" fontId="15" fillId="0" borderId="21" xfId="60" applyNumberFormat="1" applyFont="1" applyFill="1" applyBorder="1" applyAlignment="1" applyProtection="1">
      <alignment horizontal="center" vertical="center"/>
      <protection/>
    </xf>
    <xf numFmtId="176" fontId="15" fillId="0" borderId="21" xfId="0" applyNumberFormat="1" applyFont="1" applyFill="1" applyBorder="1" applyAlignment="1">
      <alignment horizontal="right" vertical="center"/>
    </xf>
    <xf numFmtId="38" fontId="15" fillId="0" borderId="22" xfId="60" applyNumberFormat="1" applyFont="1" applyFill="1" applyBorder="1" applyAlignment="1" applyProtection="1">
      <alignment horizontal="right" vertical="center"/>
      <protection/>
    </xf>
    <xf numFmtId="176" fontId="15" fillId="0" borderId="23" xfId="0" applyNumberFormat="1" applyFont="1" applyFill="1" applyBorder="1" applyAlignment="1">
      <alignment vertical="center"/>
    </xf>
    <xf numFmtId="180" fontId="15" fillId="0" borderId="24" xfId="60" applyNumberFormat="1" applyFont="1" applyFill="1" applyBorder="1" applyAlignment="1" applyProtection="1">
      <alignment vertical="center"/>
      <protection/>
    </xf>
    <xf numFmtId="38" fontId="15" fillId="0" borderId="25" xfId="60" applyNumberFormat="1" applyFont="1" applyFill="1" applyBorder="1" applyAlignment="1" applyProtection="1">
      <alignment horizontal="right" vertical="center"/>
      <protection/>
    </xf>
    <xf numFmtId="176" fontId="15" fillId="0" borderId="26" xfId="0" applyNumberFormat="1" applyFont="1" applyFill="1" applyBorder="1" applyAlignment="1">
      <alignment vertical="center"/>
    </xf>
    <xf numFmtId="180" fontId="15" fillId="0" borderId="27" xfId="60" applyNumberFormat="1" applyFont="1" applyFill="1" applyBorder="1" applyAlignment="1" applyProtection="1">
      <alignment vertical="center"/>
      <protection/>
    </xf>
    <xf numFmtId="38" fontId="15" fillId="0" borderId="25" xfId="60" applyFont="1" applyFill="1" applyBorder="1" applyAlignment="1" applyProtection="1">
      <alignment horizontal="right" vertical="center"/>
      <protection/>
    </xf>
    <xf numFmtId="180" fontId="15" fillId="0" borderId="2" xfId="60" applyNumberFormat="1" applyFont="1" applyFill="1" applyBorder="1" applyAlignment="1" applyProtection="1">
      <alignment vertical="center"/>
      <protection/>
    </xf>
    <xf numFmtId="38" fontId="15" fillId="0" borderId="16" xfId="60" applyFont="1" applyFill="1" applyBorder="1" applyAlignment="1" applyProtection="1">
      <alignment horizontal="right" vertical="center"/>
      <protection/>
    </xf>
    <xf numFmtId="38" fontId="15" fillId="0" borderId="19" xfId="60" applyFont="1" applyFill="1" applyBorder="1" applyAlignment="1" applyProtection="1">
      <alignment horizontal="right" vertical="center"/>
      <protection/>
    </xf>
    <xf numFmtId="38" fontId="15" fillId="0" borderId="22" xfId="60" applyFont="1" applyFill="1" applyBorder="1" applyAlignment="1" applyProtection="1">
      <alignment horizontal="right" vertical="center"/>
      <protection/>
    </xf>
    <xf numFmtId="180" fontId="15" fillId="0" borderId="24" xfId="60" applyNumberFormat="1" applyFont="1" applyFill="1" applyBorder="1" applyAlignment="1" applyProtection="1">
      <alignment horizontal="right" vertical="center"/>
      <protection/>
    </xf>
    <xf numFmtId="176" fontId="15" fillId="0" borderId="23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187" fontId="58" fillId="0" borderId="0" xfId="0" applyNumberFormat="1" applyFont="1" applyFill="1" applyAlignment="1">
      <alignment vertical="center"/>
    </xf>
    <xf numFmtId="38" fontId="58" fillId="0" borderId="0" xfId="0" applyNumberFormat="1" applyFont="1" applyFill="1" applyBorder="1" applyAlignment="1">
      <alignment vertical="center"/>
    </xf>
    <xf numFmtId="38" fontId="58" fillId="0" borderId="0" xfId="60" applyFont="1" applyFill="1" applyAlignment="1">
      <alignment vertical="center"/>
    </xf>
    <xf numFmtId="187" fontId="58" fillId="0" borderId="0" xfId="0" applyNumberFormat="1" applyFont="1" applyFill="1" applyBorder="1" applyAlignment="1" applyProtection="1">
      <alignment vertical="center"/>
      <protection/>
    </xf>
    <xf numFmtId="0" fontId="58" fillId="0" borderId="0" xfId="0" applyFont="1" applyFill="1" applyAlignment="1" quotePrefix="1">
      <alignment vertical="center"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177" fontId="14" fillId="0" borderId="30" xfId="53" applyNumberFormat="1" applyFont="1" applyFill="1" applyBorder="1" applyAlignment="1" applyProtection="1">
      <alignment horizontal="center" vertical="center" wrapText="1"/>
      <protection/>
    </xf>
    <xf numFmtId="177" fontId="14" fillId="0" borderId="31" xfId="53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left" vertical="center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15" fillId="0" borderId="14" xfId="0" applyFont="1" applyFill="1" applyBorder="1" applyAlignment="1">
      <alignment horizontal="distributed" vertical="center"/>
    </xf>
    <xf numFmtId="0" fontId="14" fillId="0" borderId="15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177" fontId="14" fillId="0" borderId="41" xfId="53" applyNumberFormat="1" applyFont="1" applyFill="1" applyBorder="1" applyAlignment="1" applyProtection="1">
      <alignment horizontal="center" vertical="center" wrapText="1"/>
      <protection/>
    </xf>
    <xf numFmtId="177" fontId="14" fillId="0" borderId="42" xfId="53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zoomScalePageLayoutView="0" workbookViewId="0" topLeftCell="A1">
      <selection activeCell="G6" sqref="G6"/>
    </sheetView>
  </sheetViews>
  <sheetFormatPr defaultColWidth="8.796875" defaultRowHeight="30" customHeight="1"/>
  <cols>
    <col min="1" max="1" width="2.3984375" style="5" customWidth="1"/>
    <col min="2" max="3" width="2.8984375" style="5" customWidth="1"/>
    <col min="4" max="4" width="12.5" style="5" customWidth="1"/>
    <col min="5" max="13" width="6.19921875" style="5" customWidth="1"/>
    <col min="14" max="14" width="0" style="39" hidden="1" customWidth="1"/>
    <col min="15" max="15" width="11.59765625" style="39" hidden="1" customWidth="1"/>
    <col min="16" max="17" width="0" style="39" hidden="1" customWidth="1"/>
    <col min="18" max="16384" width="9" style="5" customWidth="1"/>
  </cols>
  <sheetData>
    <row r="1" spans="2:11" ht="30" customHeight="1">
      <c r="B1" s="69" t="s">
        <v>60</v>
      </c>
      <c r="C1" s="69"/>
      <c r="D1" s="69"/>
      <c r="E1" s="69"/>
      <c r="F1" s="69"/>
      <c r="G1" s="69"/>
      <c r="H1" s="69"/>
      <c r="I1" s="69"/>
      <c r="J1" s="69"/>
      <c r="K1" s="2"/>
    </row>
    <row r="2" spans="2:17" s="4" customFormat="1" ht="17.25" customHeight="1">
      <c r="B2" s="58" t="s">
        <v>47</v>
      </c>
      <c r="C2" s="58"/>
      <c r="D2" s="58"/>
      <c r="E2" s="1"/>
      <c r="H2" s="1"/>
      <c r="K2" s="1" t="s">
        <v>56</v>
      </c>
      <c r="M2" s="7" t="s">
        <v>57</v>
      </c>
      <c r="N2" s="40"/>
      <c r="O2" s="40"/>
      <c r="P2" s="40"/>
      <c r="Q2" s="40"/>
    </row>
    <row r="3" spans="1:17" s="4" customFormat="1" ht="15.75" customHeight="1">
      <c r="A3" s="9"/>
      <c r="B3" s="60" t="s">
        <v>0</v>
      </c>
      <c r="C3" s="60"/>
      <c r="D3" s="60"/>
      <c r="E3" s="51" t="s">
        <v>65</v>
      </c>
      <c r="F3" s="52"/>
      <c r="G3" s="53"/>
      <c r="H3" s="51" t="s">
        <v>66</v>
      </c>
      <c r="I3" s="52"/>
      <c r="J3" s="53"/>
      <c r="K3" s="56" t="s">
        <v>67</v>
      </c>
      <c r="L3" s="56"/>
      <c r="M3" s="51"/>
      <c r="N3" s="41"/>
      <c r="O3" s="40"/>
      <c r="P3" s="40"/>
      <c r="Q3" s="40"/>
    </row>
    <row r="4" spans="1:17" s="4" customFormat="1" ht="15.75" customHeight="1">
      <c r="A4" s="9"/>
      <c r="B4" s="61"/>
      <c r="C4" s="61"/>
      <c r="D4" s="61"/>
      <c r="E4" s="62" t="s">
        <v>61</v>
      </c>
      <c r="F4" s="47" t="s">
        <v>62</v>
      </c>
      <c r="G4" s="49" t="s">
        <v>1</v>
      </c>
      <c r="H4" s="62" t="s">
        <v>61</v>
      </c>
      <c r="I4" s="47" t="s">
        <v>62</v>
      </c>
      <c r="J4" s="49" t="s">
        <v>1</v>
      </c>
      <c r="K4" s="71" t="s">
        <v>61</v>
      </c>
      <c r="L4" s="72" t="s">
        <v>62</v>
      </c>
      <c r="M4" s="73" t="s">
        <v>1</v>
      </c>
      <c r="N4" s="41"/>
      <c r="O4" s="40"/>
      <c r="P4" s="40"/>
      <c r="Q4" s="40"/>
    </row>
    <row r="5" spans="1:17" s="4" customFormat="1" ht="15.75" customHeight="1">
      <c r="A5" s="9"/>
      <c r="B5" s="61"/>
      <c r="C5" s="61"/>
      <c r="D5" s="61"/>
      <c r="E5" s="63"/>
      <c r="F5" s="48"/>
      <c r="G5" s="50"/>
      <c r="H5" s="63"/>
      <c r="I5" s="48"/>
      <c r="J5" s="50"/>
      <c r="K5" s="63"/>
      <c r="L5" s="48"/>
      <c r="M5" s="74"/>
      <c r="N5" s="41"/>
      <c r="O5" s="40" t="s">
        <v>50</v>
      </c>
      <c r="P5" s="40" t="s">
        <v>51</v>
      </c>
      <c r="Q5" s="40"/>
    </row>
    <row r="6" spans="1:17" s="4" customFormat="1" ht="24.75" customHeight="1">
      <c r="A6" s="9"/>
      <c r="B6" s="10">
        <v>1</v>
      </c>
      <c r="C6" s="68" t="s">
        <v>20</v>
      </c>
      <c r="D6" s="68"/>
      <c r="E6" s="16">
        <v>425344</v>
      </c>
      <c r="F6" s="17">
        <f aca="true" t="shared" si="0" ref="F6:F11">E6/$E$32*100</f>
        <v>38.82243198790815</v>
      </c>
      <c r="G6" s="18">
        <v>-0.8536011151359189</v>
      </c>
      <c r="H6" s="16">
        <v>429432</v>
      </c>
      <c r="I6" s="17">
        <f>H6/H$32*100</f>
        <v>36.43948136582717</v>
      </c>
      <c r="J6" s="18">
        <f aca="true" t="shared" si="1" ref="J6:J11">(H6-E6)/E6*100</f>
        <v>0.961104423713512</v>
      </c>
      <c r="K6" s="16">
        <v>425093</v>
      </c>
      <c r="L6" s="17">
        <f>K6/K$32*100</f>
        <v>36.01570449521689</v>
      </c>
      <c r="M6" s="18">
        <f aca="true" t="shared" si="2" ref="M6:M32">(K6-H6)/H6*100</f>
        <v>-1.010404441215373</v>
      </c>
      <c r="N6" s="41"/>
      <c r="O6" s="42">
        <v>425093161</v>
      </c>
      <c r="P6" s="42">
        <f aca="true" t="shared" si="3" ref="P6:P12">ROUND((O6/1000),0)</f>
        <v>425093</v>
      </c>
      <c r="Q6" s="40"/>
    </row>
    <row r="7" spans="1:17" s="4" customFormat="1" ht="24.75" customHeight="1">
      <c r="A7" s="9"/>
      <c r="B7" s="11">
        <v>2</v>
      </c>
      <c r="C7" s="64" t="s">
        <v>17</v>
      </c>
      <c r="D7" s="64"/>
      <c r="E7" s="19">
        <v>14995</v>
      </c>
      <c r="F7" s="20">
        <f t="shared" si="0"/>
        <v>1.368638954960415</v>
      </c>
      <c r="G7" s="21">
        <v>-2.560270322957957</v>
      </c>
      <c r="H7" s="19">
        <v>14545</v>
      </c>
      <c r="I7" s="20">
        <f aca="true" t="shared" si="4" ref="I7:I32">H7/H$32*100</f>
        <v>1.2342169574366981</v>
      </c>
      <c r="J7" s="21">
        <f t="shared" si="1"/>
        <v>-3.0010003334444817</v>
      </c>
      <c r="K7" s="19">
        <v>13829</v>
      </c>
      <c r="L7" s="20">
        <f>K7/K$32*100</f>
        <v>1.1716522677728272</v>
      </c>
      <c r="M7" s="21">
        <f t="shared" si="2"/>
        <v>-4.922653832932279</v>
      </c>
      <c r="N7" s="41"/>
      <c r="O7" s="42">
        <v>13829303</v>
      </c>
      <c r="P7" s="42">
        <f t="shared" si="3"/>
        <v>13829</v>
      </c>
      <c r="Q7" s="40"/>
    </row>
    <row r="8" spans="1:17" s="4" customFormat="1" ht="24.75" customHeight="1">
      <c r="A8" s="9"/>
      <c r="B8" s="11">
        <v>3</v>
      </c>
      <c r="C8" s="64" t="s">
        <v>49</v>
      </c>
      <c r="D8" s="64"/>
      <c r="E8" s="19">
        <v>5066</v>
      </c>
      <c r="F8" s="20">
        <f t="shared" si="0"/>
        <v>0.4623891260973299</v>
      </c>
      <c r="G8" s="21">
        <v>-1.8407285409804302</v>
      </c>
      <c r="H8" s="19">
        <v>4498</v>
      </c>
      <c r="I8" s="20">
        <f t="shared" si="4"/>
        <v>0.3816780938157627</v>
      </c>
      <c r="J8" s="21">
        <f t="shared" si="1"/>
        <v>-11.212001579155153</v>
      </c>
      <c r="K8" s="19">
        <v>1477</v>
      </c>
      <c r="L8" s="20">
        <f>K8/K$32*100</f>
        <v>0.1251377828838286</v>
      </c>
      <c r="M8" s="21">
        <f t="shared" si="2"/>
        <v>-67.16318363717207</v>
      </c>
      <c r="N8" s="41"/>
      <c r="O8" s="42">
        <v>1476640</v>
      </c>
      <c r="P8" s="42">
        <f t="shared" si="3"/>
        <v>1477</v>
      </c>
      <c r="Q8" s="40"/>
    </row>
    <row r="9" spans="1:17" s="4" customFormat="1" ht="24.75" customHeight="1">
      <c r="A9" s="9"/>
      <c r="B9" s="11">
        <v>4</v>
      </c>
      <c r="C9" s="64" t="s">
        <v>4</v>
      </c>
      <c r="D9" s="64"/>
      <c r="E9" s="19">
        <v>168417</v>
      </c>
      <c r="F9" s="20">
        <f t="shared" si="0"/>
        <v>15.37192843464943</v>
      </c>
      <c r="G9" s="21">
        <v>15.519476510895736</v>
      </c>
      <c r="H9" s="19">
        <v>234036</v>
      </c>
      <c r="I9" s="20">
        <f t="shared" si="4"/>
        <v>19.85914058787591</v>
      </c>
      <c r="J9" s="21">
        <f t="shared" si="1"/>
        <v>38.96221877838936</v>
      </c>
      <c r="K9" s="19">
        <v>194271</v>
      </c>
      <c r="L9" s="20">
        <f>K9/K$32*100</f>
        <v>16.459473404620354</v>
      </c>
      <c r="M9" s="21">
        <f t="shared" si="2"/>
        <v>-16.990975747320924</v>
      </c>
      <c r="N9" s="41"/>
      <c r="O9" s="42">
        <v>194270575</v>
      </c>
      <c r="P9" s="42">
        <f t="shared" si="3"/>
        <v>194271</v>
      </c>
      <c r="Q9" s="40"/>
    </row>
    <row r="10" spans="1:17" s="4" customFormat="1" ht="24.75" customHeight="1">
      <c r="A10" s="9"/>
      <c r="B10" s="65" t="s">
        <v>21</v>
      </c>
      <c r="C10" s="65"/>
      <c r="D10" s="65"/>
      <c r="E10" s="19">
        <v>150214</v>
      </c>
      <c r="F10" s="20">
        <f t="shared" si="0"/>
        <v>13.710485627237329</v>
      </c>
      <c r="G10" s="21">
        <v>16.68466229075232</v>
      </c>
      <c r="H10" s="19">
        <v>155559</v>
      </c>
      <c r="I10" s="20">
        <f t="shared" si="4"/>
        <v>13.199969452175683</v>
      </c>
      <c r="J10" s="21">
        <f t="shared" si="1"/>
        <v>3.55825688684144</v>
      </c>
      <c r="K10" s="19">
        <v>155160</v>
      </c>
      <c r="L10" s="20">
        <f>K10/K$32*100+0.1</f>
        <v>13.245821524884796</v>
      </c>
      <c r="M10" s="21">
        <f t="shared" si="2"/>
        <v>-0.25649432048290355</v>
      </c>
      <c r="N10" s="41"/>
      <c r="O10" s="42">
        <v>155160298</v>
      </c>
      <c r="P10" s="42">
        <f t="shared" si="3"/>
        <v>155160</v>
      </c>
      <c r="Q10" s="40"/>
    </row>
    <row r="11" spans="1:17" s="4" customFormat="1" ht="24.75" customHeight="1">
      <c r="A11" s="9"/>
      <c r="B11" s="65" t="s">
        <v>22</v>
      </c>
      <c r="C11" s="65"/>
      <c r="D11" s="65"/>
      <c r="E11" s="19">
        <v>18203</v>
      </c>
      <c r="F11" s="20">
        <f t="shared" si="0"/>
        <v>1.6614428074120995</v>
      </c>
      <c r="G11" s="21">
        <v>6.724906191369606</v>
      </c>
      <c r="H11" s="19">
        <v>26558</v>
      </c>
      <c r="I11" s="20">
        <f t="shared" si="4"/>
        <v>2.2535808838503835</v>
      </c>
      <c r="J11" s="21">
        <f t="shared" si="1"/>
        <v>45.89902763280777</v>
      </c>
      <c r="K11" s="19">
        <v>18050</v>
      </c>
      <c r="L11" s="20">
        <f>K11/K$32*100</f>
        <v>1.529273514592489</v>
      </c>
      <c r="M11" s="21">
        <f t="shared" si="2"/>
        <v>-32.03554484524437</v>
      </c>
      <c r="N11" s="41"/>
      <c r="O11" s="42">
        <v>18049981</v>
      </c>
      <c r="P11" s="42">
        <f t="shared" si="3"/>
        <v>18050</v>
      </c>
      <c r="Q11" s="40"/>
    </row>
    <row r="12" spans="1:17" s="4" customFormat="1" ht="24.75" customHeight="1">
      <c r="A12" s="9"/>
      <c r="B12" s="65" t="s">
        <v>63</v>
      </c>
      <c r="C12" s="65"/>
      <c r="D12" s="65"/>
      <c r="E12" s="19" t="s">
        <v>52</v>
      </c>
      <c r="F12" s="22" t="s">
        <v>52</v>
      </c>
      <c r="G12" s="23" t="s">
        <v>55</v>
      </c>
      <c r="H12" s="19">
        <v>51919</v>
      </c>
      <c r="I12" s="20">
        <f t="shared" si="4"/>
        <v>4.405590251849841</v>
      </c>
      <c r="J12" s="24" t="s">
        <v>64</v>
      </c>
      <c r="K12" s="19">
        <v>21060</v>
      </c>
      <c r="L12" s="20">
        <f>K12/K$32*100</f>
        <v>1.7842936408486325</v>
      </c>
      <c r="M12" s="21">
        <f t="shared" si="2"/>
        <v>-59.43681503881045</v>
      </c>
      <c r="N12" s="41"/>
      <c r="O12" s="42">
        <v>21060296</v>
      </c>
      <c r="P12" s="42">
        <f t="shared" si="3"/>
        <v>21060</v>
      </c>
      <c r="Q12" s="40"/>
    </row>
    <row r="13" spans="1:17" s="4" customFormat="1" ht="24.75" customHeight="1">
      <c r="A13" s="9"/>
      <c r="B13" s="11">
        <v>5</v>
      </c>
      <c r="C13" s="64" t="s">
        <v>23</v>
      </c>
      <c r="D13" s="64"/>
      <c r="E13" s="19">
        <f>1182+1</f>
        <v>1183</v>
      </c>
      <c r="F13" s="20">
        <f>E13/$E$32*100</f>
        <v>0.1079759842426256</v>
      </c>
      <c r="G13" s="21">
        <v>-9.62566844919786</v>
      </c>
      <c r="H13" s="19">
        <v>897</v>
      </c>
      <c r="I13" s="20">
        <f t="shared" si="4"/>
        <v>0.07611499558753648</v>
      </c>
      <c r="J13" s="21">
        <f>(H13-E13)/E13*100</f>
        <v>-24.175824175824175</v>
      </c>
      <c r="K13" s="19">
        <v>836</v>
      </c>
      <c r="L13" s="20">
        <f>K13/K$32*100</f>
        <v>0.07082951014954686</v>
      </c>
      <c r="M13" s="21">
        <f>(K13-H13)/H13*100</f>
        <v>-6.800445930880714</v>
      </c>
      <c r="N13" s="41"/>
      <c r="O13" s="42">
        <v>836579</v>
      </c>
      <c r="P13" s="42">
        <f>ROUND((O13/1000),0)-1</f>
        <v>836</v>
      </c>
      <c r="Q13" s="40"/>
    </row>
    <row r="14" spans="1:17" s="4" customFormat="1" ht="24.75" customHeight="1">
      <c r="A14" s="9"/>
      <c r="B14" s="11">
        <v>6</v>
      </c>
      <c r="C14" s="64" t="s">
        <v>45</v>
      </c>
      <c r="D14" s="64"/>
      <c r="E14" s="19">
        <v>536</v>
      </c>
      <c r="F14" s="20">
        <f>E14/$E$32*100</f>
        <v>0.048922339437064505</v>
      </c>
      <c r="G14" s="21">
        <v>27.014218009478675</v>
      </c>
      <c r="H14" s="19">
        <v>626</v>
      </c>
      <c r="I14" s="20">
        <f>H14/H$32*100</f>
        <v>0.053119272282940735</v>
      </c>
      <c r="J14" s="21">
        <f>(H14-E14)/E14*100</f>
        <v>16.791044776119403</v>
      </c>
      <c r="K14" s="19">
        <v>680</v>
      </c>
      <c r="L14" s="20">
        <f>K14/K$32*100-0.1</f>
        <v>-0.042387479782665244</v>
      </c>
      <c r="M14" s="21">
        <f t="shared" si="2"/>
        <v>8.626198083067091</v>
      </c>
      <c r="N14" s="41"/>
      <c r="O14" s="42">
        <v>680388</v>
      </c>
      <c r="P14" s="42">
        <f aca="true" t="shared" si="5" ref="P14:P19">ROUND((O14/1000),0)</f>
        <v>680</v>
      </c>
      <c r="Q14" s="40"/>
    </row>
    <row r="15" spans="1:17" s="4" customFormat="1" ht="24.75" customHeight="1">
      <c r="A15" s="9"/>
      <c r="B15" s="11">
        <v>7</v>
      </c>
      <c r="C15" s="64" t="s">
        <v>46</v>
      </c>
      <c r="D15" s="64"/>
      <c r="E15" s="19">
        <v>204</v>
      </c>
      <c r="F15" s="20">
        <f>E15/$E$32*100</f>
        <v>0.018619696352912614</v>
      </c>
      <c r="G15" s="21">
        <v>-14.644351464435147</v>
      </c>
      <c r="H15" s="19">
        <v>228</v>
      </c>
      <c r="I15" s="20">
        <f t="shared" si="4"/>
        <v>0.0193469554001765</v>
      </c>
      <c r="J15" s="21">
        <f>(H15-E15)/E15*100</f>
        <v>11.76470588235294</v>
      </c>
      <c r="K15" s="19">
        <v>177</v>
      </c>
      <c r="L15" s="20">
        <f>K15/K$32*100</f>
        <v>0.01499620011539449</v>
      </c>
      <c r="M15" s="21">
        <f t="shared" si="2"/>
        <v>-22.36842105263158</v>
      </c>
      <c r="N15" s="41"/>
      <c r="O15" s="42">
        <v>176906</v>
      </c>
      <c r="P15" s="42">
        <f t="shared" si="5"/>
        <v>177</v>
      </c>
      <c r="Q15" s="40"/>
    </row>
    <row r="16" spans="1:17" s="4" customFormat="1" ht="24.75" customHeight="1">
      <c r="A16" s="9"/>
      <c r="B16" s="11">
        <v>8</v>
      </c>
      <c r="C16" s="64" t="s">
        <v>24</v>
      </c>
      <c r="D16" s="64"/>
      <c r="E16" s="19">
        <v>27630</v>
      </c>
      <c r="F16" s="20">
        <f>E16/$E$32*100</f>
        <v>2.5218735795636054</v>
      </c>
      <c r="G16" s="21">
        <v>-0.16981609278462262</v>
      </c>
      <c r="H16" s="19">
        <v>27510</v>
      </c>
      <c r="I16" s="20">
        <f t="shared" si="4"/>
        <v>2.334362908152875</v>
      </c>
      <c r="J16" s="21">
        <f>(H16-E16)/E16*100</f>
        <v>-0.43431053203040176</v>
      </c>
      <c r="K16" s="19">
        <v>27520</v>
      </c>
      <c r="L16" s="20">
        <f>K16/K$32*100</f>
        <v>2.3316125829133125</v>
      </c>
      <c r="M16" s="21">
        <f t="shared" si="2"/>
        <v>0.03635041802980734</v>
      </c>
      <c r="N16" s="41"/>
      <c r="O16" s="42">
        <v>27519657</v>
      </c>
      <c r="P16" s="42">
        <f t="shared" si="5"/>
        <v>27520</v>
      </c>
      <c r="Q16" s="40"/>
    </row>
    <row r="17" spans="1:17" s="4" customFormat="1" ht="24.75" customHeight="1">
      <c r="A17" s="9"/>
      <c r="B17" s="11">
        <v>9</v>
      </c>
      <c r="C17" s="64" t="s">
        <v>25</v>
      </c>
      <c r="D17" s="64"/>
      <c r="E17" s="19">
        <v>2376</v>
      </c>
      <c r="F17" s="20">
        <f>E17/$E$32*100</f>
        <v>0.2168646986986293</v>
      </c>
      <c r="G17" s="21">
        <v>-5.676855895196507</v>
      </c>
      <c r="H17" s="19">
        <v>1961</v>
      </c>
      <c r="I17" s="20">
        <f t="shared" si="4"/>
        <v>0.16640078745502682</v>
      </c>
      <c r="J17" s="21">
        <f>(H17-E17)/E17*100</f>
        <v>-17.466329966329965</v>
      </c>
      <c r="K17" s="19">
        <v>2172</v>
      </c>
      <c r="L17" s="20">
        <f>K17/K$32*100</f>
        <v>0.1840211675177222</v>
      </c>
      <c r="M17" s="21">
        <f t="shared" si="2"/>
        <v>10.759816420193777</v>
      </c>
      <c r="N17" s="41"/>
      <c r="O17" s="42">
        <v>2171763</v>
      </c>
      <c r="P17" s="42">
        <f t="shared" si="5"/>
        <v>2172</v>
      </c>
      <c r="Q17" s="40"/>
    </row>
    <row r="18" spans="1:17" s="4" customFormat="1" ht="24.75" customHeight="1">
      <c r="A18" s="9"/>
      <c r="B18" s="11">
        <v>10</v>
      </c>
      <c r="C18" s="64" t="s">
        <v>2</v>
      </c>
      <c r="D18" s="64"/>
      <c r="E18" s="19" t="s">
        <v>52</v>
      </c>
      <c r="F18" s="22" t="s">
        <v>52</v>
      </c>
      <c r="G18" s="23" t="s">
        <v>55</v>
      </c>
      <c r="H18" s="19" t="s">
        <v>52</v>
      </c>
      <c r="I18" s="22" t="s">
        <v>52</v>
      </c>
      <c r="J18" s="25" t="s">
        <v>52</v>
      </c>
      <c r="K18" s="19" t="s">
        <v>52</v>
      </c>
      <c r="L18" s="22" t="s">
        <v>54</v>
      </c>
      <c r="M18" s="25" t="s">
        <v>53</v>
      </c>
      <c r="N18" s="41"/>
      <c r="O18" s="42"/>
      <c r="P18" s="42">
        <f t="shared" si="5"/>
        <v>0</v>
      </c>
      <c r="Q18" s="40"/>
    </row>
    <row r="19" spans="1:17" s="4" customFormat="1" ht="24.75" customHeight="1">
      <c r="A19" s="9"/>
      <c r="B19" s="12">
        <v>11</v>
      </c>
      <c r="C19" s="66" t="s">
        <v>5</v>
      </c>
      <c r="D19" s="66"/>
      <c r="E19" s="26">
        <v>3161</v>
      </c>
      <c r="F19" s="27">
        <f>E19/$E$32*100</f>
        <v>0.2885140204488077</v>
      </c>
      <c r="G19" s="21">
        <v>-16.087071940536234</v>
      </c>
      <c r="H19" s="26">
        <v>2648</v>
      </c>
      <c r="I19" s="27">
        <f t="shared" si="4"/>
        <v>0.22469621885819022</v>
      </c>
      <c r="J19" s="28">
        <f>(H19-E19)/E19*100</f>
        <v>-16.22904144258146</v>
      </c>
      <c r="K19" s="26">
        <v>3437</v>
      </c>
      <c r="L19" s="27">
        <f aca="true" t="shared" si="6" ref="L19:L32">K19/K$32*100</f>
        <v>0.2911973999808523</v>
      </c>
      <c r="M19" s="28">
        <f t="shared" si="2"/>
        <v>29.796072507552868</v>
      </c>
      <c r="N19" s="43"/>
      <c r="O19" s="42">
        <v>3436832</v>
      </c>
      <c r="P19" s="42">
        <f t="shared" si="5"/>
        <v>3437</v>
      </c>
      <c r="Q19" s="40"/>
    </row>
    <row r="20" spans="1:17" s="4" customFormat="1" ht="24.75" customHeight="1">
      <c r="A20" s="9"/>
      <c r="B20" s="13"/>
      <c r="C20" s="59" t="s">
        <v>43</v>
      </c>
      <c r="D20" s="59"/>
      <c r="E20" s="29">
        <f>SUM(E6:E19)-E10-E11</f>
        <v>648912</v>
      </c>
      <c r="F20" s="30">
        <f>E20/$E$32*100</f>
        <v>59.228158822358964</v>
      </c>
      <c r="G20" s="31">
        <v>2.7930553795463187</v>
      </c>
      <c r="H20" s="29">
        <f>SUM(H6:H19)-H10-H11-H12</f>
        <v>716381</v>
      </c>
      <c r="I20" s="30">
        <f t="shared" si="4"/>
        <v>60.78855814269228</v>
      </c>
      <c r="J20" s="31">
        <f>(H20-E20)/E20*100</f>
        <v>10.397249550016028</v>
      </c>
      <c r="K20" s="29">
        <f>SUM(K6:K19)-K10-K11-K12</f>
        <v>669492</v>
      </c>
      <c r="L20" s="30">
        <f t="shared" si="6"/>
        <v>56.72223733138806</v>
      </c>
      <c r="M20" s="31">
        <f>(K20-H20)/H20*100</f>
        <v>-6.545260133923151</v>
      </c>
      <c r="N20" s="41"/>
      <c r="O20" s="42">
        <f>SUM(O6:O9,O13:O19)</f>
        <v>669491804</v>
      </c>
      <c r="P20" s="42">
        <f>SUM(P6:P9,P13:P19)</f>
        <v>669492</v>
      </c>
      <c r="Q20" s="44">
        <f>ROUND((O20/1000),0)</f>
        <v>669492</v>
      </c>
    </row>
    <row r="21" spans="1:17" s="4" customFormat="1" ht="24.75" customHeight="1">
      <c r="A21" s="9"/>
      <c r="B21" s="8">
        <v>12</v>
      </c>
      <c r="C21" s="67" t="s">
        <v>3</v>
      </c>
      <c r="D21" s="67"/>
      <c r="E21" s="16">
        <v>529</v>
      </c>
      <c r="F21" s="17">
        <f aca="true" t="shared" si="7" ref="F21:F31">E21/$E$32*100</f>
        <v>0.04828342828769987</v>
      </c>
      <c r="G21" s="18">
        <v>-6.371681415929204</v>
      </c>
      <c r="H21" s="16">
        <v>508</v>
      </c>
      <c r="I21" s="17">
        <f t="shared" si="4"/>
        <v>0.04310637431267395</v>
      </c>
      <c r="J21" s="18">
        <f aca="true" t="shared" si="8" ref="J21:J32">(H21-E21)/E21*100</f>
        <v>-3.9697542533081283</v>
      </c>
      <c r="K21" s="16">
        <v>497</v>
      </c>
      <c r="L21" s="17">
        <f t="shared" si="6"/>
        <v>0.04210797433531673</v>
      </c>
      <c r="M21" s="18">
        <f t="shared" si="2"/>
        <v>-2.1653543307086616</v>
      </c>
      <c r="N21" s="41"/>
      <c r="O21" s="42">
        <v>497092</v>
      </c>
      <c r="P21" s="42">
        <f>ROUND((O21/1000),0)</f>
        <v>497</v>
      </c>
      <c r="Q21" s="40"/>
    </row>
    <row r="22" spans="1:17" s="4" customFormat="1" ht="24.75" customHeight="1">
      <c r="A22" s="9"/>
      <c r="B22" s="11">
        <v>13</v>
      </c>
      <c r="C22" s="64" t="s">
        <v>6</v>
      </c>
      <c r="D22" s="64"/>
      <c r="E22" s="19">
        <v>10974</v>
      </c>
      <c r="F22" s="20">
        <f t="shared" si="7"/>
        <v>1.0016301361610933</v>
      </c>
      <c r="G22" s="21">
        <v>-0.5708072845882034</v>
      </c>
      <c r="H22" s="19">
        <v>11379</v>
      </c>
      <c r="I22" s="20">
        <f t="shared" si="4"/>
        <v>0.9655658135903876</v>
      </c>
      <c r="J22" s="21">
        <f t="shared" si="8"/>
        <v>3.6905412793876433</v>
      </c>
      <c r="K22" s="19">
        <v>11331</v>
      </c>
      <c r="L22" s="20">
        <f t="shared" si="6"/>
        <v>0.960010980268559</v>
      </c>
      <c r="M22" s="21">
        <f t="shared" si="2"/>
        <v>-0.4218296862641709</v>
      </c>
      <c r="N22" s="41"/>
      <c r="O22" s="45">
        <v>11330774</v>
      </c>
      <c r="P22" s="42">
        <f>ROUND((O22/1000),0)</f>
        <v>11331</v>
      </c>
      <c r="Q22" s="40"/>
    </row>
    <row r="23" spans="1:17" s="4" customFormat="1" ht="24.75" customHeight="1">
      <c r="A23" s="9"/>
      <c r="B23" s="11">
        <v>14</v>
      </c>
      <c r="C23" s="64" t="s">
        <v>7</v>
      </c>
      <c r="D23" s="64"/>
      <c r="E23" s="19">
        <v>20662</v>
      </c>
      <c r="F23" s="20">
        <f t="shared" si="7"/>
        <v>1.8858831668817668</v>
      </c>
      <c r="G23" s="21">
        <v>-2.8402144267845384</v>
      </c>
      <c r="H23" s="19">
        <v>20024</v>
      </c>
      <c r="I23" s="20">
        <f t="shared" si="4"/>
        <v>1.6991378725137465</v>
      </c>
      <c r="J23" s="21">
        <f t="shared" si="8"/>
        <v>-3.0877940180040655</v>
      </c>
      <c r="K23" s="19">
        <v>20309</v>
      </c>
      <c r="L23" s="20">
        <f t="shared" si="6"/>
        <v>1.7206656957262523</v>
      </c>
      <c r="M23" s="21">
        <f t="shared" si="2"/>
        <v>1.4232920495405512</v>
      </c>
      <c r="N23" s="41"/>
      <c r="O23" s="42">
        <v>20308626</v>
      </c>
      <c r="P23" s="42">
        <f>ROUND((O23/1000),0)</f>
        <v>20309</v>
      </c>
      <c r="Q23" s="40"/>
    </row>
    <row r="24" spans="1:17" s="4" customFormat="1" ht="24.75" customHeight="1">
      <c r="A24" s="9"/>
      <c r="B24" s="11">
        <v>15</v>
      </c>
      <c r="C24" s="64" t="s">
        <v>8</v>
      </c>
      <c r="D24" s="64"/>
      <c r="E24" s="19">
        <f>147354+386</f>
        <v>147740</v>
      </c>
      <c r="F24" s="20">
        <f t="shared" si="7"/>
        <v>13.484676172447596</v>
      </c>
      <c r="G24" s="21">
        <v>-3.2247499394090253</v>
      </c>
      <c r="H24" s="19">
        <v>153947</v>
      </c>
      <c r="I24" s="20">
        <f t="shared" si="4"/>
        <v>13.063183083293733</v>
      </c>
      <c r="J24" s="21">
        <f t="shared" si="8"/>
        <v>4.201299580343847</v>
      </c>
      <c r="K24" s="19">
        <v>168765</v>
      </c>
      <c r="L24" s="20">
        <f t="shared" si="6"/>
        <v>14.298495550703677</v>
      </c>
      <c r="M24" s="21">
        <f t="shared" si="2"/>
        <v>9.62539055649022</v>
      </c>
      <c r="N24" s="41"/>
      <c r="O24" s="42">
        <v>168765546</v>
      </c>
      <c r="P24" s="42">
        <f>ROUND((O24/1000),0)-1</f>
        <v>168765</v>
      </c>
      <c r="Q24" s="40" t="s">
        <v>68</v>
      </c>
    </row>
    <row r="25" spans="1:17" s="4" customFormat="1" ht="24.75" customHeight="1">
      <c r="A25" s="9"/>
      <c r="B25" s="11">
        <v>16</v>
      </c>
      <c r="C25" s="64" t="s">
        <v>9</v>
      </c>
      <c r="D25" s="64"/>
      <c r="E25" s="19">
        <v>57780</v>
      </c>
      <c r="F25" s="20">
        <f t="shared" si="7"/>
        <v>5.273755172898484</v>
      </c>
      <c r="G25" s="21">
        <v>11.991936890663462</v>
      </c>
      <c r="H25" s="19">
        <v>72047</v>
      </c>
      <c r="I25" s="20">
        <f t="shared" si="4"/>
        <v>6.113553051388229</v>
      </c>
      <c r="J25" s="21">
        <f t="shared" si="8"/>
        <v>24.691934925579787</v>
      </c>
      <c r="K25" s="19">
        <v>68264</v>
      </c>
      <c r="L25" s="20">
        <f t="shared" si="6"/>
        <v>5.783619235464911</v>
      </c>
      <c r="M25" s="21">
        <f t="shared" si="2"/>
        <v>-5.250739100864713</v>
      </c>
      <c r="N25" s="41"/>
      <c r="O25" s="42">
        <v>68263614</v>
      </c>
      <c r="P25" s="42">
        <f aca="true" t="shared" si="9" ref="P25:P31">ROUND((O25/1000),0)</f>
        <v>68264</v>
      </c>
      <c r="Q25" s="40"/>
    </row>
    <row r="26" spans="1:17" s="4" customFormat="1" ht="24.75" customHeight="1">
      <c r="A26" s="9"/>
      <c r="B26" s="11">
        <v>17</v>
      </c>
      <c r="C26" s="64" t="s">
        <v>10</v>
      </c>
      <c r="D26" s="64"/>
      <c r="E26" s="19">
        <v>3256</v>
      </c>
      <c r="F26" s="20">
        <f t="shared" si="7"/>
        <v>0.2971849574758994</v>
      </c>
      <c r="G26" s="21">
        <v>3.1358885017421603</v>
      </c>
      <c r="H26" s="19">
        <v>2798</v>
      </c>
      <c r="I26" s="20">
        <f t="shared" si="4"/>
        <v>0.23742447898988528</v>
      </c>
      <c r="J26" s="21">
        <f t="shared" si="8"/>
        <v>-14.066339066339067</v>
      </c>
      <c r="K26" s="19">
        <v>3416</v>
      </c>
      <c r="L26" s="20">
        <f t="shared" si="6"/>
        <v>0.2894181897976699</v>
      </c>
      <c r="M26" s="21">
        <f t="shared" si="2"/>
        <v>22.087205146533236</v>
      </c>
      <c r="N26" s="41"/>
      <c r="O26" s="42">
        <v>3416496</v>
      </c>
      <c r="P26" s="42">
        <f t="shared" si="9"/>
        <v>3416</v>
      </c>
      <c r="Q26" s="40"/>
    </row>
    <row r="27" spans="1:17" s="4" customFormat="1" ht="24.75" customHeight="1">
      <c r="A27" s="9"/>
      <c r="B27" s="11">
        <v>18</v>
      </c>
      <c r="C27" s="64" t="s">
        <v>11</v>
      </c>
      <c r="D27" s="64"/>
      <c r="E27" s="19">
        <f>558+1</f>
        <v>559</v>
      </c>
      <c r="F27" s="20">
        <f>E27/$E$32*100-0.1</f>
        <v>-0.048978381072165934</v>
      </c>
      <c r="G27" s="21">
        <v>-46.76190476190476</v>
      </c>
      <c r="H27" s="19">
        <f>2659</f>
        <v>2659</v>
      </c>
      <c r="I27" s="20">
        <f t="shared" si="4"/>
        <v>0.22562962460118116</v>
      </c>
      <c r="J27" s="21">
        <f t="shared" si="8"/>
        <v>375.67084078711986</v>
      </c>
      <c r="K27" s="19">
        <v>1411</v>
      </c>
      <c r="L27" s="20">
        <f t="shared" si="6"/>
        <v>0.11954597945096963</v>
      </c>
      <c r="M27" s="21">
        <f t="shared" si="2"/>
        <v>-46.93493794659646</v>
      </c>
      <c r="N27" s="41"/>
      <c r="O27" s="42">
        <v>1411369</v>
      </c>
      <c r="P27" s="42">
        <f t="shared" si="9"/>
        <v>1411</v>
      </c>
      <c r="Q27" s="40"/>
    </row>
    <row r="28" spans="1:17" s="4" customFormat="1" ht="24.75" customHeight="1">
      <c r="A28" s="9"/>
      <c r="B28" s="11">
        <v>19</v>
      </c>
      <c r="C28" s="64" t="s">
        <v>12</v>
      </c>
      <c r="D28" s="64"/>
      <c r="E28" s="19">
        <v>17217</v>
      </c>
      <c r="F28" s="20">
        <f t="shared" si="7"/>
        <v>1.5714476083730218</v>
      </c>
      <c r="G28" s="21">
        <v>-17.070468667212563</v>
      </c>
      <c r="H28" s="19">
        <v>16076</v>
      </c>
      <c r="I28" s="20">
        <f t="shared" si="4"/>
        <v>1.3641300658475326</v>
      </c>
      <c r="J28" s="21">
        <f t="shared" si="8"/>
        <v>-6.6271708195388275</v>
      </c>
      <c r="K28" s="19">
        <v>24667</v>
      </c>
      <c r="L28" s="20">
        <f t="shared" si="6"/>
        <v>2.0898941708838183</v>
      </c>
      <c r="M28" s="21">
        <f t="shared" si="2"/>
        <v>53.43991042547898</v>
      </c>
      <c r="N28" s="41"/>
      <c r="O28" s="42">
        <v>24667014</v>
      </c>
      <c r="P28" s="42">
        <f t="shared" si="9"/>
        <v>24667</v>
      </c>
      <c r="Q28" s="40"/>
    </row>
    <row r="29" spans="1:17" s="4" customFormat="1" ht="24.75" customHeight="1">
      <c r="A29" s="9"/>
      <c r="B29" s="11">
        <v>20</v>
      </c>
      <c r="C29" s="64" t="s">
        <v>13</v>
      </c>
      <c r="D29" s="64"/>
      <c r="E29" s="19">
        <v>41196</v>
      </c>
      <c r="F29" s="20">
        <f t="shared" si="7"/>
        <v>3.760083387032294</v>
      </c>
      <c r="G29" s="21">
        <v>16.382744300364436</v>
      </c>
      <c r="H29" s="19">
        <v>48613</v>
      </c>
      <c r="I29" s="20">
        <f t="shared" si="4"/>
        <v>4.125059398547281</v>
      </c>
      <c r="J29" s="21">
        <f t="shared" si="8"/>
        <v>18.004175162637146</v>
      </c>
      <c r="K29" s="19">
        <v>77213</v>
      </c>
      <c r="L29" s="20">
        <f t="shared" si="6"/>
        <v>6.541816946383924</v>
      </c>
      <c r="M29" s="21">
        <f t="shared" si="2"/>
        <v>58.831999670869926</v>
      </c>
      <c r="N29" s="41"/>
      <c r="O29" s="42">
        <v>77212714</v>
      </c>
      <c r="P29" s="42">
        <f t="shared" si="9"/>
        <v>77213</v>
      </c>
      <c r="Q29" s="40"/>
    </row>
    <row r="30" spans="1:17" s="4" customFormat="1" ht="24.75" customHeight="1">
      <c r="A30" s="9"/>
      <c r="B30" s="11">
        <v>21</v>
      </c>
      <c r="C30" s="64" t="s">
        <v>26</v>
      </c>
      <c r="D30" s="64"/>
      <c r="E30" s="19">
        <v>33326</v>
      </c>
      <c r="F30" s="20">
        <f t="shared" si="7"/>
        <v>3.0417647091037536</v>
      </c>
      <c r="G30" s="21">
        <v>-3.7655212243719314</v>
      </c>
      <c r="H30" s="19">
        <v>32101</v>
      </c>
      <c r="I30" s="20">
        <f t="shared" si="4"/>
        <v>2.723932523250289</v>
      </c>
      <c r="J30" s="21">
        <f t="shared" si="8"/>
        <v>-3.67580867790914</v>
      </c>
      <c r="K30" s="19">
        <v>30159</v>
      </c>
      <c r="L30" s="20">
        <f t="shared" si="6"/>
        <v>2.5551999959332337</v>
      </c>
      <c r="M30" s="21">
        <f t="shared" si="2"/>
        <v>-6.049655773963428</v>
      </c>
      <c r="N30" s="41"/>
      <c r="O30" s="42">
        <v>30158688</v>
      </c>
      <c r="P30" s="42">
        <f t="shared" si="9"/>
        <v>30159</v>
      </c>
      <c r="Q30" s="40"/>
    </row>
    <row r="31" spans="1:17" s="4" customFormat="1" ht="24.75" customHeight="1">
      <c r="A31" s="9"/>
      <c r="B31" s="12">
        <v>22</v>
      </c>
      <c r="C31" s="66" t="s">
        <v>14</v>
      </c>
      <c r="D31" s="66"/>
      <c r="E31" s="26">
        <v>113463</v>
      </c>
      <c r="F31" s="20">
        <f t="shared" si="7"/>
        <v>10.356110820051589</v>
      </c>
      <c r="G31" s="21">
        <v>6.5480326791248</v>
      </c>
      <c r="H31" s="26">
        <v>101947</v>
      </c>
      <c r="I31" s="20">
        <f t="shared" si="4"/>
        <v>8.650719570972779</v>
      </c>
      <c r="J31" s="28">
        <f t="shared" si="8"/>
        <v>-10.14956417510554</v>
      </c>
      <c r="K31" s="26">
        <v>104775</v>
      </c>
      <c r="L31" s="20">
        <f t="shared" si="6"/>
        <v>8.876987949663603</v>
      </c>
      <c r="M31" s="28">
        <f t="shared" si="2"/>
        <v>2.7739904067799936</v>
      </c>
      <c r="N31" s="41"/>
      <c r="O31" s="42">
        <v>104775068</v>
      </c>
      <c r="P31" s="42">
        <f t="shared" si="9"/>
        <v>104775</v>
      </c>
      <c r="Q31" s="40"/>
    </row>
    <row r="32" spans="1:17" s="4" customFormat="1" ht="24.75" customHeight="1">
      <c r="A32" s="9"/>
      <c r="B32" s="14"/>
      <c r="C32" s="59" t="s">
        <v>42</v>
      </c>
      <c r="D32" s="59"/>
      <c r="E32" s="32">
        <f>SUM(E20:E31)</f>
        <v>1095614</v>
      </c>
      <c r="F32" s="30">
        <f>E32/$E$32*100</f>
        <v>100</v>
      </c>
      <c r="G32" s="33">
        <v>2.4044550415977732</v>
      </c>
      <c r="H32" s="32">
        <f>SUM(H20:H31)</f>
        <v>1178480</v>
      </c>
      <c r="I32" s="30">
        <f t="shared" si="4"/>
        <v>100</v>
      </c>
      <c r="J32" s="33">
        <f t="shared" si="8"/>
        <v>7.563430186178708</v>
      </c>
      <c r="K32" s="32">
        <f>SUM(K20:K31)</f>
        <v>1180299</v>
      </c>
      <c r="L32" s="30">
        <f t="shared" si="6"/>
        <v>100</v>
      </c>
      <c r="M32" s="33">
        <f t="shared" si="2"/>
        <v>0.15435136786368883</v>
      </c>
      <c r="N32" s="41"/>
      <c r="O32" s="42">
        <f>SUM(O20:O31)</f>
        <v>1180298805</v>
      </c>
      <c r="P32" s="42">
        <f>SUM(P20:P31)</f>
        <v>1180299</v>
      </c>
      <c r="Q32" s="44">
        <f>ROUND((O32/1000),0)</f>
        <v>1180299</v>
      </c>
    </row>
    <row r="33" spans="1:17" s="4" customFormat="1" ht="8.25" customHeight="1">
      <c r="A33" s="9"/>
      <c r="B33" s="57"/>
      <c r="C33" s="57"/>
      <c r="D33" s="57"/>
      <c r="E33" s="57"/>
      <c r="F33" s="57"/>
      <c r="G33" s="57"/>
      <c r="H33" s="3"/>
      <c r="I33" s="6"/>
      <c r="J33" s="6"/>
      <c r="K33" s="3"/>
      <c r="L33" s="6"/>
      <c r="M33" s="6"/>
      <c r="N33" s="41"/>
      <c r="O33" s="42"/>
      <c r="P33" s="42"/>
      <c r="Q33" s="40"/>
    </row>
    <row r="34" spans="1:17" s="4" customFormat="1" ht="14.25" customHeight="1">
      <c r="A34" s="9"/>
      <c r="B34" s="4" t="s">
        <v>71</v>
      </c>
      <c r="N34" s="41"/>
      <c r="O34" s="42"/>
      <c r="P34" s="42"/>
      <c r="Q34" s="40"/>
    </row>
    <row r="35" spans="1:17" s="4" customFormat="1" ht="17.25" customHeight="1">
      <c r="A35" s="9"/>
      <c r="N35" s="41"/>
      <c r="O35" s="42"/>
      <c r="P35" s="42"/>
      <c r="Q35" s="40"/>
    </row>
    <row r="36" spans="1:17" s="4" customFormat="1" ht="17.25" customHeight="1">
      <c r="A36" s="9"/>
      <c r="B36" s="58" t="s">
        <v>48</v>
      </c>
      <c r="C36" s="58"/>
      <c r="D36" s="58"/>
      <c r="E36" s="1"/>
      <c r="H36" s="1"/>
      <c r="K36" s="1" t="s">
        <v>58</v>
      </c>
      <c r="M36" s="7" t="s">
        <v>59</v>
      </c>
      <c r="N36" s="41"/>
      <c r="O36" s="42"/>
      <c r="P36" s="42"/>
      <c r="Q36" s="40"/>
    </row>
    <row r="37" spans="1:17" s="4" customFormat="1" ht="15.75" customHeight="1">
      <c r="A37" s="9"/>
      <c r="B37" s="60" t="s">
        <v>27</v>
      </c>
      <c r="C37" s="60"/>
      <c r="D37" s="60"/>
      <c r="E37" s="51" t="s">
        <v>65</v>
      </c>
      <c r="F37" s="54"/>
      <c r="G37" s="55"/>
      <c r="H37" s="56" t="s">
        <v>66</v>
      </c>
      <c r="I37" s="56"/>
      <c r="J37" s="51"/>
      <c r="K37" s="56" t="s">
        <v>67</v>
      </c>
      <c r="L37" s="56"/>
      <c r="M37" s="51"/>
      <c r="N37" s="41"/>
      <c r="O37" s="42"/>
      <c r="P37" s="42"/>
      <c r="Q37" s="40"/>
    </row>
    <row r="38" spans="1:17" s="4" customFormat="1" ht="15.75" customHeight="1">
      <c r="A38" s="9"/>
      <c r="B38" s="61"/>
      <c r="C38" s="61"/>
      <c r="D38" s="61"/>
      <c r="E38" s="62" t="s">
        <v>61</v>
      </c>
      <c r="F38" s="47" t="s">
        <v>62</v>
      </c>
      <c r="G38" s="49" t="s">
        <v>1</v>
      </c>
      <c r="H38" s="71" t="s">
        <v>61</v>
      </c>
      <c r="I38" s="72" t="s">
        <v>62</v>
      </c>
      <c r="J38" s="73" t="s">
        <v>1</v>
      </c>
      <c r="K38" s="71" t="s">
        <v>61</v>
      </c>
      <c r="L38" s="72" t="s">
        <v>62</v>
      </c>
      <c r="M38" s="73" t="s">
        <v>1</v>
      </c>
      <c r="N38" s="41"/>
      <c r="O38" s="42"/>
      <c r="P38" s="42"/>
      <c r="Q38" s="40"/>
    </row>
    <row r="39" spans="1:17" s="4" customFormat="1" ht="15.75" customHeight="1">
      <c r="A39" s="9"/>
      <c r="B39" s="61"/>
      <c r="C39" s="61"/>
      <c r="D39" s="61"/>
      <c r="E39" s="75"/>
      <c r="F39" s="76"/>
      <c r="G39" s="77"/>
      <c r="H39" s="63"/>
      <c r="I39" s="48"/>
      <c r="J39" s="74"/>
      <c r="K39" s="63"/>
      <c r="L39" s="48"/>
      <c r="M39" s="74"/>
      <c r="N39" s="41"/>
      <c r="O39" s="42"/>
      <c r="P39" s="42"/>
      <c r="Q39" s="40"/>
    </row>
    <row r="40" spans="1:17" s="4" customFormat="1" ht="24.75" customHeight="1">
      <c r="A40" s="9"/>
      <c r="B40" s="10">
        <v>1</v>
      </c>
      <c r="C40" s="68" t="s">
        <v>28</v>
      </c>
      <c r="D40" s="68"/>
      <c r="E40" s="34">
        <v>199977</v>
      </c>
      <c r="F40" s="17">
        <f>E40/E$58*100</f>
        <v>19.127732471721178</v>
      </c>
      <c r="G40" s="18">
        <v>-1.7977980534084992</v>
      </c>
      <c r="H40" s="34">
        <v>198820</v>
      </c>
      <c r="I40" s="17">
        <f>H40/H$58*100</f>
        <v>18.09706807836298</v>
      </c>
      <c r="J40" s="18">
        <f>(H40-E40)/E40*100</f>
        <v>-0.5785665351515424</v>
      </c>
      <c r="K40" s="34">
        <v>192922</v>
      </c>
      <c r="L40" s="17">
        <f>K40/K$58*100</f>
        <v>17.45532390002832</v>
      </c>
      <c r="M40" s="18">
        <f>(K40-H40)/H40*100</f>
        <v>-2.966502363947289</v>
      </c>
      <c r="N40" s="41"/>
      <c r="O40" s="42">
        <v>192922182</v>
      </c>
      <c r="P40" s="42">
        <f aca="true" t="shared" si="10" ref="P40:P57">ROUND((O40/1000),0)</f>
        <v>192922</v>
      </c>
      <c r="Q40" s="40"/>
    </row>
    <row r="41" spans="1:17" s="4" customFormat="1" ht="24.75" customHeight="1">
      <c r="A41" s="9"/>
      <c r="B41" s="11">
        <v>2</v>
      </c>
      <c r="C41" s="64" t="s">
        <v>29</v>
      </c>
      <c r="D41" s="64"/>
      <c r="E41" s="35">
        <v>131188</v>
      </c>
      <c r="F41" s="20">
        <f>E41/E$58*100+0.1</f>
        <v>12.648087867605565</v>
      </c>
      <c r="G41" s="21">
        <v>1.2682851518777258</v>
      </c>
      <c r="H41" s="35">
        <v>144078</v>
      </c>
      <c r="I41" s="20">
        <f aca="true" t="shared" si="11" ref="I41:I50">H41/H$58*100</f>
        <v>13.114321369049298</v>
      </c>
      <c r="J41" s="21">
        <f aca="true" t="shared" si="12" ref="J41:J50">(H41-E41)/E41*100</f>
        <v>9.825593804311369</v>
      </c>
      <c r="K41" s="35">
        <v>140370</v>
      </c>
      <c r="L41" s="20">
        <f>K41/K$58*100</f>
        <v>12.700489399067887</v>
      </c>
      <c r="M41" s="21">
        <f aca="true" t="shared" si="13" ref="M41:M50">(K41-H41)/H41*100</f>
        <v>-2.573605963436472</v>
      </c>
      <c r="N41" s="41"/>
      <c r="O41" s="42">
        <v>140369709</v>
      </c>
      <c r="P41" s="42">
        <f t="shared" si="10"/>
        <v>140370</v>
      </c>
      <c r="Q41" s="40"/>
    </row>
    <row r="42" spans="1:17" s="4" customFormat="1" ht="24.75" customHeight="1">
      <c r="A42" s="9"/>
      <c r="B42" s="11">
        <v>3</v>
      </c>
      <c r="C42" s="64" t="s">
        <v>18</v>
      </c>
      <c r="D42" s="64"/>
      <c r="E42" s="35">
        <v>10585</v>
      </c>
      <c r="F42" s="20">
        <f aca="true" t="shared" si="14" ref="F42:F50">E42/E$58*100</f>
        <v>1.0124516730082391</v>
      </c>
      <c r="G42" s="21">
        <v>3.703340844518468</v>
      </c>
      <c r="H42" s="35">
        <f>9335</f>
        <v>9335</v>
      </c>
      <c r="I42" s="20">
        <f>H42/H$58*100+0.1</f>
        <v>0.9496938462504698</v>
      </c>
      <c r="J42" s="21">
        <f t="shared" si="12"/>
        <v>-11.809163911195087</v>
      </c>
      <c r="K42" s="35">
        <v>9479</v>
      </c>
      <c r="L42" s="20">
        <f>K42/K$58*100-0.1</f>
        <v>0.757647211040568</v>
      </c>
      <c r="M42" s="21">
        <f t="shared" si="13"/>
        <v>1.542581681842528</v>
      </c>
      <c r="N42" s="41"/>
      <c r="O42" s="42">
        <v>9479329</v>
      </c>
      <c r="P42" s="42">
        <f t="shared" si="10"/>
        <v>9479</v>
      </c>
      <c r="Q42" s="40"/>
    </row>
    <row r="43" spans="1:17" s="4" customFormat="1" ht="24.75" customHeight="1">
      <c r="A43" s="9"/>
      <c r="B43" s="11">
        <v>4</v>
      </c>
      <c r="C43" s="64" t="s">
        <v>30</v>
      </c>
      <c r="D43" s="64"/>
      <c r="E43" s="35">
        <v>179971</v>
      </c>
      <c r="F43" s="20">
        <f t="shared" si="14"/>
        <v>17.214165332353883</v>
      </c>
      <c r="G43" s="21">
        <v>31.613549604364422</v>
      </c>
      <c r="H43" s="35">
        <v>191290</v>
      </c>
      <c r="I43" s="20">
        <f t="shared" si="11"/>
        <v>17.41166961427449</v>
      </c>
      <c r="J43" s="21">
        <f t="shared" si="12"/>
        <v>6.289346616954954</v>
      </c>
      <c r="K43" s="35">
        <v>191161</v>
      </c>
      <c r="L43" s="20">
        <f aca="true" t="shared" si="15" ref="L43:L50">K43/K$58*100</f>
        <v>17.295990981087243</v>
      </c>
      <c r="M43" s="21">
        <f t="shared" si="13"/>
        <v>-0.06743687594751424</v>
      </c>
      <c r="N43" s="41"/>
      <c r="O43" s="42">
        <v>191160856</v>
      </c>
      <c r="P43" s="42">
        <f t="shared" si="10"/>
        <v>191161</v>
      </c>
      <c r="Q43" s="40"/>
    </row>
    <row r="44" spans="1:17" s="4" customFormat="1" ht="24.75" customHeight="1">
      <c r="A44" s="9"/>
      <c r="B44" s="11">
        <v>5</v>
      </c>
      <c r="C44" s="64" t="s">
        <v>31</v>
      </c>
      <c r="D44" s="64"/>
      <c r="E44" s="35">
        <v>102310</v>
      </c>
      <c r="F44" s="20">
        <f t="shared" si="14"/>
        <v>9.7859169263555</v>
      </c>
      <c r="G44" s="21">
        <v>-30.827687855800306</v>
      </c>
      <c r="H44" s="35">
        <v>96038</v>
      </c>
      <c r="I44" s="20">
        <f t="shared" si="11"/>
        <v>8.741606599486088</v>
      </c>
      <c r="J44" s="21">
        <f t="shared" si="12"/>
        <v>-6.130388036360082</v>
      </c>
      <c r="K44" s="35">
        <v>96471</v>
      </c>
      <c r="L44" s="20">
        <f t="shared" si="15"/>
        <v>8.72856673660667</v>
      </c>
      <c r="M44" s="21">
        <f t="shared" si="13"/>
        <v>0.4508631999833399</v>
      </c>
      <c r="N44" s="41"/>
      <c r="O44" s="42">
        <v>96470982</v>
      </c>
      <c r="P44" s="42">
        <f t="shared" si="10"/>
        <v>96471</v>
      </c>
      <c r="Q44" s="40"/>
    </row>
    <row r="45" spans="1:17" s="4" customFormat="1" ht="24.75" customHeight="1">
      <c r="A45" s="9"/>
      <c r="B45" s="11">
        <v>6</v>
      </c>
      <c r="C45" s="64" t="s">
        <v>32</v>
      </c>
      <c r="D45" s="64"/>
      <c r="E45" s="35">
        <v>139350</v>
      </c>
      <c r="F45" s="20">
        <f t="shared" si="14"/>
        <v>13.328780409418814</v>
      </c>
      <c r="G45" s="21">
        <v>-0.30619983116084076</v>
      </c>
      <c r="H45" s="35">
        <v>163735</v>
      </c>
      <c r="I45" s="20">
        <f t="shared" si="11"/>
        <v>14.903548143098092</v>
      </c>
      <c r="J45" s="21">
        <f t="shared" si="12"/>
        <v>17.499102978112667</v>
      </c>
      <c r="K45" s="35">
        <v>164993</v>
      </c>
      <c r="L45" s="20">
        <f t="shared" si="15"/>
        <v>14.92834542580614</v>
      </c>
      <c r="M45" s="21">
        <f t="shared" si="13"/>
        <v>0.7683146547775368</v>
      </c>
      <c r="N45" s="41"/>
      <c r="O45" s="42">
        <v>164992712</v>
      </c>
      <c r="P45" s="42">
        <f t="shared" si="10"/>
        <v>164993</v>
      </c>
      <c r="Q45" s="40"/>
    </row>
    <row r="46" spans="1:17" s="4" customFormat="1" ht="24.75" customHeight="1">
      <c r="A46" s="9"/>
      <c r="B46" s="65" t="s">
        <v>33</v>
      </c>
      <c r="C46" s="65"/>
      <c r="D46" s="65"/>
      <c r="E46" s="35">
        <v>137918</v>
      </c>
      <c r="F46" s="20">
        <f t="shared" si="14"/>
        <v>13.19181009333494</v>
      </c>
      <c r="G46" s="21">
        <v>-1.2211455132750335</v>
      </c>
      <c r="H46" s="35">
        <v>125859</v>
      </c>
      <c r="I46" s="20">
        <f t="shared" si="11"/>
        <v>11.455984766495757</v>
      </c>
      <c r="J46" s="21">
        <f t="shared" si="12"/>
        <v>-8.743601270320045</v>
      </c>
      <c r="K46" s="35">
        <v>134202</v>
      </c>
      <c r="L46" s="20">
        <f t="shared" si="15"/>
        <v>12.1424170288075</v>
      </c>
      <c r="M46" s="21">
        <f t="shared" si="13"/>
        <v>6.628846566395728</v>
      </c>
      <c r="N46" s="41"/>
      <c r="O46" s="42">
        <v>134201930</v>
      </c>
      <c r="P46" s="42">
        <f t="shared" si="10"/>
        <v>134202</v>
      </c>
      <c r="Q46" s="40"/>
    </row>
    <row r="47" spans="1:17" s="4" customFormat="1" ht="24.75" customHeight="1">
      <c r="A47" s="9"/>
      <c r="B47" s="15"/>
      <c r="C47" s="65" t="s">
        <v>19</v>
      </c>
      <c r="D47" s="65"/>
      <c r="E47" s="35">
        <v>69902</v>
      </c>
      <c r="F47" s="20">
        <f t="shared" si="14"/>
        <v>6.686102677999238</v>
      </c>
      <c r="G47" s="21">
        <v>47.915696813237965</v>
      </c>
      <c r="H47" s="35">
        <v>65423</v>
      </c>
      <c r="I47" s="20">
        <f t="shared" si="11"/>
        <v>5.954956668799624</v>
      </c>
      <c r="J47" s="21">
        <f t="shared" si="12"/>
        <v>-6.407541987353723</v>
      </c>
      <c r="K47" s="35">
        <v>69049</v>
      </c>
      <c r="L47" s="20">
        <f t="shared" si="15"/>
        <v>6.247460942624768</v>
      </c>
      <c r="M47" s="21">
        <f t="shared" si="13"/>
        <v>5.542393347905171</v>
      </c>
      <c r="N47" s="41"/>
      <c r="O47" s="42">
        <v>69048924</v>
      </c>
      <c r="P47" s="42">
        <f t="shared" si="10"/>
        <v>69049</v>
      </c>
      <c r="Q47" s="40"/>
    </row>
    <row r="48" spans="1:17" s="4" customFormat="1" ht="24.75" customHeight="1">
      <c r="A48" s="9"/>
      <c r="B48" s="15"/>
      <c r="C48" s="65" t="s">
        <v>16</v>
      </c>
      <c r="D48" s="65"/>
      <c r="E48" s="35">
        <v>65147</v>
      </c>
      <c r="F48" s="20">
        <f t="shared" si="14"/>
        <v>6.231288534857606</v>
      </c>
      <c r="G48" s="21">
        <v>-25.96763562808246</v>
      </c>
      <c r="H48" s="35">
        <v>57902</v>
      </c>
      <c r="I48" s="20">
        <f t="shared" si="11"/>
        <v>5.270377406062636</v>
      </c>
      <c r="J48" s="21">
        <f t="shared" si="12"/>
        <v>-11.121003269528911</v>
      </c>
      <c r="K48" s="35">
        <v>62800</v>
      </c>
      <c r="L48" s="20">
        <f t="shared" si="15"/>
        <v>5.682059800965045</v>
      </c>
      <c r="M48" s="21">
        <f t="shared" si="13"/>
        <v>8.459120583054126</v>
      </c>
      <c r="N48" s="41"/>
      <c r="O48" s="42">
        <v>62800149</v>
      </c>
      <c r="P48" s="42">
        <f t="shared" si="10"/>
        <v>62800</v>
      </c>
      <c r="Q48" s="46" t="s">
        <v>69</v>
      </c>
    </row>
    <row r="49" spans="1:17" s="4" customFormat="1" ht="24.75" customHeight="1">
      <c r="A49" s="9"/>
      <c r="B49" s="15"/>
      <c r="C49" s="65" t="s">
        <v>34</v>
      </c>
      <c r="D49" s="65"/>
      <c r="E49" s="35">
        <v>2869</v>
      </c>
      <c r="F49" s="20">
        <f t="shared" si="14"/>
        <v>0.27441888047809526</v>
      </c>
      <c r="G49" s="21">
        <v>-34.30272498282574</v>
      </c>
      <c r="H49" s="35">
        <v>2534</v>
      </c>
      <c r="I49" s="20">
        <f t="shared" si="11"/>
        <v>0.2306506916334966</v>
      </c>
      <c r="J49" s="21">
        <f t="shared" si="12"/>
        <v>-11.67654234925061</v>
      </c>
      <c r="K49" s="35">
        <v>2353</v>
      </c>
      <c r="L49" s="20">
        <f t="shared" si="15"/>
        <v>0.21289628521768714</v>
      </c>
      <c r="M49" s="21">
        <f t="shared" si="13"/>
        <v>-7.142857142857142</v>
      </c>
      <c r="N49" s="41"/>
      <c r="O49" s="42">
        <v>2352857</v>
      </c>
      <c r="P49" s="42">
        <f t="shared" si="10"/>
        <v>2353</v>
      </c>
      <c r="Q49" s="46" t="s">
        <v>70</v>
      </c>
    </row>
    <row r="50" spans="1:17" s="4" customFormat="1" ht="24.75" customHeight="1">
      <c r="A50" s="9"/>
      <c r="B50" s="65" t="s">
        <v>35</v>
      </c>
      <c r="C50" s="65"/>
      <c r="D50" s="65"/>
      <c r="E50" s="35">
        <v>1432</v>
      </c>
      <c r="F50" s="20">
        <f t="shared" si="14"/>
        <v>0.13697031608387328</v>
      </c>
      <c r="G50" s="21">
        <v>823.8709677419355</v>
      </c>
      <c r="H50" s="35">
        <v>37876</v>
      </c>
      <c r="I50" s="20">
        <f t="shared" si="11"/>
        <v>3.447563376602335</v>
      </c>
      <c r="J50" s="21">
        <f t="shared" si="12"/>
        <v>2544.972067039106</v>
      </c>
      <c r="K50" s="35">
        <v>30791</v>
      </c>
      <c r="L50" s="20">
        <f t="shared" si="15"/>
        <v>2.785928396998642</v>
      </c>
      <c r="M50" s="21">
        <f t="shared" si="13"/>
        <v>-18.705776745168446</v>
      </c>
      <c r="N50" s="41"/>
      <c r="O50" s="42">
        <v>30790782</v>
      </c>
      <c r="P50" s="42">
        <f t="shared" si="10"/>
        <v>30791</v>
      </c>
      <c r="Q50" s="40"/>
    </row>
    <row r="51" spans="1:17" s="4" customFormat="1" ht="24.75" customHeight="1">
      <c r="A51" s="9"/>
      <c r="B51" s="65" t="s">
        <v>36</v>
      </c>
      <c r="C51" s="65"/>
      <c r="D51" s="65"/>
      <c r="E51" s="35" t="s">
        <v>52</v>
      </c>
      <c r="F51" s="22" t="s">
        <v>52</v>
      </c>
      <c r="G51" s="23" t="s">
        <v>55</v>
      </c>
      <c r="H51" s="35" t="s">
        <v>52</v>
      </c>
      <c r="I51" s="22" t="s">
        <v>52</v>
      </c>
      <c r="J51" s="23" t="s">
        <v>52</v>
      </c>
      <c r="K51" s="35" t="s">
        <v>52</v>
      </c>
      <c r="L51" s="22" t="s">
        <v>52</v>
      </c>
      <c r="M51" s="23" t="s">
        <v>53</v>
      </c>
      <c r="N51" s="41"/>
      <c r="O51" s="42"/>
      <c r="P51" s="42">
        <f t="shared" si="10"/>
        <v>0</v>
      </c>
      <c r="Q51" s="40"/>
    </row>
    <row r="52" spans="1:17" s="4" customFormat="1" ht="24.75" customHeight="1">
      <c r="A52" s="9"/>
      <c r="B52" s="11">
        <v>7</v>
      </c>
      <c r="C52" s="64" t="s">
        <v>37</v>
      </c>
      <c r="D52" s="64"/>
      <c r="E52" s="35">
        <v>111728</v>
      </c>
      <c r="F52" s="20">
        <f>E52/E$58*100</f>
        <v>10.686745443728347</v>
      </c>
      <c r="G52" s="21">
        <v>1.261600928074246</v>
      </c>
      <c r="H52" s="35">
        <v>108096</v>
      </c>
      <c r="I52" s="20">
        <f>H52/H$58*100</f>
        <v>9.839154365751558</v>
      </c>
      <c r="J52" s="21">
        <f>(H52-E52)/E52*100</f>
        <v>-3.25075182586281</v>
      </c>
      <c r="K52" s="35">
        <v>108260</v>
      </c>
      <c r="L52" s="20">
        <f>K52/K$58*100</f>
        <v>9.795219650517131</v>
      </c>
      <c r="M52" s="21">
        <f>(K52-H52)/H52*100</f>
        <v>0.15171699230313795</v>
      </c>
      <c r="N52" s="41"/>
      <c r="O52" s="42">
        <v>108259888</v>
      </c>
      <c r="P52" s="42">
        <f t="shared" si="10"/>
        <v>108260</v>
      </c>
      <c r="Q52" s="40"/>
    </row>
    <row r="53" spans="1:17" s="4" customFormat="1" ht="24.75" customHeight="1">
      <c r="A53" s="9"/>
      <c r="B53" s="11">
        <v>8</v>
      </c>
      <c r="C53" s="64" t="s">
        <v>38</v>
      </c>
      <c r="D53" s="64"/>
      <c r="E53" s="35">
        <v>39958</v>
      </c>
      <c r="F53" s="20">
        <f>E53/E$58*100</f>
        <v>3.8219691969828276</v>
      </c>
      <c r="G53" s="21">
        <v>80.00720785656365</v>
      </c>
      <c r="H53" s="35">
        <v>47474</v>
      </c>
      <c r="I53" s="20">
        <f>H53/H$58*100</f>
        <v>4.321196106791088</v>
      </c>
      <c r="J53" s="21">
        <f>(H53-E53)/E53*100</f>
        <v>18.809750237749636</v>
      </c>
      <c r="K53" s="35">
        <v>66809</v>
      </c>
      <c r="L53" s="20">
        <f>K53/K$58*100</f>
        <v>6.044788745902448</v>
      </c>
      <c r="M53" s="21">
        <f>(K53-H53)/H53*100</f>
        <v>40.72755613599023</v>
      </c>
      <c r="N53" s="41"/>
      <c r="O53" s="42">
        <v>66808958</v>
      </c>
      <c r="P53" s="42">
        <f t="shared" si="10"/>
        <v>66809</v>
      </c>
      <c r="Q53" s="40"/>
    </row>
    <row r="54" spans="1:17" s="4" customFormat="1" ht="24.75" customHeight="1">
      <c r="A54" s="9"/>
      <c r="B54" s="11">
        <v>9</v>
      </c>
      <c r="C54" s="64" t="s">
        <v>39</v>
      </c>
      <c r="D54" s="64"/>
      <c r="E54" s="35">
        <v>1969</v>
      </c>
      <c r="F54" s="20">
        <f>E54/E$58*100</f>
        <v>0.18833418461532575</v>
      </c>
      <c r="G54" s="21">
        <v>6.088362068965517</v>
      </c>
      <c r="H54" s="35">
        <f>1846</f>
        <v>1846</v>
      </c>
      <c r="I54" s="20">
        <f>H54/H$58*100</f>
        <v>0.1680272994299269</v>
      </c>
      <c r="J54" s="21">
        <f>(H54-E54)/E54*100</f>
        <v>-6.246825799898426</v>
      </c>
      <c r="K54" s="35">
        <v>1943</v>
      </c>
      <c r="L54" s="20">
        <f>K54/K$58*100</f>
        <v>0.17580003492476248</v>
      </c>
      <c r="M54" s="21">
        <f>(K54-H54)/H54*100</f>
        <v>5.254604550379198</v>
      </c>
      <c r="N54" s="41"/>
      <c r="O54" s="42">
        <v>1943320</v>
      </c>
      <c r="P54" s="42">
        <f t="shared" si="10"/>
        <v>1943</v>
      </c>
      <c r="Q54" s="40"/>
    </row>
    <row r="55" spans="1:17" s="4" customFormat="1" ht="24.75" customHeight="1">
      <c r="A55" s="9"/>
      <c r="B55" s="11">
        <v>10</v>
      </c>
      <c r="C55" s="64" t="s">
        <v>15</v>
      </c>
      <c r="D55" s="64"/>
      <c r="E55" s="35">
        <v>10964</v>
      </c>
      <c r="F55" s="20">
        <f>E55/E$58*100+0.1</f>
        <v>1.1487028949326723</v>
      </c>
      <c r="G55" s="21">
        <v>-21.207330219187924</v>
      </c>
      <c r="H55" s="35">
        <v>6517</v>
      </c>
      <c r="I55" s="20">
        <f>H55/H$58*100</f>
        <v>0.593192800858523</v>
      </c>
      <c r="J55" s="21">
        <f>(H55-E55)/E55*100</f>
        <v>-40.560014593214156</v>
      </c>
      <c r="K55" s="35">
        <v>5089</v>
      </c>
      <c r="L55" s="20">
        <f>K55/K$58*100</f>
        <v>0.460445896928521</v>
      </c>
      <c r="M55" s="21">
        <f>(K55-H55)/H55*100</f>
        <v>-21.911922663802365</v>
      </c>
      <c r="N55" s="41"/>
      <c r="O55" s="42">
        <v>5089323</v>
      </c>
      <c r="P55" s="42">
        <f t="shared" si="10"/>
        <v>5089</v>
      </c>
      <c r="Q55" s="40"/>
    </row>
    <row r="56" spans="1:17" s="4" customFormat="1" ht="24.75" customHeight="1">
      <c r="A56" s="9"/>
      <c r="B56" s="11">
        <v>11</v>
      </c>
      <c r="C56" s="64" t="s">
        <v>40</v>
      </c>
      <c r="D56" s="64"/>
      <c r="E56" s="35">
        <v>117482</v>
      </c>
      <c r="F56" s="20">
        <f>E56/E$58*100</f>
        <v>11.237113599277654</v>
      </c>
      <c r="G56" s="21">
        <v>5.83963963963964</v>
      </c>
      <c r="H56" s="35">
        <v>131402</v>
      </c>
      <c r="I56" s="20">
        <f>H56/H$58*100</f>
        <v>11.960521776647482</v>
      </c>
      <c r="J56" s="21">
        <f>(H56-E56)/E56*100</f>
        <v>11.848623618937369</v>
      </c>
      <c r="K56" s="35">
        <v>127736</v>
      </c>
      <c r="L56" s="20">
        <f>K56/K$58*100</f>
        <v>11.557382018090303</v>
      </c>
      <c r="M56" s="21">
        <f>(K56-H56)/H56*100</f>
        <v>-2.789911873487466</v>
      </c>
      <c r="N56" s="41"/>
      <c r="O56" s="42">
        <v>127736041</v>
      </c>
      <c r="P56" s="42">
        <f t="shared" si="10"/>
        <v>127736</v>
      </c>
      <c r="Q56" s="40"/>
    </row>
    <row r="57" spans="1:17" s="4" customFormat="1" ht="24.75" customHeight="1">
      <c r="A57" s="9"/>
      <c r="B57" s="12">
        <v>12</v>
      </c>
      <c r="C57" s="66" t="s">
        <v>41</v>
      </c>
      <c r="D57" s="66"/>
      <c r="E57" s="36" t="s">
        <v>52</v>
      </c>
      <c r="F57" s="38" t="s">
        <v>52</v>
      </c>
      <c r="G57" s="37" t="s">
        <v>55</v>
      </c>
      <c r="H57" s="36" t="s">
        <v>52</v>
      </c>
      <c r="I57" s="38" t="s">
        <v>52</v>
      </c>
      <c r="J57" s="37" t="s">
        <v>52</v>
      </c>
      <c r="K57" s="36" t="s">
        <v>52</v>
      </c>
      <c r="L57" s="38" t="s">
        <v>52</v>
      </c>
      <c r="M57" s="37" t="s">
        <v>53</v>
      </c>
      <c r="N57" s="41"/>
      <c r="O57" s="42"/>
      <c r="P57" s="42">
        <f t="shared" si="10"/>
        <v>0</v>
      </c>
      <c r="Q57" s="40"/>
    </row>
    <row r="58" spans="1:17" s="4" customFormat="1" ht="24.75" customHeight="1">
      <c r="A58" s="9"/>
      <c r="B58" s="13"/>
      <c r="C58" s="70" t="s">
        <v>44</v>
      </c>
      <c r="D58" s="70"/>
      <c r="E58" s="32">
        <f>SUM(E40:E45,E52:E57)</f>
        <v>1045482</v>
      </c>
      <c r="F58" s="30">
        <f>E58/E$58*100</f>
        <v>100</v>
      </c>
      <c r="G58" s="33">
        <v>1.7876180118992797</v>
      </c>
      <c r="H58" s="32">
        <f>SUM(H40:H45,H52:H57)</f>
        <v>1098631</v>
      </c>
      <c r="I58" s="30">
        <f>H58/H$58*100</f>
        <v>100</v>
      </c>
      <c r="J58" s="33">
        <f>(H58-E58)/E58*100</f>
        <v>5.083683889344819</v>
      </c>
      <c r="K58" s="32">
        <f>SUM(K40:K45,K52:K57)</f>
        <v>1105233</v>
      </c>
      <c r="L58" s="30">
        <f>K58/K$58*100</f>
        <v>100</v>
      </c>
      <c r="M58" s="33">
        <f>(K58-H58)/H58*100</f>
        <v>0.6009297025115803</v>
      </c>
      <c r="N58" s="41"/>
      <c r="O58" s="42">
        <f>SUM(O40:O45,O52:O57)</f>
        <v>1105233300</v>
      </c>
      <c r="P58" s="42">
        <f>SUM(P40:P45,P52:P57)</f>
        <v>1105233</v>
      </c>
      <c r="Q58" s="40"/>
    </row>
  </sheetData>
  <sheetProtection/>
  <mergeCells count="76">
    <mergeCell ref="K38:K39"/>
    <mergeCell ref="L38:L39"/>
    <mergeCell ref="M38:M39"/>
    <mergeCell ref="C20:D20"/>
    <mergeCell ref="B12:D12"/>
    <mergeCell ref="B11:D11"/>
    <mergeCell ref="K37:M37"/>
    <mergeCell ref="E38:E39"/>
    <mergeCell ref="F38:F39"/>
    <mergeCell ref="G38:G39"/>
    <mergeCell ref="H38:H39"/>
    <mergeCell ref="I38:I39"/>
    <mergeCell ref="J38:J39"/>
    <mergeCell ref="K3:M3"/>
    <mergeCell ref="H4:H5"/>
    <mergeCell ref="I4:I5"/>
    <mergeCell ref="J4:J5"/>
    <mergeCell ref="K4:K5"/>
    <mergeCell ref="L4:L5"/>
    <mergeCell ref="M4:M5"/>
    <mergeCell ref="C43:D43"/>
    <mergeCell ref="C44:D44"/>
    <mergeCell ref="B50:D50"/>
    <mergeCell ref="C47:D47"/>
    <mergeCell ref="C48:D48"/>
    <mergeCell ref="C49:D49"/>
    <mergeCell ref="C45:D45"/>
    <mergeCell ref="B1:J1"/>
    <mergeCell ref="C58:D58"/>
    <mergeCell ref="C53:D53"/>
    <mergeCell ref="C54:D54"/>
    <mergeCell ref="C55:D55"/>
    <mergeCell ref="C56:D56"/>
    <mergeCell ref="C42:D42"/>
    <mergeCell ref="B51:D51"/>
    <mergeCell ref="C57:D57"/>
    <mergeCell ref="B46:D46"/>
    <mergeCell ref="C52:D52"/>
    <mergeCell ref="C40:D40"/>
    <mergeCell ref="C41:D41"/>
    <mergeCell ref="C17:D17"/>
    <mergeCell ref="C24:D24"/>
    <mergeCell ref="C25:D25"/>
    <mergeCell ref="C26:D26"/>
    <mergeCell ref="C23:D23"/>
    <mergeCell ref="C18:D18"/>
    <mergeCell ref="B37:D39"/>
    <mergeCell ref="C31:D31"/>
    <mergeCell ref="C30:D30"/>
    <mergeCell ref="B2:D2"/>
    <mergeCell ref="C6:D6"/>
    <mergeCell ref="C13:D13"/>
    <mergeCell ref="C16:D16"/>
    <mergeCell ref="C14:D14"/>
    <mergeCell ref="C15:D15"/>
    <mergeCell ref="C7:D7"/>
    <mergeCell ref="C8:D8"/>
    <mergeCell ref="E4:E5"/>
    <mergeCell ref="C29:D29"/>
    <mergeCell ref="C9:D9"/>
    <mergeCell ref="B10:D10"/>
    <mergeCell ref="C28:D28"/>
    <mergeCell ref="C19:D19"/>
    <mergeCell ref="C21:D21"/>
    <mergeCell ref="C22:D22"/>
    <mergeCell ref="C27:D27"/>
    <mergeCell ref="F4:F5"/>
    <mergeCell ref="G4:G5"/>
    <mergeCell ref="E3:G3"/>
    <mergeCell ref="H3:J3"/>
    <mergeCell ref="E37:G37"/>
    <mergeCell ref="H37:J37"/>
    <mergeCell ref="B33:G33"/>
    <mergeCell ref="B36:D36"/>
    <mergeCell ref="C32:D32"/>
    <mergeCell ref="B3:D5"/>
  </mergeCells>
  <printOptions horizontalCentered="1"/>
  <pageMargins left="0.7086614173228347" right="0.7086614173228347" top="0.87" bottom="0.9" header="0.5118110236220472" footer="0.68"/>
  <pageSetup firstPageNumber="294" useFirstPageNumber="1" horizontalDpi="600" verticalDpi="600" orientation="portrait" paperSize="9" scale="98" r:id="rId1"/>
  <rowBreaks count="1" manualBreakCount="1">
    <brk id="3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H23030057</cp:lastModifiedBy>
  <cp:lastPrinted>2013-05-15T03:13:27Z</cp:lastPrinted>
  <dcterms:created xsi:type="dcterms:W3CDTF">2002-02-01T11:01:17Z</dcterms:created>
  <dcterms:modified xsi:type="dcterms:W3CDTF">2014-08-20T07:43:31Z</dcterms:modified>
  <cp:category/>
  <cp:version/>
  <cp:contentType/>
  <cp:contentStatus/>
</cp:coreProperties>
</file>