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055" windowWidth="18255" windowHeight="5625" tabRatio="800" activeTab="0"/>
  </bookViews>
  <sheets>
    <sheet name="９（第1表）" sheetId="1" r:id="rId1"/>
    <sheet name="２０（第2表）" sheetId="2" r:id="rId2"/>
    <sheet name="２１（第3表）" sheetId="3" r:id="rId3"/>
    <sheet name="２２（第4表）" sheetId="4" r:id="rId4"/>
    <sheet name="財務分析（第5表）" sheetId="5" r:id="rId5"/>
    <sheet name="経営分析（第6表の1）" sheetId="6" r:id="rId6"/>
    <sheet name="２７（第6表の2）" sheetId="7" r:id="rId7"/>
    <sheet name="２３（第7表）" sheetId="8" r:id="rId8"/>
    <sheet name="２４（第8表）" sheetId="9" r:id="rId9"/>
    <sheet name="２５（第9表）" sheetId="10" r:id="rId10"/>
    <sheet name="４０（第10表）" sheetId="11" r:id="rId11"/>
  </sheets>
  <definedNames>
    <definedName name="_xlnm.Print_Area" localSheetId="1">'２０（第2表）'!$B$1:$N$50</definedName>
    <definedName name="_xlnm.Print_Area" localSheetId="2">'２１（第3表）'!$B$1:$T$32</definedName>
    <definedName name="_xlnm.Print_Area" localSheetId="3">'２２（第4表）'!$B$1:$N$61</definedName>
    <definedName name="_xlnm.Print_Area" localSheetId="7">'２３（第7表）'!$B$1:$N$72</definedName>
    <definedName name="_xlnm.Print_Area" localSheetId="8">'２４（第8表）'!$B$1:$N$28</definedName>
    <definedName name="_xlnm.Print_Area" localSheetId="9">'２５（第9表）'!$B$1:$N$91</definedName>
    <definedName name="_xlnm.Print_Area" localSheetId="6">'２７（第6表の2）'!$C$1:$O$74</definedName>
    <definedName name="_xlnm.Print_Area" localSheetId="10">'４０（第10表）'!$B$1:$N$103</definedName>
    <definedName name="_xlnm.Print_Area" localSheetId="0">'９（第1表）'!$B$1:$O$63</definedName>
    <definedName name="_xlnm.Print_Area" localSheetId="5">'経営分析（第6表の1）'!$A$1:$N$148</definedName>
    <definedName name="_xlnm.Print_Area" localSheetId="4">'財務分析（第5表）'!$B$1:$N$31</definedName>
    <definedName name="_xlnm.Print_Titles" localSheetId="9">'２５（第9表）'!$1:$3</definedName>
    <definedName name="_xlnm.Print_Titles" localSheetId="6">'２７（第6表の2）'!$1:$3</definedName>
    <definedName name="_xlnm.Print_Titles" localSheetId="10">'４０（第10表）'!$1:$3</definedName>
    <definedName name="_xlnm.Print_Titles" localSheetId="5">'経営分析（第6表の1）'!$1:$3</definedName>
    <definedName name="_xlnm.Print_Titles" localSheetId="4">'財務分析（第5表）'!$1:$3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F52" authorId="0">
      <text>
        <r>
          <rPr>
            <sz val="9"/>
            <rFont val="ＭＳ Ｐゴシック"/>
            <family val="3"/>
          </rPr>
          <t xml:space="preserve">アとイの和
</t>
        </r>
      </text>
    </comment>
  </commentList>
</comments>
</file>

<file path=xl/comments11.xml><?xml version="1.0" encoding="utf-8"?>
<comments xmlns="http://schemas.openxmlformats.org/spreadsheetml/2006/main">
  <authors>
    <author>茨城県</author>
  </authors>
  <commentList>
    <comment ref="E19" authorId="0">
      <text>
        <r>
          <rPr>
            <sz val="9"/>
            <rFont val="ＭＳ Ｐゴシック"/>
            <family val="3"/>
          </rPr>
          <t>４０表１行１２・１３列　項目変更「（イ）第五次健全化（利子）」→「（イ）医師確保対策経費」</t>
        </r>
      </text>
    </comment>
    <comment ref="E31" authorId="0">
      <text>
        <r>
          <rPr>
            <sz val="9"/>
            <rFont val="ＭＳ Ｐゴシック"/>
            <family val="3"/>
          </rPr>
          <t>４０表１行２４・２５列　項目変更「（ク）自治体病院再編等推進経費」→「（ク）公立病院改革プラン経費」</t>
        </r>
      </text>
    </comment>
    <comment ref="E62" authorId="0">
      <text>
        <r>
          <rPr>
            <sz val="9"/>
            <rFont val="ＭＳ Ｐゴシック"/>
            <family val="3"/>
          </rPr>
          <t>４０表１行５２・５３列　項目変更「（ア）第五次健全化（不良債務解消分）」→「（ア）公立病院改革プラン経費」</t>
        </r>
      </text>
    </comment>
    <comment ref="E73" authorId="0">
      <text>
        <r>
          <rPr>
            <sz val="9"/>
            <rFont val="ＭＳ Ｐゴシック"/>
            <family val="3"/>
          </rPr>
          <t>４０表２行１列　項目変更「ウ　自治体病院再編等推進経費」→「ウ　公立病院改革プラン経費」</t>
        </r>
      </text>
    </comment>
  </commentList>
</comments>
</file>

<file path=xl/comments3.xml><?xml version="1.0" encoding="utf-8"?>
<comments xmlns="http://schemas.openxmlformats.org/spreadsheetml/2006/main">
  <authors>
    <author>茨城県</author>
  </authors>
  <commentList>
    <comment ref="D14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２１表１行３６列　項目追加「０１行０８列」のうち公立病院特例債分
</t>
        </r>
      </text>
    </comment>
  </commentList>
</comments>
</file>

<file path=xl/comments9.xml><?xml version="1.0" encoding="utf-8"?>
<comments xmlns="http://schemas.openxmlformats.org/spreadsheetml/2006/main">
  <authors>
    <author>茨城県</author>
  </authors>
  <commentList>
    <comment ref="F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<sst xmlns="http://schemas.openxmlformats.org/spreadsheetml/2006/main" count="1230" uniqueCount="741">
  <si>
    <t>（エ）結核医療</t>
  </si>
  <si>
    <t>（オ）精神医療</t>
  </si>
  <si>
    <t>第６表　経営分析に関する調（２）</t>
  </si>
  <si>
    <t>７：１</t>
  </si>
  <si>
    <t>１０：１</t>
  </si>
  <si>
    <t>１５：１</t>
  </si>
  <si>
    <t>１３：１</t>
  </si>
  <si>
    <t>　　収益費（％）</t>
  </si>
  <si>
    <t>　　当たりの</t>
  </si>
  <si>
    <t>　　職員数（人）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</si>
  <si>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</si>
  <si>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</si>
  <si>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</si>
  <si>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</si>
  <si>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</si>
  <si>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</si>
  <si>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</si>
  <si>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</si>
  <si>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</si>
  <si>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</si>
  <si>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</si>
  <si>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</si>
  <si>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</si>
  <si>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</si>
  <si>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</si>
  <si>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</si>
  <si>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</si>
  <si>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</si>
  <si>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</si>
  <si>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</si>
  <si>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</si>
  <si>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</si>
  <si>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</si>
  <si>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</si>
  <si>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</si>
  <si>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</si>
  <si>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</si>
  <si>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</si>
  <si>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</si>
  <si>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</si>
  <si>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</si>
  <si>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</si>
  <si>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</si>
  <si>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</si>
  <si>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</si>
  <si>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</si>
  <si>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</si>
  <si>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</si>
  <si>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</si>
  <si>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</si>
  <si>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</si>
  <si>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</si>
  <si>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</si>
  <si>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</si>
  <si>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</si>
  <si>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</si>
  <si>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</si>
  <si>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</si>
  <si>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</si>
  <si>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</si>
  <si>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年延結核入院患者数</t>
  </si>
  <si>
    <t>年延結核病床数</t>
  </si>
  <si>
    <t>年延精神入院患者数</t>
  </si>
  <si>
    <t>年延精神病床数</t>
  </si>
  <si>
    <t>年延伝染入院患者数</t>
  </si>
  <si>
    <t>年延伝染病床数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</si>
  <si>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</si>
  <si>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</si>
  <si>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</si>
  <si>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</si>
  <si>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</si>
  <si>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</si>
  <si>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</si>
  <si>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</si>
  <si>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</si>
  <si>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</si>
  <si>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</si>
  <si>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</si>
  <si>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</si>
  <si>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</si>
  <si>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</si>
  <si>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</si>
  <si>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</si>
  <si>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</si>
  <si>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</si>
  <si>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</si>
  <si>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</si>
  <si>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</si>
  <si>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</si>
  <si>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</si>
  <si>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</si>
  <si>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　外　来　収　益　</t>
  </si>
  <si>
    <t>年延外来患者数　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</si>
  <si>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</si>
  <si>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</si>
  <si>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</si>
  <si>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</si>
  <si>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</si>
  <si>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</si>
  <si>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</si>
  <si>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</si>
  <si>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年延看護部門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</si>
  <si>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</si>
  <si>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</si>
  <si>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</si>
  <si>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</si>
  <si>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</si>
  <si>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</si>
  <si>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</si>
  <si>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</si>
  <si>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</si>
  <si>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</si>
  <si>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</si>
  <si>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</si>
  <si>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</si>
  <si>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</si>
  <si>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</si>
  <si>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</si>
  <si>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</si>
  <si>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</si>
  <si>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</si>
  <si>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（２）検査収入</t>
  </si>
  <si>
    <t>×１００</t>
  </si>
  <si>
    <t>（３）Ｘ線収入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</si>
  <si>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</si>
  <si>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</si>
  <si>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</si>
  <si>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</si>
  <si>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</si>
  <si>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</si>
  <si>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</si>
  <si>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</si>
  <si>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</si>
  <si>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</si>
  <si>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</si>
  <si>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</si>
  <si>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</si>
  <si>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</si>
  <si>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</si>
  <si>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</si>
  <si>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</si>
  <si>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</si>
  <si>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</si>
  <si>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</si>
  <si>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</si>
  <si>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</si>
  <si>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</si>
  <si>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</si>
  <si>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</si>
  <si>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</si>
  <si>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</si>
  <si>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</si>
  <si>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</si>
  <si>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</si>
  <si>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</si>
  <si>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</si>
  <si>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</si>
  <si>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</si>
  <si>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</si>
  <si>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</si>
  <si>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</si>
  <si>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</si>
  <si>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</si>
  <si>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</si>
  <si>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</si>
  <si>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</si>
  <si>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</si>
  <si>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</si>
  <si>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</si>
  <si>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</si>
  <si>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</si>
  <si>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</si>
  <si>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</si>
  <si>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</si>
  <si>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</si>
  <si>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</si>
  <si>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10．当年度未処分利益剰余金（又は未処理欠損金）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</si>
  <si>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</si>
  <si>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</si>
  <si>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</si>
  <si>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</si>
  <si>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</si>
  <si>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</si>
  <si>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</si>
  <si>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</si>
  <si>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</si>
  <si>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</si>
  <si>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</si>
  <si>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</si>
  <si>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</si>
  <si>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</si>
  <si>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</si>
  <si>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</si>
  <si>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</si>
  <si>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</si>
  <si>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４．光熱水費</t>
  </si>
  <si>
    <t>５．通信運搬費</t>
  </si>
  <si>
    <t>６．修繕費</t>
  </si>
  <si>
    <t>７．委託料</t>
  </si>
  <si>
    <t>８．医療材料費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</si>
  <si>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</si>
  <si>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</si>
  <si>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</si>
  <si>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</si>
  <si>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</si>
  <si>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</si>
  <si>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９．給食材料費（患者用）</t>
  </si>
  <si>
    <t>１０．その他</t>
  </si>
  <si>
    <t>１１．費用合計</t>
  </si>
  <si>
    <t>１２．経常費用</t>
  </si>
  <si>
    <t>（千円）</t>
  </si>
  <si>
    <t>県　　計</t>
  </si>
  <si>
    <t>082155</t>
  </si>
  <si>
    <t>082201</t>
  </si>
  <si>
    <t>083411</t>
  </si>
  <si>
    <t>088684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</si>
  <si>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</si>
  <si>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</si>
  <si>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</si>
  <si>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</si>
  <si>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</si>
  <si>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</si>
  <si>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</si>
  <si>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</si>
  <si>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</si>
  <si>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</si>
  <si>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</si>
  <si>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</si>
  <si>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</si>
  <si>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</si>
  <si>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</si>
  <si>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</si>
  <si>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</si>
  <si>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</si>
  <si>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</si>
  <si>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</si>
  <si>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</si>
  <si>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</si>
  <si>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</si>
  <si>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</si>
  <si>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</si>
  <si>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</si>
  <si>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</si>
  <si>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</si>
  <si>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</si>
  <si>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</si>
  <si>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</si>
  <si>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</si>
  <si>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</si>
  <si>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</si>
  <si>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</si>
  <si>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</si>
  <si>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</si>
  <si>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</si>
  <si>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</si>
  <si>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</si>
  <si>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</si>
  <si>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</si>
  <si>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</si>
  <si>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</si>
  <si>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</si>
  <si>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</si>
  <si>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</si>
  <si>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</si>
  <si>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</si>
  <si>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</si>
  <si>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</si>
  <si>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</si>
  <si>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</si>
  <si>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</si>
  <si>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</si>
  <si>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</si>
  <si>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</si>
  <si>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</si>
  <si>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</si>
  <si>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</si>
  <si>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</si>
  <si>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</si>
  <si>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</si>
  <si>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</si>
  <si>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</si>
  <si>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</si>
  <si>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</si>
  <si>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</si>
  <si>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</si>
  <si>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</si>
  <si>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</si>
  <si>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</si>
  <si>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</si>
  <si>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</si>
  <si>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</si>
  <si>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</si>
  <si>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</si>
  <si>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</si>
  <si>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</si>
  <si>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</si>
  <si>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</si>
  <si>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</si>
  <si>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</si>
  <si>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</si>
  <si>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</si>
  <si>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</si>
  <si>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</si>
  <si>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</si>
  <si>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</si>
  <si>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</si>
  <si>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</si>
  <si>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</si>
  <si>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</si>
  <si>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</si>
  <si>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</si>
  <si>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</si>
  <si>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</si>
  <si>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</si>
  <si>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</si>
  <si>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</si>
  <si>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</si>
  <si>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</si>
  <si>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</si>
  <si>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</si>
  <si>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</si>
  <si>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</si>
  <si>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</si>
  <si>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</si>
  <si>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</si>
  <si>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</si>
  <si>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</si>
  <si>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</si>
  <si>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</si>
  <si>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</si>
  <si>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</si>
  <si>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</si>
  <si>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</si>
  <si>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</si>
  <si>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</si>
  <si>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</si>
  <si>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</si>
  <si>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</si>
  <si>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</si>
  <si>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</si>
  <si>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</si>
  <si>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</si>
  <si>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</si>
  <si>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</si>
  <si>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</si>
  <si>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</si>
  <si>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</si>
  <si>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</si>
  <si>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</si>
  <si>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</si>
  <si>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</si>
  <si>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</si>
  <si>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</si>
  <si>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</si>
  <si>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</si>
  <si>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</si>
  <si>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</si>
  <si>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</si>
  <si>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082279</t>
  </si>
  <si>
    <t>筑西市</t>
  </si>
  <si>
    <t>082155</t>
  </si>
  <si>
    <t>082201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</si>
  <si>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</si>
  <si>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</si>
  <si>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</si>
  <si>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</si>
  <si>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</si>
  <si>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</si>
  <si>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</si>
  <si>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</si>
  <si>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</si>
  <si>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</si>
  <si>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</si>
  <si>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</si>
  <si>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</si>
  <si>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</si>
  <si>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</si>
  <si>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</si>
  <si>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</si>
  <si>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</si>
  <si>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082163</t>
  </si>
  <si>
    <t>082368</t>
  </si>
  <si>
    <t>083411</t>
  </si>
  <si>
    <t>088684</t>
  </si>
  <si>
    <t>北茨城市</t>
  </si>
  <si>
    <t>笠間市</t>
  </si>
  <si>
    <t>つくば市</t>
  </si>
  <si>
    <t>筑西市</t>
  </si>
  <si>
    <t>小美玉市</t>
  </si>
  <si>
    <t>東海村</t>
  </si>
  <si>
    <t>県西総合病院組合</t>
  </si>
  <si>
    <t>（１）医業収益　　　　　　　　（Ｂ）</t>
  </si>
  <si>
    <t>（２）医業外収益　　　　　  （Ｃ）</t>
  </si>
  <si>
    <t>（１）医業費用　　　　　　　（Ｅ）</t>
  </si>
  <si>
    <t>（２）医業外費用　　　　　  （Ｆ）</t>
  </si>
  <si>
    <t>北茨城市立総合病院</t>
  </si>
  <si>
    <t>つくば市立病院</t>
  </si>
  <si>
    <t>筑西市民病院</t>
  </si>
  <si>
    <t>東海村立東海病院</t>
  </si>
  <si>
    <t>笠間市立病院</t>
  </si>
  <si>
    <t>県西総合病院</t>
  </si>
  <si>
    <t>　（１）繰出基準に基づく繰入金</t>
  </si>
  <si>
    <t>　（２）繰出基準以外の繰入金</t>
  </si>
  <si>
    <t>７．他会計繰入金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</si>
  <si>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</si>
  <si>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</si>
  <si>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</si>
  <si>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</si>
  <si>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</si>
  <si>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1.収益勘定繰入金</t>
  </si>
  <si>
    <t>(1)医業収益</t>
  </si>
  <si>
    <t>ア他会計負担金</t>
  </si>
  <si>
    <t>基準額</t>
  </si>
  <si>
    <t>実繰入額</t>
  </si>
  <si>
    <t>エその他</t>
  </si>
  <si>
    <t>（2）医業外収益</t>
  </si>
  <si>
    <t>ア他会計補助金</t>
  </si>
  <si>
    <t>団　　体　　名</t>
  </si>
  <si>
    <t>（ウ）共済追加費用</t>
  </si>
  <si>
    <t>（オ）災害復旧費</t>
  </si>
  <si>
    <t>イ他会計負担金</t>
  </si>
  <si>
    <t>（ア）建設改良（利息）</t>
  </si>
  <si>
    <t>（イ）へき地医療</t>
  </si>
  <si>
    <t>（ウ）不採算地区</t>
  </si>
  <si>
    <t>（3）特別利益</t>
  </si>
  <si>
    <t>ア他会計繰入金</t>
  </si>
  <si>
    <t>（イ）その他</t>
  </si>
  <si>
    <t>（ア）救急病院</t>
  </si>
  <si>
    <t>（イ）保健衛生行政</t>
  </si>
  <si>
    <t>（ウ）その他</t>
  </si>
  <si>
    <t>２．資本勘定繰入金</t>
  </si>
  <si>
    <t>(1)他会計出資金</t>
  </si>
  <si>
    <t>ア建設改良（元金）</t>
  </si>
  <si>
    <t>イ建設改良（建設改良費）</t>
  </si>
  <si>
    <t>（2）他会計負担金</t>
  </si>
  <si>
    <t>ウその他</t>
  </si>
  <si>
    <t>（3）他会計補助金</t>
  </si>
  <si>
    <t>ア災害復旧費</t>
  </si>
  <si>
    <t>イその他</t>
  </si>
  <si>
    <t>資本勘定繰入金</t>
  </si>
  <si>
    <t>医業収益</t>
  </si>
  <si>
    <t>他会計負担金</t>
  </si>
  <si>
    <t>医業外収益</t>
  </si>
  <si>
    <t>他会計補助金</t>
  </si>
  <si>
    <t>特別利益</t>
  </si>
  <si>
    <t>他会計繰入金</t>
  </si>
  <si>
    <t>他会計出資金</t>
  </si>
  <si>
    <t>合計</t>
  </si>
  <si>
    <t>繰出基準等に基づくもの</t>
  </si>
  <si>
    <t>その他</t>
  </si>
  <si>
    <t>４．実繰入額が基準額を超える部分及び「その他」実繰入額</t>
  </si>
  <si>
    <t>３．繰入金計</t>
  </si>
  <si>
    <t>７．基準外繰入金合計　　（ａ）＋（ｂ）＋（ｃ）</t>
  </si>
  <si>
    <t>11．収益的支出に充てた企業債</t>
  </si>
  <si>
    <t>12．収益的支出に充てた他会計借入金</t>
  </si>
  <si>
    <t>13．他会計繰入金合計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</si>
  <si>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</si>
  <si>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</si>
  <si>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</si>
  <si>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</si>
  <si>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</si>
  <si>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</si>
  <si>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</si>
  <si>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</si>
  <si>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北茨城市</t>
  </si>
  <si>
    <t>つくば市</t>
  </si>
  <si>
    <t>東海村</t>
  </si>
  <si>
    <t>県西総合病院組合</t>
  </si>
  <si>
    <t>計</t>
  </si>
  <si>
    <t>１．事業開始年月日</t>
  </si>
  <si>
    <t>２．法適用年月日</t>
  </si>
  <si>
    <t>３．法適用区分</t>
  </si>
  <si>
    <t>財　務</t>
  </si>
  <si>
    <t>４．管理者設置状況</t>
  </si>
  <si>
    <t>非設置</t>
  </si>
  <si>
    <t>５．施設</t>
  </si>
  <si>
    <t>（１）病院区分</t>
  </si>
  <si>
    <t>一般病院</t>
  </si>
  <si>
    <t>結核病院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</si>
  <si>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</si>
  <si>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</si>
  <si>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</si>
  <si>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</si>
  <si>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</si>
  <si>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</si>
  <si>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（３）病院の立地条件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</si>
  <si>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</si>
  <si>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</si>
  <si>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</si>
  <si>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</si>
  <si>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</si>
  <si>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</si>
  <si>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</si>
  <si>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</si>
  <si>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</si>
  <si>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</si>
  <si>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</si>
  <si>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</si>
  <si>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</si>
  <si>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</si>
  <si>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</si>
  <si>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病　院　事　業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</si>
  <si>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</si>
  <si>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</si>
  <si>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</si>
  <si>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</si>
  <si>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</si>
  <si>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</si>
  <si>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</si>
  <si>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ウ　その他医業収益</t>
  </si>
  <si>
    <t>（ア）他会計負担金</t>
  </si>
  <si>
    <t>（イ）その他医業収益</t>
  </si>
  <si>
    <t>ア　受取利息及び配当金</t>
  </si>
  <si>
    <t>イ　看護学院収益</t>
  </si>
  <si>
    <t>ウ　国庫補助金</t>
  </si>
  <si>
    <t>エ　都道府県補助金</t>
  </si>
  <si>
    <t>オ　他会計補助金</t>
  </si>
  <si>
    <t>カ　他会計負担金</t>
  </si>
  <si>
    <t>キ　その他医業外収益</t>
  </si>
  <si>
    <t>２．総費用</t>
  </si>
  <si>
    <t>（Ｅ）＋（Ｆ）＋（Ｈ） （Ｄ）</t>
  </si>
  <si>
    <t>ア　職員給与費</t>
  </si>
  <si>
    <t>イ　材料費</t>
  </si>
  <si>
    <t>ウ　減価償却費</t>
  </si>
  <si>
    <t>エ　その他医業費用</t>
  </si>
  <si>
    <t>ア　支払利息</t>
  </si>
  <si>
    <t>イ　企業債取扱諸費</t>
  </si>
  <si>
    <t>ウ　看護学院費</t>
  </si>
  <si>
    <t>エ　繰延勘定償却</t>
  </si>
  <si>
    <t>オ　その他医業外費用</t>
  </si>
  <si>
    <t>３．経常利益</t>
  </si>
  <si>
    <t>｛（Ｂ＋Ｃ）－（Ｅ＋Ｆ）｝</t>
  </si>
  <si>
    <t>５．特別利益</t>
  </si>
  <si>
    <t>　　　　　　　　 （Ｇ）</t>
  </si>
  <si>
    <t>（１）他会計繰入金</t>
  </si>
  <si>
    <t>（２）固定資産売却益</t>
  </si>
  <si>
    <t>（３）その他</t>
  </si>
  <si>
    <t>６．特別損失　　　　　　　　　　　　　</t>
  </si>
  <si>
    <t>　　　　　　　 （Ｈ）</t>
  </si>
  <si>
    <t>（１）職員給与費</t>
  </si>
  <si>
    <t>（２）その他</t>
  </si>
  <si>
    <t>７．純利益</t>
  </si>
  <si>
    <t>（Ａ）―（Ｄ）</t>
  </si>
  <si>
    <t>９．前年度繰越利益剰余金（又は欠損金）</t>
  </si>
  <si>
    <t>県　計</t>
  </si>
  <si>
    <t>第９表　職員及び給与に関する調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</si>
  <si>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</si>
  <si>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</si>
  <si>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</si>
  <si>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</si>
  <si>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</si>
  <si>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</si>
  <si>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</si>
  <si>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</si>
  <si>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</si>
  <si>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</si>
  <si>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</si>
  <si>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</si>
  <si>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</si>
  <si>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項　目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</si>
  <si>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</si>
  <si>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</si>
  <si>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</si>
  <si>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</si>
  <si>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</si>
  <si>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</si>
  <si>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</si>
  <si>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</si>
  <si>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</si>
  <si>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</si>
  <si>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</si>
  <si>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</si>
  <si>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</si>
  <si>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</si>
  <si>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</si>
  <si>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</si>
  <si>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</si>
  <si>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</si>
  <si>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</si>
  <si>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</si>
  <si>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</si>
  <si>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</si>
  <si>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</si>
  <si>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</si>
  <si>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</si>
  <si>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</si>
  <si>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</si>
  <si>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</si>
  <si>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</si>
  <si>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</si>
  <si>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</si>
  <si>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</si>
  <si>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</si>
  <si>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</si>
  <si>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</si>
  <si>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</si>
  <si>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</si>
  <si>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</si>
  <si>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</si>
  <si>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</si>
  <si>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</si>
  <si>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</si>
  <si>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</si>
  <si>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</si>
  <si>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</si>
  <si>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</si>
  <si>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</si>
  <si>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</si>
  <si>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（ａ）</t>
  </si>
  <si>
    <t>（ｂ）</t>
  </si>
  <si>
    <t>（ｃ）</t>
  </si>
  <si>
    <t>５．収益勘定
　　他会計借入金</t>
  </si>
  <si>
    <t>６．資本勘定
　　他会計借入金</t>
  </si>
  <si>
    <t>（エ）基礎年金拠出金
　　公的負担経費</t>
  </si>
  <si>
    <t>（ア）研究研修費・
　　　経営研修費</t>
  </si>
  <si>
    <t>（単位：％）</t>
  </si>
  <si>
    <t>１．自己資本構成比率</t>
  </si>
  <si>
    <t>自己資本金＋剰余金　</t>
  </si>
  <si>
    <t>（％）</t>
  </si>
  <si>
    <t>負債・資本合計</t>
  </si>
  <si>
    <t>（１）一日平均患者数　（人）</t>
  </si>
  <si>
    <t>（３）職員１人１日患者数　（人）</t>
  </si>
  <si>
    <t>（７）看護配置</t>
  </si>
  <si>
    <t>（１）患者数等</t>
  </si>
  <si>
    <t>（２）一日平均患者数計</t>
  </si>
  <si>
    <t>（８）指定管理者制度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</si>
  <si>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</si>
  <si>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</si>
  <si>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</si>
  <si>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</si>
  <si>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</si>
  <si>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</si>
  <si>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</si>
  <si>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入院</t>
  </si>
  <si>
    <t>外来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</si>
  <si>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</si>
  <si>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</si>
  <si>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</si>
  <si>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</si>
  <si>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</si>
  <si>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</si>
  <si>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</si>
  <si>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</si>
  <si>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経常費用</t>
  </si>
  <si>
    <t>決算規模</t>
  </si>
  <si>
    <t>収益勘定</t>
  </si>
  <si>
    <t>繰入金</t>
  </si>
  <si>
    <t>５．診療収入</t>
  </si>
  <si>
    <t>　　（％）</t>
  </si>
  <si>
    <t>９．病床１００床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</si>
  <si>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</si>
  <si>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</si>
  <si>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</si>
  <si>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</si>
  <si>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</si>
  <si>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</si>
  <si>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</si>
  <si>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</si>
  <si>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年延医師数　Ａ</t>
  </si>
  <si>
    <t>年延看護部門職員　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</si>
  <si>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</si>
  <si>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</si>
  <si>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</si>
  <si>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</si>
  <si>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</si>
  <si>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</si>
  <si>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</si>
  <si>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</si>
  <si>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</si>
  <si>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</si>
  <si>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</si>
  <si>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　　　累積欠損金（当年度未処理欠損金）　　</t>
  </si>
  <si>
    <t>ウ准看　</t>
  </si>
  <si>
    <t>（８）その他職員数</t>
  </si>
  <si>
    <t>（キ）院内保育所</t>
  </si>
  <si>
    <t>６．当年度同意等債で未借入又は未発行の額</t>
  </si>
  <si>
    <t>（ケ）その他</t>
  </si>
  <si>
    <t>有</t>
  </si>
  <si>
    <t>無</t>
  </si>
  <si>
    <t>有</t>
  </si>
  <si>
    <t>利用料金制</t>
  </si>
  <si>
    <t>代行制</t>
  </si>
  <si>
    <t>小美玉市医療センター</t>
  </si>
  <si>
    <t>（３）結核</t>
  </si>
  <si>
    <t>（４）精神</t>
  </si>
  <si>
    <t>（５）感染症</t>
  </si>
  <si>
    <t>（２）療養</t>
  </si>
  <si>
    <t>経常収益</t>
  </si>
  <si>
    <t>×１００</t>
  </si>
  <si>
    <t>×１００</t>
  </si>
  <si>
    <t>×１００</t>
  </si>
  <si>
    <t>（％）</t>
  </si>
  <si>
    <t>082279</t>
  </si>
  <si>
    <t>○</t>
  </si>
  <si>
    <t>○</t>
  </si>
  <si>
    <t>（Ｄ）―（Ｅ）</t>
  </si>
  <si>
    <t>個室　　　　</t>
  </si>
  <si>
    <t>Ｂ</t>
  </si>
  <si>
    <t>Ａ</t>
  </si>
  <si>
    <t>Ｂ</t>
  </si>
  <si>
    <t>×１００</t>
  </si>
  <si>
    <t>×１００</t>
  </si>
  <si>
    <t>Ｃ</t>
  </si>
  <si>
    <t xml:space="preserve"> </t>
  </si>
  <si>
    <t>　</t>
  </si>
  <si>
    <t>（１）企業債利息</t>
  </si>
  <si>
    <t>（２）一時借入金利息</t>
  </si>
  <si>
    <t>（３）他会計借入金等利息</t>
  </si>
  <si>
    <t>（２）地方公共団体金融機構</t>
  </si>
  <si>
    <t>ウ救命救急センター病床数</t>
  </si>
  <si>
    <t>ウ不採算地区病院以外の病院</t>
  </si>
  <si>
    <t>ア不採算地区病院（第１種該当）</t>
  </si>
  <si>
    <t>イ不採算地区病院（第２種該当）</t>
  </si>
  <si>
    <t>（イ）医師確保対策経費</t>
  </si>
  <si>
    <t>（ク）公立病院改革プラン</t>
  </si>
  <si>
    <t>　　　経費</t>
  </si>
  <si>
    <t>（ア）公立病院改革プラン
　　　経費</t>
  </si>
  <si>
    <t>うち公立病院特例債分</t>
  </si>
  <si>
    <r>
      <t>（９）</t>
    </r>
    <r>
      <rPr>
        <sz val="9"/>
        <rFont val="ＭＳ Ｐゴシック"/>
        <family val="3"/>
      </rPr>
      <t>指定介護療養型医療施設の定員</t>
    </r>
  </si>
  <si>
    <t>地域手当</t>
  </si>
  <si>
    <t>ウ公立病院改革プラン経費</t>
  </si>
  <si>
    <t>第５表　　財務分析に関する調</t>
  </si>
  <si>
    <t>　に対する割合</t>
  </si>
  <si>
    <t>７．検査等</t>
  </si>
  <si>
    <t>　　の状況</t>
  </si>
  <si>
    <t>６．対医業</t>
  </si>
  <si>
    <t>（カ）児童手当及び子ども手当</t>
  </si>
  <si>
    <t>（キ）リハビリテー
　　　ション医療</t>
  </si>
  <si>
    <t>（ク）看護師養成所</t>
  </si>
  <si>
    <t>（ケ）附属診療所</t>
  </si>
  <si>
    <t>（コ）高度医療</t>
  </si>
  <si>
    <t>（サ）小児医療</t>
  </si>
  <si>
    <t>（シ）その他</t>
  </si>
  <si>
    <t>（カ）感染症医療</t>
  </si>
  <si>
    <t>財政融資資金</t>
  </si>
  <si>
    <t>地方公共団体金融機構資金</t>
  </si>
  <si>
    <t>地方公共団体金融機構資金に係る繰上償還金分</t>
  </si>
  <si>
    <t>看護学院生徒数（人）</t>
  </si>
  <si>
    <t>精神科病院</t>
  </si>
  <si>
    <t>年延居宅サービス利用者数（人）</t>
  </si>
  <si>
    <t>入院診療日数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</si>
</sst>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  <numFmt numFmtId="194" formatCode="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286">
    <xf numFmtId="0" fontId="0" fillId="0" borderId="0" xfId="0" applyAlignment="1">
      <alignment/>
    </xf>
    <xf numFmtId="38" fontId="3" fillId="0" borderId="0" xfId="48" applyFont="1" applyBorder="1" applyAlignment="1">
      <alignment/>
    </xf>
    <xf numFmtId="38" fontId="6" fillId="0" borderId="0" xfId="48" applyFont="1" applyAlignment="1">
      <alignment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177" fontId="4" fillId="0" borderId="18" xfId="48" applyNumberFormat="1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7" fillId="0" borderId="0" xfId="48" applyFont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horizontal="center" vertical="center" shrinkToFit="1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38" fontId="3" fillId="0" borderId="0" xfId="48" applyFont="1" applyBorder="1" applyAlignment="1">
      <alignment horizontal="center"/>
    </xf>
    <xf numFmtId="38" fontId="3" fillId="0" borderId="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/>
    </xf>
    <xf numFmtId="38" fontId="3" fillId="23" borderId="0" xfId="48" applyFont="1" applyFill="1" applyBorder="1" applyAlignment="1">
      <alignment horizontal="center"/>
    </xf>
    <xf numFmtId="38" fontId="3" fillId="0" borderId="18" xfId="48" applyFont="1" applyFill="1" applyBorder="1" applyAlignment="1">
      <alignment vertical="center"/>
    </xf>
    <xf numFmtId="38" fontId="3" fillId="0" borderId="0" xfId="48" applyFont="1" applyFill="1" applyBorder="1" applyAlignment="1">
      <alignment/>
    </xf>
    <xf numFmtId="38" fontId="3" fillId="0" borderId="0" xfId="48" applyFont="1" applyAlignment="1">
      <alignment vertical="center"/>
    </xf>
    <xf numFmtId="38" fontId="3" fillId="0" borderId="0" xfId="48" applyFont="1" applyAlignment="1">
      <alignment/>
    </xf>
    <xf numFmtId="3" fontId="3" fillId="0" borderId="18" xfId="48" applyNumberFormat="1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38" fontId="6" fillId="0" borderId="0" xfId="48" applyFont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6" fillId="0" borderId="0" xfId="48" applyNumberFormat="1" applyFont="1" applyAlignment="1">
      <alignment vertical="center"/>
    </xf>
    <xf numFmtId="38" fontId="3" fillId="0" borderId="10" xfId="48" applyNumberFormat="1" applyFont="1" applyBorder="1" applyAlignment="1">
      <alignment horizontal="right" vertical="center"/>
    </xf>
    <xf numFmtId="38" fontId="3" fillId="0" borderId="0" xfId="48" applyNumberFormat="1" applyFont="1" applyAlignment="1">
      <alignment vertical="center"/>
    </xf>
    <xf numFmtId="38" fontId="3" fillId="0" borderId="0" xfId="48" applyNumberFormat="1" applyFont="1" applyFill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20" xfId="48" applyNumberFormat="1" applyFont="1" applyBorder="1" applyAlignment="1">
      <alignment horizontal="right" vertical="center"/>
    </xf>
    <xf numFmtId="38" fontId="4" fillId="0" borderId="22" xfId="48" applyNumberFormat="1" applyFont="1" applyBorder="1" applyAlignment="1">
      <alignment horizontal="right" vertical="center"/>
    </xf>
    <xf numFmtId="38" fontId="4" fillId="0" borderId="21" xfId="48" applyNumberFormat="1" applyFont="1" applyBorder="1" applyAlignment="1">
      <alignment vertical="center"/>
    </xf>
    <xf numFmtId="38" fontId="4" fillId="0" borderId="24" xfId="48" applyNumberFormat="1" applyFont="1" applyBorder="1" applyAlignment="1">
      <alignment vertical="center"/>
    </xf>
    <xf numFmtId="38" fontId="4" fillId="0" borderId="22" xfId="48" applyNumberFormat="1" applyFont="1" applyBorder="1" applyAlignment="1">
      <alignment vertical="center"/>
    </xf>
    <xf numFmtId="38" fontId="4" fillId="0" borderId="23" xfId="48" applyNumberFormat="1" applyFont="1" applyBorder="1" applyAlignment="1">
      <alignment vertical="center"/>
    </xf>
    <xf numFmtId="38" fontId="4" fillId="0" borderId="16" xfId="48" applyNumberFormat="1" applyFont="1" applyBorder="1" applyAlignment="1">
      <alignment vertical="center"/>
    </xf>
    <xf numFmtId="38" fontId="4" fillId="0" borderId="17" xfId="48" applyNumberFormat="1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177" fontId="4" fillId="0" borderId="0" xfId="48" applyNumberFormat="1" applyFont="1" applyAlignment="1">
      <alignment horizontal="center" vertical="center"/>
    </xf>
    <xf numFmtId="177" fontId="4" fillId="0" borderId="22" xfId="48" applyNumberFormat="1" applyFont="1" applyBorder="1" applyAlignment="1">
      <alignment vertical="center"/>
    </xf>
    <xf numFmtId="177" fontId="4" fillId="0" borderId="19" xfId="48" applyNumberFormat="1" applyFont="1" applyBorder="1" applyAlignment="1">
      <alignment vertical="center"/>
    </xf>
    <xf numFmtId="177" fontId="4" fillId="0" borderId="0" xfId="48" applyNumberFormat="1" applyFont="1" applyAlignment="1">
      <alignment vertical="center"/>
    </xf>
    <xf numFmtId="177" fontId="6" fillId="0" borderId="0" xfId="48" applyNumberFormat="1" applyFont="1" applyAlignment="1">
      <alignment vertical="center"/>
    </xf>
    <xf numFmtId="177" fontId="3" fillId="0" borderId="10" xfId="48" applyNumberFormat="1" applyFont="1" applyBorder="1" applyAlignment="1">
      <alignment horizontal="right" vertical="center"/>
    </xf>
    <xf numFmtId="177" fontId="3" fillId="0" borderId="21" xfId="48" applyNumberFormat="1" applyFont="1" applyBorder="1" applyAlignment="1">
      <alignment horizontal="right" vertical="center"/>
    </xf>
    <xf numFmtId="177" fontId="3" fillId="0" borderId="0" xfId="48" applyNumberFormat="1" applyFont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177" fontId="3" fillId="0" borderId="22" xfId="48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38" fontId="3" fillId="0" borderId="21" xfId="48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48" applyNumberFormat="1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38" fontId="4" fillId="0" borderId="0" xfId="48" applyNumberFormat="1" applyFont="1" applyBorder="1" applyAlignment="1">
      <alignment horizontal="right" vertical="center"/>
    </xf>
    <xf numFmtId="38" fontId="4" fillId="0" borderId="12" xfId="48" applyNumberFormat="1" applyFont="1" applyBorder="1" applyAlignment="1">
      <alignment vertical="center"/>
    </xf>
    <xf numFmtId="38" fontId="4" fillId="0" borderId="20" xfId="48" applyNumberFormat="1" applyFont="1" applyBorder="1" applyAlignment="1">
      <alignment vertical="center"/>
    </xf>
    <xf numFmtId="38" fontId="4" fillId="0" borderId="0" xfId="48" applyNumberFormat="1" applyFont="1" applyBorder="1" applyAlignment="1">
      <alignment vertical="center"/>
    </xf>
    <xf numFmtId="38" fontId="4" fillId="0" borderId="14" xfId="48" applyNumberFormat="1" applyFont="1" applyBorder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38" fontId="3" fillId="0" borderId="0" xfId="48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29" xfId="48" applyFont="1" applyBorder="1" applyAlignment="1">
      <alignment horizontal="right"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Fill="1" applyBorder="1" applyAlignment="1">
      <alignment vertical="center"/>
    </xf>
    <xf numFmtId="38" fontId="4" fillId="0" borderId="31" xfId="48" applyFont="1" applyBorder="1" applyAlignment="1">
      <alignment horizontal="left"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4" fillId="0" borderId="36" xfId="48" applyFont="1" applyFill="1" applyBorder="1" applyAlignment="1">
      <alignment horizontal="center" vertical="center" shrinkToFit="1"/>
    </xf>
    <xf numFmtId="38" fontId="4" fillId="0" borderId="37" xfId="48" applyFont="1" applyFill="1" applyBorder="1" applyAlignment="1">
      <alignment horizontal="center" vertical="center" shrinkToFit="1"/>
    </xf>
    <xf numFmtId="38" fontId="4" fillId="0" borderId="38" xfId="48" applyFont="1" applyFill="1" applyBorder="1" applyAlignment="1">
      <alignment horizontal="center" vertical="center" shrinkToFit="1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3" fillId="0" borderId="41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38" fontId="4" fillId="0" borderId="44" xfId="48" applyFont="1" applyFill="1" applyBorder="1" applyAlignment="1">
      <alignment vertical="center"/>
    </xf>
    <xf numFmtId="38" fontId="4" fillId="0" borderId="43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185" fontId="2" fillId="24" borderId="0" xfId="48" applyNumberFormat="1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5" xfId="48" applyFont="1" applyBorder="1" applyAlignment="1">
      <alignment horizontal="left" vertical="center"/>
    </xf>
    <xf numFmtId="38" fontId="4" fillId="0" borderId="38" xfId="48" applyFont="1" applyBorder="1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4" fillId="0" borderId="31" xfId="48" applyFont="1" applyFill="1" applyBorder="1" applyAlignment="1">
      <alignment vertical="center"/>
    </xf>
    <xf numFmtId="38" fontId="4" fillId="0" borderId="38" xfId="48" applyFont="1" applyFill="1" applyBorder="1" applyAlignment="1">
      <alignment vertical="center"/>
    </xf>
    <xf numFmtId="38" fontId="4" fillId="0" borderId="46" xfId="48" applyFont="1" applyFill="1" applyBorder="1" applyAlignment="1">
      <alignment vertical="center"/>
    </xf>
    <xf numFmtId="38" fontId="4" fillId="0" borderId="36" xfId="48" applyFont="1" applyFill="1" applyBorder="1" applyAlignment="1">
      <alignment horizontal="right" vertical="center"/>
    </xf>
    <xf numFmtId="38" fontId="4" fillId="0" borderId="37" xfId="48" applyFont="1" applyFill="1" applyBorder="1" applyAlignment="1">
      <alignment horizontal="right" vertical="center"/>
    </xf>
    <xf numFmtId="38" fontId="4" fillId="0" borderId="32" xfId="48" applyFont="1" applyFill="1" applyBorder="1" applyAlignment="1">
      <alignment horizontal="right" vertical="center"/>
    </xf>
    <xf numFmtId="38" fontId="4" fillId="0" borderId="47" xfId="48" applyFont="1" applyFill="1" applyBorder="1" applyAlignment="1">
      <alignment vertical="center"/>
    </xf>
    <xf numFmtId="38" fontId="4" fillId="0" borderId="29" xfId="48" applyFont="1" applyBorder="1" applyAlignment="1">
      <alignment horizontal="left" vertical="center"/>
    </xf>
    <xf numFmtId="38" fontId="4" fillId="0" borderId="48" xfId="48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49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35" xfId="48" applyFont="1" applyFill="1" applyBorder="1" applyAlignment="1">
      <alignment horizontal="center" vertical="center"/>
    </xf>
    <xf numFmtId="38" fontId="4" fillId="0" borderId="37" xfId="48" applyFont="1" applyFill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49" fontId="4" fillId="0" borderId="27" xfId="48" applyNumberFormat="1" applyFont="1" applyFill="1" applyBorder="1" applyAlignment="1">
      <alignment horizontal="center" vertical="center"/>
    </xf>
    <xf numFmtId="49" fontId="4" fillId="0" borderId="26" xfId="48" applyNumberFormat="1" applyFont="1" applyFill="1" applyBorder="1" applyAlignment="1">
      <alignment horizontal="center" vertical="center"/>
    </xf>
    <xf numFmtId="38" fontId="3" fillId="0" borderId="30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4" fillId="0" borderId="51" xfId="48" applyFont="1" applyFill="1" applyBorder="1" applyAlignment="1">
      <alignment vertical="center"/>
    </xf>
    <xf numFmtId="38" fontId="4" fillId="0" borderId="52" xfId="48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4" fillId="0" borderId="53" xfId="48" applyFont="1" applyFill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3" fillId="0" borderId="39" xfId="48" applyFont="1" applyBorder="1" applyAlignment="1">
      <alignment horizontal="right" vertical="center"/>
    </xf>
    <xf numFmtId="38" fontId="3" fillId="0" borderId="40" xfId="48" applyFont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4" xfId="48" applyFont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35" xfId="48" applyFont="1" applyBorder="1" applyAlignment="1">
      <alignment horizontal="center" vertical="center"/>
    </xf>
    <xf numFmtId="38" fontId="3" fillId="0" borderId="46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54" xfId="48" applyFont="1" applyBorder="1" applyAlignment="1">
      <alignment vertical="center"/>
    </xf>
    <xf numFmtId="38" fontId="3" fillId="0" borderId="53" xfId="48" applyFont="1" applyBorder="1" applyAlignment="1">
      <alignment vertical="center"/>
    </xf>
    <xf numFmtId="38" fontId="3" fillId="0" borderId="55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186" fontId="4" fillId="0" borderId="21" xfId="48" applyNumberFormat="1" applyFont="1" applyFill="1" applyBorder="1" applyAlignment="1">
      <alignment vertical="center"/>
    </xf>
    <xf numFmtId="186" fontId="4" fillId="0" borderId="17" xfId="48" applyNumberFormat="1" applyFont="1" applyFill="1" applyBorder="1" applyAlignment="1">
      <alignment vertical="center"/>
    </xf>
    <xf numFmtId="38" fontId="3" fillId="0" borderId="27" xfId="48" applyFont="1" applyBorder="1" applyAlignment="1">
      <alignment horizontal="center" vertical="center"/>
    </xf>
    <xf numFmtId="177" fontId="3" fillId="0" borderId="56" xfId="48" applyNumberFormat="1" applyFont="1" applyBorder="1" applyAlignment="1">
      <alignment vertical="center"/>
    </xf>
    <xf numFmtId="177" fontId="3" fillId="0" borderId="56" xfId="48" applyNumberFormat="1" applyFont="1" applyFill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9" xfId="48" applyFont="1" applyBorder="1" applyAlignment="1">
      <alignment horizontal="center" vertical="center"/>
    </xf>
    <xf numFmtId="38" fontId="3" fillId="0" borderId="40" xfId="48" applyFont="1" applyFill="1" applyBorder="1" applyAlignment="1">
      <alignment vertical="center"/>
    </xf>
    <xf numFmtId="38" fontId="3" fillId="0" borderId="57" xfId="48" applyFont="1" applyBorder="1" applyAlignment="1">
      <alignment vertical="center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59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38" fontId="3" fillId="0" borderId="58" xfId="48" applyFont="1" applyFill="1" applyBorder="1" applyAlignment="1">
      <alignment vertical="center"/>
    </xf>
    <xf numFmtId="38" fontId="3" fillId="0" borderId="25" xfId="48" applyFont="1" applyBorder="1" applyAlignment="1">
      <alignment horizontal="center" vertical="center"/>
    </xf>
    <xf numFmtId="38" fontId="3" fillId="0" borderId="60" xfId="48" applyFont="1" applyFill="1" applyBorder="1" applyAlignment="1">
      <alignment vertical="center"/>
    </xf>
    <xf numFmtId="177" fontId="3" fillId="0" borderId="61" xfId="48" applyNumberFormat="1" applyFont="1" applyFill="1" applyBorder="1" applyAlignment="1">
      <alignment vertical="center"/>
    </xf>
    <xf numFmtId="177" fontId="3" fillId="0" borderId="62" xfId="48" applyNumberFormat="1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186" fontId="3" fillId="0" borderId="18" xfId="48" applyNumberFormat="1" applyFont="1" applyFill="1" applyBorder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49" fontId="3" fillId="0" borderId="27" xfId="48" applyNumberFormat="1" applyFont="1" applyFill="1" applyBorder="1" applyAlignment="1">
      <alignment horizontal="center" vertical="center"/>
    </xf>
    <xf numFmtId="3" fontId="3" fillId="0" borderId="37" xfId="48" applyNumberFormat="1" applyFont="1" applyFill="1" applyBorder="1" applyAlignment="1">
      <alignment vertical="center"/>
    </xf>
    <xf numFmtId="3" fontId="3" fillId="0" borderId="13" xfId="48" applyNumberFormat="1" applyFont="1" applyFill="1" applyBorder="1" applyAlignment="1">
      <alignment vertical="center"/>
    </xf>
    <xf numFmtId="186" fontId="3" fillId="0" borderId="13" xfId="48" applyNumberFormat="1" applyFont="1" applyFill="1" applyBorder="1" applyAlignment="1">
      <alignment vertical="center"/>
    </xf>
    <xf numFmtId="3" fontId="3" fillId="0" borderId="36" xfId="48" applyNumberFormat="1" applyFont="1" applyFill="1" applyBorder="1" applyAlignment="1">
      <alignment vertical="center"/>
    </xf>
    <xf numFmtId="3" fontId="3" fillId="0" borderId="10" xfId="48" applyNumberFormat="1" applyFont="1" applyFill="1" applyBorder="1" applyAlignment="1">
      <alignment vertical="center"/>
    </xf>
    <xf numFmtId="3" fontId="3" fillId="0" borderId="21" xfId="48" applyNumberFormat="1" applyFont="1" applyFill="1" applyBorder="1" applyAlignment="1">
      <alignment vertical="center"/>
    </xf>
    <xf numFmtId="38" fontId="3" fillId="0" borderId="63" xfId="48" applyFont="1" applyFill="1" applyBorder="1" applyAlignment="1">
      <alignment horizontal="center" vertical="center"/>
    </xf>
    <xf numFmtId="3" fontId="3" fillId="0" borderId="17" xfId="48" applyNumberFormat="1" applyFont="1" applyFill="1" applyBorder="1" applyAlignment="1">
      <alignment vertical="center"/>
    </xf>
    <xf numFmtId="3" fontId="3" fillId="0" borderId="11" xfId="48" applyNumberFormat="1" applyFont="1" applyFill="1" applyBorder="1" applyAlignment="1">
      <alignment vertical="center"/>
    </xf>
    <xf numFmtId="186" fontId="3" fillId="0" borderId="11" xfId="48" applyNumberFormat="1" applyFont="1" applyFill="1" applyBorder="1" applyAlignment="1">
      <alignment vertical="center"/>
    </xf>
    <xf numFmtId="3" fontId="3" fillId="0" borderId="32" xfId="48" applyNumberFormat="1" applyFont="1" applyFill="1" applyBorder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186" fontId="3" fillId="0" borderId="33" xfId="48" applyNumberFormat="1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38" fontId="4" fillId="0" borderId="39" xfId="48" applyFont="1" applyBorder="1" applyAlignment="1">
      <alignment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38" fontId="0" fillId="0" borderId="0" xfId="48" applyFont="1" applyFill="1" applyAlignment="1">
      <alignment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39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0" fillId="0" borderId="0" xfId="48" applyNumberFormat="1" applyFont="1" applyAlignment="1">
      <alignment/>
    </xf>
    <xf numFmtId="38" fontId="6" fillId="0" borderId="0" xfId="48" applyNumberFormat="1" applyFont="1" applyBorder="1" applyAlignment="1">
      <alignment vertical="center"/>
    </xf>
    <xf numFmtId="38" fontId="4" fillId="0" borderId="25" xfId="48" applyNumberFormat="1" applyFont="1" applyFill="1" applyBorder="1" applyAlignment="1">
      <alignment horizontal="right" vertical="center"/>
    </xf>
    <xf numFmtId="38" fontId="4" fillId="0" borderId="26" xfId="48" applyNumberFormat="1" applyFont="1" applyBorder="1" applyAlignment="1">
      <alignment horizontal="right"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64" xfId="48" applyNumberFormat="1" applyFont="1" applyFill="1" applyBorder="1" applyAlignment="1">
      <alignment vertical="center"/>
    </xf>
    <xf numFmtId="38" fontId="4" fillId="0" borderId="59" xfId="48" applyNumberFormat="1" applyFont="1" applyFill="1" applyBorder="1" applyAlignment="1">
      <alignment vertical="center"/>
    </xf>
    <xf numFmtId="38" fontId="4" fillId="0" borderId="34" xfId="48" applyNumberFormat="1" applyFont="1" applyBorder="1" applyAlignment="1">
      <alignment horizontal="right" vertical="center"/>
    </xf>
    <xf numFmtId="38" fontId="4" fillId="0" borderId="35" xfId="48" applyFont="1" applyFill="1" applyBorder="1" applyAlignment="1">
      <alignment horizontal="center" vertical="center"/>
    </xf>
    <xf numFmtId="38" fontId="4" fillId="0" borderId="41" xfId="48" applyNumberFormat="1" applyFont="1" applyBorder="1" applyAlignment="1">
      <alignment horizontal="right" vertical="center"/>
    </xf>
    <xf numFmtId="38" fontId="4" fillId="0" borderId="42" xfId="48" applyNumberFormat="1" applyFont="1" applyBorder="1" applyAlignment="1">
      <alignment horizontal="right" vertical="center"/>
    </xf>
    <xf numFmtId="38" fontId="4" fillId="0" borderId="43" xfId="48" applyNumberFormat="1" applyFont="1" applyBorder="1" applyAlignment="1">
      <alignment vertical="center"/>
    </xf>
    <xf numFmtId="38" fontId="4" fillId="0" borderId="42" xfId="48" applyNumberFormat="1" applyFont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48" xfId="48" applyNumberFormat="1" applyFont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38" fontId="4" fillId="0" borderId="45" xfId="48" applyFont="1" applyFill="1" applyBorder="1" applyAlignment="1">
      <alignment vertical="center"/>
    </xf>
    <xf numFmtId="38" fontId="4" fillId="0" borderId="34" xfId="48" applyFont="1" applyFill="1" applyBorder="1" applyAlignment="1">
      <alignment vertical="center"/>
    </xf>
    <xf numFmtId="38" fontId="4" fillId="0" borderId="39" xfId="48" applyFont="1" applyFill="1" applyBorder="1" applyAlignment="1">
      <alignment vertical="center"/>
    </xf>
    <xf numFmtId="38" fontId="4" fillId="0" borderId="41" xfId="48" applyFont="1" applyFill="1" applyBorder="1" applyAlignment="1">
      <alignment vertical="center"/>
    </xf>
    <xf numFmtId="38" fontId="4" fillId="0" borderId="40" xfId="48" applyFont="1" applyFill="1" applyBorder="1" applyAlignment="1">
      <alignment vertical="center"/>
    </xf>
    <xf numFmtId="38" fontId="4" fillId="0" borderId="65" xfId="48" applyFont="1" applyFill="1" applyBorder="1" applyAlignment="1">
      <alignment vertical="center"/>
    </xf>
    <xf numFmtId="177" fontId="0" fillId="0" borderId="0" xfId="48" applyNumberFormat="1" applyFont="1" applyAlignment="1">
      <alignment vertical="center"/>
    </xf>
    <xf numFmtId="177" fontId="0" fillId="0" borderId="0" xfId="48" applyNumberFormat="1" applyFont="1" applyAlignment="1">
      <alignment/>
    </xf>
    <xf numFmtId="177" fontId="4" fillId="0" borderId="25" xfId="48" applyNumberFormat="1" applyFont="1" applyBorder="1" applyAlignment="1">
      <alignment vertical="center"/>
    </xf>
    <xf numFmtId="177" fontId="4" fillId="0" borderId="26" xfId="48" applyNumberFormat="1" applyFont="1" applyBorder="1" applyAlignment="1">
      <alignment horizontal="right" vertical="center"/>
    </xf>
    <xf numFmtId="177" fontId="4" fillId="0" borderId="27" xfId="48" applyNumberFormat="1" applyFont="1" applyBorder="1" applyAlignment="1">
      <alignment horizontal="center" vertical="center"/>
    </xf>
    <xf numFmtId="177" fontId="3" fillId="0" borderId="29" xfId="48" applyNumberFormat="1" applyFont="1" applyBorder="1" applyAlignment="1">
      <alignment vertical="center"/>
    </xf>
    <xf numFmtId="177" fontId="3" fillId="0" borderId="30" xfId="48" applyNumberFormat="1" applyFont="1" applyBorder="1" applyAlignment="1">
      <alignment vertical="center"/>
    </xf>
    <xf numFmtId="177" fontId="3" fillId="0" borderId="50" xfId="48" applyNumberFormat="1" applyFont="1" applyBorder="1" applyAlignment="1">
      <alignment vertical="center"/>
    </xf>
    <xf numFmtId="177" fontId="3" fillId="0" borderId="63" xfId="48" applyNumberFormat="1" applyFont="1" applyBorder="1" applyAlignment="1">
      <alignment horizontal="right" vertical="center"/>
    </xf>
    <xf numFmtId="177" fontId="4" fillId="0" borderId="34" xfId="48" applyNumberFormat="1" applyFont="1" applyBorder="1" applyAlignment="1">
      <alignment horizontal="center" vertical="center" shrinkToFit="1"/>
    </xf>
    <xf numFmtId="177" fontId="4" fillId="0" borderId="26" xfId="48" applyNumberFormat="1" applyFont="1" applyBorder="1" applyAlignment="1">
      <alignment horizontal="center" vertical="center"/>
    </xf>
    <xf numFmtId="177" fontId="4" fillId="0" borderId="15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4" fillId="0" borderId="34" xfId="48" applyNumberFormat="1" applyFont="1" applyBorder="1" applyAlignment="1">
      <alignment vertical="center"/>
    </xf>
    <xf numFmtId="177" fontId="4" fillId="0" borderId="65" xfId="48" applyNumberFormat="1" applyFont="1" applyBorder="1" applyAlignment="1">
      <alignment vertical="center"/>
    </xf>
    <xf numFmtId="177" fontId="4" fillId="0" borderId="66" xfId="48" applyNumberFormat="1" applyFont="1" applyBorder="1" applyAlignment="1">
      <alignment vertical="center"/>
    </xf>
    <xf numFmtId="177" fontId="4" fillId="0" borderId="31" xfId="48" applyNumberFormat="1" applyFont="1" applyBorder="1" applyAlignment="1">
      <alignment vertical="center"/>
    </xf>
    <xf numFmtId="177" fontId="4" fillId="0" borderId="34" xfId="48" applyNumberFormat="1" applyFont="1" applyBorder="1" applyAlignment="1">
      <alignment horizontal="center" vertical="center"/>
    </xf>
    <xf numFmtId="177" fontId="4" fillId="0" borderId="35" xfId="48" applyNumberFormat="1" applyFont="1" applyBorder="1" applyAlignment="1">
      <alignment horizontal="center" vertical="center"/>
    </xf>
    <xf numFmtId="38" fontId="4" fillId="0" borderId="63" xfId="48" applyFont="1" applyFill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177" fontId="3" fillId="0" borderId="39" xfId="48" applyNumberFormat="1" applyFont="1" applyBorder="1" applyAlignment="1">
      <alignment horizontal="right" vertical="center"/>
    </xf>
    <xf numFmtId="177" fontId="3" fillId="0" borderId="41" xfId="48" applyNumberFormat="1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6" xfId="48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1" xfId="48" applyFont="1" applyBorder="1" applyAlignment="1">
      <alignment horizontal="center" vertical="center"/>
    </xf>
    <xf numFmtId="49" fontId="3" fillId="0" borderId="26" xfId="48" applyNumberFormat="1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177" fontId="3" fillId="0" borderId="20" xfId="48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7" xfId="48" applyNumberFormat="1" applyFont="1" applyBorder="1" applyAlignment="1">
      <alignment horizontal="right" vertical="center"/>
    </xf>
    <xf numFmtId="38" fontId="3" fillId="0" borderId="2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7" fontId="3" fillId="0" borderId="20" xfId="48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5" xfId="0" applyFont="1" applyBorder="1" applyAlignment="1">
      <alignment horizontal="right" vertical="center"/>
    </xf>
    <xf numFmtId="177" fontId="3" fillId="0" borderId="52" xfId="48" applyNumberFormat="1" applyFont="1" applyBorder="1" applyAlignment="1">
      <alignment horizontal="right" vertical="center"/>
    </xf>
    <xf numFmtId="177" fontId="3" fillId="0" borderId="66" xfId="48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38" fontId="3" fillId="0" borderId="52" xfId="48" applyNumberFormat="1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7" fontId="3" fillId="0" borderId="52" xfId="48" applyNumberFormat="1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77" fontId="3" fillId="0" borderId="35" xfId="48" applyNumberFormat="1" applyFont="1" applyBorder="1" applyAlignment="1">
      <alignment horizontal="right" vertical="center"/>
    </xf>
    <xf numFmtId="177" fontId="3" fillId="0" borderId="34" xfId="48" applyNumberFormat="1" applyFont="1" applyBorder="1" applyAlignment="1">
      <alignment horizontal="right" vertical="center"/>
    </xf>
    <xf numFmtId="177" fontId="3" fillId="0" borderId="67" xfId="48" applyNumberFormat="1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7" fontId="3" fillId="0" borderId="48" xfId="48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38" fontId="3" fillId="0" borderId="67" xfId="48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67" xfId="0" applyNumberFormat="1" applyFont="1" applyBorder="1" applyAlignment="1">
      <alignment vertical="center"/>
    </xf>
    <xf numFmtId="177" fontId="3" fillId="0" borderId="35" xfId="48" applyNumberFormat="1" applyFont="1" applyBorder="1" applyAlignment="1">
      <alignment vertical="center"/>
    </xf>
    <xf numFmtId="177" fontId="3" fillId="0" borderId="34" xfId="48" applyNumberFormat="1" applyFont="1" applyBorder="1" applyAlignment="1">
      <alignment vertical="center"/>
    </xf>
    <xf numFmtId="177" fontId="3" fillId="0" borderId="67" xfId="48" applyNumberFormat="1" applyFont="1" applyBorder="1" applyAlignment="1">
      <alignment vertical="center"/>
    </xf>
    <xf numFmtId="38" fontId="3" fillId="0" borderId="39" xfId="48" applyFont="1" applyFill="1" applyBorder="1" applyAlignment="1">
      <alignment horizontal="center" vertical="center"/>
    </xf>
    <xf numFmtId="38" fontId="4" fillId="0" borderId="68" xfId="48" applyFont="1" applyBorder="1" applyAlignment="1">
      <alignment vertical="center"/>
    </xf>
    <xf numFmtId="38" fontId="4" fillId="0" borderId="69" xfId="48" applyFont="1" applyBorder="1" applyAlignment="1">
      <alignment vertical="center"/>
    </xf>
    <xf numFmtId="57" fontId="4" fillId="0" borderId="70" xfId="48" applyNumberFormat="1" applyFont="1" applyBorder="1" applyAlignment="1">
      <alignment horizontal="center" vertical="center"/>
    </xf>
    <xf numFmtId="57" fontId="4" fillId="0" borderId="71" xfId="48" applyNumberFormat="1" applyFont="1" applyBorder="1" applyAlignment="1">
      <alignment horizontal="center" vertical="center"/>
    </xf>
    <xf numFmtId="57" fontId="4" fillId="0" borderId="72" xfId="48" applyNumberFormat="1" applyFont="1" applyBorder="1" applyAlignment="1">
      <alignment horizontal="center" vertical="center"/>
    </xf>
    <xf numFmtId="38" fontId="4" fillId="0" borderId="73" xfId="48" applyFont="1" applyBorder="1" applyAlignment="1">
      <alignment vertical="center"/>
    </xf>
    <xf numFmtId="38" fontId="4" fillId="0" borderId="74" xfId="48" applyFont="1" applyBorder="1" applyAlignment="1">
      <alignment vertical="center"/>
    </xf>
    <xf numFmtId="57" fontId="4" fillId="0" borderId="75" xfId="48" applyNumberFormat="1" applyFont="1" applyBorder="1" applyAlignment="1">
      <alignment horizontal="center" vertical="center"/>
    </xf>
    <xf numFmtId="57" fontId="4" fillId="0" borderId="76" xfId="48" applyNumberFormat="1" applyFont="1" applyBorder="1" applyAlignment="1">
      <alignment horizontal="center" vertical="center"/>
    </xf>
    <xf numFmtId="57" fontId="4" fillId="0" borderId="77" xfId="48" applyNumberFormat="1" applyFont="1" applyBorder="1" applyAlignment="1">
      <alignment horizontal="center" vertical="center"/>
    </xf>
    <xf numFmtId="38" fontId="4" fillId="0" borderId="70" xfId="48" applyFont="1" applyBorder="1" applyAlignment="1">
      <alignment vertical="center"/>
    </xf>
    <xf numFmtId="38" fontId="4" fillId="0" borderId="71" xfId="48" applyFont="1" applyBorder="1" applyAlignment="1">
      <alignment vertical="center"/>
    </xf>
    <xf numFmtId="38" fontId="4" fillId="0" borderId="72" xfId="48" applyFont="1" applyBorder="1" applyAlignment="1">
      <alignment vertical="center"/>
    </xf>
    <xf numFmtId="38" fontId="4" fillId="0" borderId="78" xfId="48" applyFont="1" applyBorder="1" applyAlignment="1">
      <alignment vertical="center"/>
    </xf>
    <xf numFmtId="38" fontId="4" fillId="0" borderId="75" xfId="48" applyFont="1" applyFill="1" applyBorder="1" applyAlignment="1">
      <alignment vertical="center"/>
    </xf>
    <xf numFmtId="38" fontId="4" fillId="0" borderId="76" xfId="48" applyFont="1" applyFill="1" applyBorder="1" applyAlignment="1">
      <alignment vertical="center"/>
    </xf>
    <xf numFmtId="38" fontId="4" fillId="0" borderId="77" xfId="48" applyFont="1" applyFill="1" applyBorder="1" applyAlignment="1">
      <alignment vertical="center"/>
    </xf>
    <xf numFmtId="38" fontId="4" fillId="0" borderId="79" xfId="48" applyFont="1" applyFill="1" applyBorder="1" applyAlignment="1">
      <alignment vertical="center"/>
    </xf>
    <xf numFmtId="38" fontId="4" fillId="0" borderId="80" xfId="48" applyFont="1" applyBorder="1" applyAlignment="1">
      <alignment vertical="center"/>
    </xf>
    <xf numFmtId="38" fontId="4" fillId="0" borderId="81" xfId="48" applyFont="1" applyBorder="1" applyAlignment="1">
      <alignment vertical="center"/>
    </xf>
    <xf numFmtId="38" fontId="4" fillId="0" borderId="75" xfId="48" applyFont="1" applyBorder="1" applyAlignment="1">
      <alignment vertical="center"/>
    </xf>
    <xf numFmtId="38" fontId="4" fillId="0" borderId="76" xfId="48" applyFont="1" applyBorder="1" applyAlignment="1">
      <alignment vertical="center"/>
    </xf>
    <xf numFmtId="38" fontId="4" fillId="0" borderId="77" xfId="48" applyFont="1" applyBorder="1" applyAlignment="1">
      <alignment vertical="center"/>
    </xf>
    <xf numFmtId="38" fontId="4" fillId="0" borderId="79" xfId="48" applyFont="1" applyBorder="1" applyAlignment="1">
      <alignment vertical="center"/>
    </xf>
    <xf numFmtId="38" fontId="4" fillId="0" borderId="82" xfId="48" applyFont="1" applyBorder="1" applyAlignment="1">
      <alignment vertical="center"/>
    </xf>
    <xf numFmtId="38" fontId="4" fillId="0" borderId="83" xfId="48" applyFont="1" applyBorder="1" applyAlignment="1">
      <alignment vertical="center"/>
    </xf>
    <xf numFmtId="38" fontId="4" fillId="0" borderId="84" xfId="48" applyFont="1" applyBorder="1" applyAlignment="1">
      <alignment vertical="center"/>
    </xf>
    <xf numFmtId="38" fontId="4" fillId="0" borderId="85" xfId="48" applyFont="1" applyBorder="1" applyAlignment="1">
      <alignment vertical="center"/>
    </xf>
    <xf numFmtId="177" fontId="4" fillId="0" borderId="19" xfId="48" applyNumberFormat="1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  <xf numFmtId="177" fontId="4" fillId="0" borderId="14" xfId="48" applyNumberFormat="1" applyFont="1" applyFill="1" applyBorder="1" applyAlignment="1">
      <alignment vertical="center"/>
    </xf>
    <xf numFmtId="177" fontId="4" fillId="0" borderId="65" xfId="48" applyNumberFormat="1" applyFont="1" applyFill="1" applyBorder="1" applyAlignment="1">
      <alignment vertical="center"/>
    </xf>
    <xf numFmtId="38" fontId="4" fillId="0" borderId="68" xfId="48" applyFont="1" applyFill="1" applyBorder="1" applyAlignment="1">
      <alignment vertical="center"/>
    </xf>
    <xf numFmtId="38" fontId="4" fillId="0" borderId="69" xfId="48" applyFont="1" applyFill="1" applyBorder="1" applyAlignment="1">
      <alignment vertical="center"/>
    </xf>
    <xf numFmtId="177" fontId="4" fillId="0" borderId="70" xfId="48" applyNumberFormat="1" applyFont="1" applyFill="1" applyBorder="1" applyAlignment="1">
      <alignment vertical="center"/>
    </xf>
    <xf numFmtId="177" fontId="4" fillId="0" borderId="71" xfId="48" applyNumberFormat="1" applyFont="1" applyFill="1" applyBorder="1" applyAlignment="1">
      <alignment vertical="center"/>
    </xf>
    <xf numFmtId="177" fontId="4" fillId="0" borderId="72" xfId="48" applyNumberFormat="1" applyFont="1" applyFill="1" applyBorder="1" applyAlignment="1">
      <alignment vertical="center"/>
    </xf>
    <xf numFmtId="177" fontId="4" fillId="0" borderId="78" xfId="48" applyNumberFormat="1" applyFont="1" applyFill="1" applyBorder="1" applyAlignment="1">
      <alignment vertical="center"/>
    </xf>
    <xf numFmtId="38" fontId="4" fillId="0" borderId="86" xfId="48" applyFont="1" applyFill="1" applyBorder="1" applyAlignment="1">
      <alignment vertical="center"/>
    </xf>
    <xf numFmtId="38" fontId="4" fillId="0" borderId="87" xfId="48" applyFont="1" applyFill="1" applyBorder="1" applyAlignment="1">
      <alignment vertical="center"/>
    </xf>
    <xf numFmtId="177" fontId="4" fillId="0" borderId="88" xfId="48" applyNumberFormat="1" applyFont="1" applyFill="1" applyBorder="1" applyAlignment="1">
      <alignment vertical="center"/>
    </xf>
    <xf numFmtId="177" fontId="4" fillId="0" borderId="89" xfId="48" applyNumberFormat="1" applyFont="1" applyFill="1" applyBorder="1" applyAlignment="1">
      <alignment vertical="center"/>
    </xf>
    <xf numFmtId="177" fontId="4" fillId="0" borderId="90" xfId="48" applyNumberFormat="1" applyFont="1" applyFill="1" applyBorder="1" applyAlignment="1">
      <alignment vertical="center"/>
    </xf>
    <xf numFmtId="177" fontId="4" fillId="0" borderId="91" xfId="48" applyNumberFormat="1" applyFont="1" applyFill="1" applyBorder="1" applyAlignment="1">
      <alignment vertical="center"/>
    </xf>
    <xf numFmtId="38" fontId="4" fillId="0" borderId="68" xfId="48" applyFont="1" applyBorder="1" applyAlignment="1">
      <alignment horizontal="right" vertical="center"/>
    </xf>
    <xf numFmtId="38" fontId="4" fillId="0" borderId="92" xfId="48" applyFont="1" applyBorder="1" applyAlignment="1">
      <alignment horizontal="right" vertical="center"/>
    </xf>
    <xf numFmtId="38" fontId="4" fillId="0" borderId="69" xfId="48" applyFont="1" applyBorder="1" applyAlignment="1">
      <alignment horizontal="left" vertical="center"/>
    </xf>
    <xf numFmtId="38" fontId="4" fillId="0" borderId="78" xfId="48" applyFont="1" applyFill="1" applyBorder="1" applyAlignment="1">
      <alignment vertical="center"/>
    </xf>
    <xf numFmtId="38" fontId="4" fillId="0" borderId="68" xfId="48" applyFont="1" applyBorder="1" applyAlignment="1">
      <alignment horizontal="left" vertical="center"/>
    </xf>
    <xf numFmtId="38" fontId="4" fillId="0" borderId="92" xfId="48" applyFont="1" applyBorder="1" applyAlignment="1">
      <alignment vertical="center"/>
    </xf>
    <xf numFmtId="38" fontId="4" fillId="0" borderId="86" xfId="48" applyFont="1" applyBorder="1" applyAlignment="1">
      <alignment vertical="center"/>
    </xf>
    <xf numFmtId="38" fontId="4" fillId="0" borderId="93" xfId="48" applyFont="1" applyBorder="1" applyAlignment="1">
      <alignment vertical="center"/>
    </xf>
    <xf numFmtId="38" fontId="4" fillId="0" borderId="87" xfId="48" applyFont="1" applyBorder="1" applyAlignment="1">
      <alignment vertical="center"/>
    </xf>
    <xf numFmtId="38" fontId="4" fillId="0" borderId="88" xfId="48" applyFont="1" applyBorder="1" applyAlignment="1">
      <alignment vertical="center"/>
    </xf>
    <xf numFmtId="38" fontId="4" fillId="0" borderId="89" xfId="48" applyFont="1" applyBorder="1" applyAlignment="1">
      <alignment vertical="center"/>
    </xf>
    <xf numFmtId="38" fontId="4" fillId="0" borderId="90" xfId="48" applyFont="1" applyBorder="1" applyAlignment="1">
      <alignment vertical="center"/>
    </xf>
    <xf numFmtId="38" fontId="4" fillId="0" borderId="91" xfId="48" applyFont="1" applyBorder="1" applyAlignment="1">
      <alignment vertical="center"/>
    </xf>
    <xf numFmtId="38" fontId="4" fillId="0" borderId="70" xfId="48" applyFont="1" applyBorder="1" applyAlignment="1">
      <alignment horizontal="right" vertical="center"/>
    </xf>
    <xf numFmtId="38" fontId="4" fillId="0" borderId="71" xfId="48" applyFont="1" applyBorder="1" applyAlignment="1">
      <alignment horizontal="right" vertical="center"/>
    </xf>
    <xf numFmtId="38" fontId="4" fillId="0" borderId="72" xfId="48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38" fontId="4" fillId="0" borderId="86" xfId="48" applyFont="1" applyBorder="1" applyAlignment="1">
      <alignment vertical="center" shrinkToFit="1"/>
    </xf>
    <xf numFmtId="0" fontId="4" fillId="0" borderId="88" xfId="0" applyFont="1" applyBorder="1" applyAlignment="1">
      <alignment horizontal="right" vertical="center"/>
    </xf>
    <xf numFmtId="0" fontId="4" fillId="0" borderId="89" xfId="0" applyFont="1" applyBorder="1" applyAlignment="1">
      <alignment horizontal="right" vertical="center"/>
    </xf>
    <xf numFmtId="38" fontId="4" fillId="0" borderId="90" xfId="48" applyFont="1" applyBorder="1" applyAlignment="1">
      <alignment horizontal="right" vertical="center"/>
    </xf>
    <xf numFmtId="38" fontId="4" fillId="0" borderId="69" xfId="48" applyFont="1" applyBorder="1" applyAlignment="1">
      <alignment vertical="center" shrinkToFit="1"/>
    </xf>
    <xf numFmtId="38" fontId="4" fillId="0" borderId="87" xfId="48" applyFont="1" applyBorder="1" applyAlignment="1">
      <alignment vertical="center" shrinkToFit="1"/>
    </xf>
    <xf numFmtId="38" fontId="4" fillId="0" borderId="70" xfId="48" applyFont="1" applyFill="1" applyBorder="1" applyAlignment="1">
      <alignment vertical="center"/>
    </xf>
    <xf numFmtId="38" fontId="4" fillId="0" borderId="71" xfId="48" applyFont="1" applyFill="1" applyBorder="1" applyAlignment="1">
      <alignment vertical="center"/>
    </xf>
    <xf numFmtId="38" fontId="4" fillId="0" borderId="72" xfId="48" applyFont="1" applyFill="1" applyBorder="1" applyAlignment="1">
      <alignment vertical="center"/>
    </xf>
    <xf numFmtId="38" fontId="4" fillId="0" borderId="88" xfId="48" applyFont="1" applyFill="1" applyBorder="1" applyAlignment="1">
      <alignment vertical="center"/>
    </xf>
    <xf numFmtId="38" fontId="4" fillId="0" borderId="89" xfId="48" applyFont="1" applyFill="1" applyBorder="1" applyAlignment="1">
      <alignment vertical="center"/>
    </xf>
    <xf numFmtId="38" fontId="4" fillId="0" borderId="90" xfId="48" applyFont="1" applyFill="1" applyBorder="1" applyAlignment="1">
      <alignment vertical="center"/>
    </xf>
    <xf numFmtId="38" fontId="4" fillId="0" borderId="91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186" fontId="4" fillId="0" borderId="18" xfId="48" applyNumberFormat="1" applyFont="1" applyFill="1" applyBorder="1" applyAlignment="1">
      <alignment vertical="center"/>
    </xf>
    <xf numFmtId="186" fontId="4" fillId="0" borderId="11" xfId="48" applyNumberFormat="1" applyFont="1" applyFill="1" applyBorder="1" applyAlignment="1">
      <alignment vertical="center"/>
    </xf>
    <xf numFmtId="38" fontId="4" fillId="0" borderId="63" xfId="48" applyFont="1" applyFill="1" applyBorder="1" applyAlignment="1">
      <alignment vertical="center"/>
    </xf>
    <xf numFmtId="38" fontId="3" fillId="0" borderId="94" xfId="48" applyFont="1" applyBorder="1" applyAlignment="1">
      <alignment vertical="center"/>
    </xf>
    <xf numFmtId="38" fontId="3" fillId="0" borderId="95" xfId="48" applyFont="1" applyBorder="1" applyAlignment="1">
      <alignment vertical="center"/>
    </xf>
    <xf numFmtId="38" fontId="3" fillId="0" borderId="96" xfId="48" applyFont="1" applyBorder="1" applyAlignment="1">
      <alignment vertical="center"/>
    </xf>
    <xf numFmtId="38" fontId="3" fillId="0" borderId="72" xfId="48" applyFont="1" applyBorder="1" applyAlignment="1">
      <alignment vertical="center"/>
    </xf>
    <xf numFmtId="38" fontId="3" fillId="0" borderId="92" xfId="48" applyFont="1" applyBorder="1" applyAlignment="1">
      <alignment vertical="center"/>
    </xf>
    <xf numFmtId="38" fontId="3" fillId="0" borderId="69" xfId="48" applyFont="1" applyBorder="1" applyAlignment="1">
      <alignment vertical="center"/>
    </xf>
    <xf numFmtId="38" fontId="3" fillId="0" borderId="77" xfId="48" applyFont="1" applyBorder="1" applyAlignment="1">
      <alignment vertical="center"/>
    </xf>
    <xf numFmtId="38" fontId="3" fillId="0" borderId="97" xfId="48" applyFont="1" applyBorder="1" applyAlignment="1">
      <alignment vertical="center"/>
    </xf>
    <xf numFmtId="38" fontId="3" fillId="0" borderId="74" xfId="48" applyFont="1" applyBorder="1" applyAlignment="1">
      <alignment vertical="center"/>
    </xf>
    <xf numFmtId="38" fontId="3" fillId="0" borderId="80" xfId="48" applyFont="1" applyBorder="1" applyAlignment="1">
      <alignment vertical="center"/>
    </xf>
    <xf numFmtId="38" fontId="3" fillId="0" borderId="81" xfId="48" applyFont="1" applyBorder="1" applyAlignment="1">
      <alignment vertical="center"/>
    </xf>
    <xf numFmtId="38" fontId="3" fillId="0" borderId="85" xfId="48" applyFont="1" applyBorder="1" applyAlignment="1">
      <alignment vertical="center"/>
    </xf>
    <xf numFmtId="38" fontId="3" fillId="0" borderId="84" xfId="48" applyFont="1" applyBorder="1" applyAlignment="1">
      <alignment vertical="center"/>
    </xf>
    <xf numFmtId="38" fontId="4" fillId="0" borderId="24" xfId="48" applyFont="1" applyFill="1" applyBorder="1" applyAlignment="1">
      <alignment vertical="center"/>
    </xf>
    <xf numFmtId="38" fontId="4" fillId="0" borderId="66" xfId="48" applyFont="1" applyFill="1" applyBorder="1" applyAlignment="1">
      <alignment vertical="center"/>
    </xf>
    <xf numFmtId="38" fontId="3" fillId="0" borderId="68" xfId="48" applyFont="1" applyBorder="1" applyAlignment="1">
      <alignment vertical="center"/>
    </xf>
    <xf numFmtId="38" fontId="3" fillId="0" borderId="86" xfId="48" applyFont="1" applyBorder="1" applyAlignment="1">
      <alignment vertical="center"/>
    </xf>
    <xf numFmtId="38" fontId="3" fillId="0" borderId="87" xfId="48" applyFont="1" applyBorder="1" applyAlignment="1">
      <alignment vertical="center"/>
    </xf>
    <xf numFmtId="38" fontId="3" fillId="0" borderId="68" xfId="48" applyFont="1" applyFill="1" applyBorder="1" applyAlignment="1">
      <alignment vertical="center"/>
    </xf>
    <xf numFmtId="38" fontId="3" fillId="0" borderId="69" xfId="48" applyFont="1" applyFill="1" applyBorder="1" applyAlignment="1">
      <alignment vertical="center"/>
    </xf>
    <xf numFmtId="38" fontId="3" fillId="0" borderId="73" xfId="48" applyFont="1" applyBorder="1" applyAlignment="1">
      <alignment vertical="center"/>
    </xf>
    <xf numFmtId="38" fontId="3" fillId="0" borderId="98" xfId="48" applyFont="1" applyBorder="1" applyAlignment="1">
      <alignment vertical="center"/>
    </xf>
    <xf numFmtId="38" fontId="3" fillId="0" borderId="99" xfId="48" applyFont="1" applyBorder="1" applyAlignment="1">
      <alignment vertical="center"/>
    </xf>
    <xf numFmtId="177" fontId="3" fillId="0" borderId="100" xfId="48" applyNumberFormat="1" applyFont="1" applyBorder="1" applyAlignment="1">
      <alignment vertical="center"/>
    </xf>
    <xf numFmtId="38" fontId="3" fillId="0" borderId="99" xfId="48" applyFont="1" applyFill="1" applyBorder="1" applyAlignment="1">
      <alignment vertical="center"/>
    </xf>
    <xf numFmtId="38" fontId="3" fillId="0" borderId="101" xfId="48" applyFont="1" applyFill="1" applyBorder="1" applyAlignment="1">
      <alignment vertical="center"/>
    </xf>
    <xf numFmtId="177" fontId="3" fillId="0" borderId="102" xfId="48" applyNumberFormat="1" applyFont="1" applyFill="1" applyBorder="1" applyAlignment="1">
      <alignment vertical="center"/>
    </xf>
    <xf numFmtId="38" fontId="3" fillId="0" borderId="101" xfId="48" applyFont="1" applyBorder="1" applyAlignment="1">
      <alignment vertical="center"/>
    </xf>
    <xf numFmtId="38" fontId="3" fillId="0" borderId="64" xfId="48" applyFont="1" applyFill="1" applyBorder="1" applyAlignment="1">
      <alignment vertical="center"/>
    </xf>
    <xf numFmtId="177" fontId="3" fillId="0" borderId="103" xfId="48" applyNumberFormat="1" applyFont="1" applyFill="1" applyBorder="1" applyAlignment="1">
      <alignment vertical="center"/>
    </xf>
    <xf numFmtId="38" fontId="3" fillId="0" borderId="64" xfId="48" applyFont="1" applyBorder="1" applyAlignment="1">
      <alignment vertical="center"/>
    </xf>
    <xf numFmtId="177" fontId="3" fillId="0" borderId="100" xfId="48" applyNumberFormat="1" applyFont="1" applyFill="1" applyBorder="1" applyAlignment="1">
      <alignment vertical="center"/>
    </xf>
    <xf numFmtId="38" fontId="3" fillId="0" borderId="104" xfId="48" applyFont="1" applyBorder="1" applyAlignment="1">
      <alignment vertical="center"/>
    </xf>
    <xf numFmtId="38" fontId="3" fillId="0" borderId="104" xfId="48" applyFont="1" applyFill="1" applyBorder="1" applyAlignment="1">
      <alignment vertical="center"/>
    </xf>
    <xf numFmtId="177" fontId="3" fillId="0" borderId="105" xfId="48" applyNumberFormat="1" applyFont="1" applyFill="1" applyBorder="1" applyAlignment="1">
      <alignment vertical="center"/>
    </xf>
    <xf numFmtId="38" fontId="3" fillId="0" borderId="106" xfId="48" applyFont="1" applyBorder="1" applyAlignment="1">
      <alignment vertical="center"/>
    </xf>
    <xf numFmtId="38" fontId="3" fillId="0" borderId="107" xfId="48" applyFont="1" applyBorder="1" applyAlignment="1">
      <alignment vertical="center"/>
    </xf>
    <xf numFmtId="38" fontId="3" fillId="0" borderId="108" xfId="48" applyFont="1" applyBorder="1" applyAlignment="1">
      <alignment vertical="center"/>
    </xf>
    <xf numFmtId="177" fontId="3" fillId="0" borderId="109" xfId="48" applyNumberFormat="1" applyFont="1" applyBorder="1" applyAlignment="1">
      <alignment vertical="center"/>
    </xf>
    <xf numFmtId="38" fontId="3" fillId="0" borderId="110" xfId="48" applyFont="1" applyBorder="1" applyAlignment="1">
      <alignment vertical="center"/>
    </xf>
    <xf numFmtId="38" fontId="3" fillId="0" borderId="111" xfId="48" applyFont="1" applyBorder="1" applyAlignment="1">
      <alignment vertical="center"/>
    </xf>
    <xf numFmtId="38" fontId="3" fillId="0" borderId="108" xfId="48" applyFont="1" applyFill="1" applyBorder="1" applyAlignment="1">
      <alignment vertical="center"/>
    </xf>
    <xf numFmtId="177" fontId="3" fillId="0" borderId="109" xfId="48" applyNumberFormat="1" applyFont="1" applyFill="1" applyBorder="1" applyAlignment="1">
      <alignment vertical="center"/>
    </xf>
    <xf numFmtId="38" fontId="3" fillId="0" borderId="72" xfId="48" applyFont="1" applyFill="1" applyBorder="1" applyAlignment="1">
      <alignment vertical="center"/>
    </xf>
    <xf numFmtId="38" fontId="3" fillId="0" borderId="90" xfId="48" applyFont="1" applyBorder="1" applyAlignment="1">
      <alignment vertical="center"/>
    </xf>
    <xf numFmtId="38" fontId="3" fillId="0" borderId="50" xfId="48" applyFont="1" applyBorder="1" applyAlignment="1">
      <alignment horizontal="center" vertical="center"/>
    </xf>
    <xf numFmtId="38" fontId="3" fillId="0" borderId="112" xfId="48" applyFont="1" applyBorder="1" applyAlignment="1">
      <alignment vertical="center"/>
    </xf>
    <xf numFmtId="3" fontId="3" fillId="0" borderId="113" xfId="48" applyNumberFormat="1" applyFont="1" applyFill="1" applyBorder="1" applyAlignment="1">
      <alignment vertical="center"/>
    </xf>
    <xf numFmtId="3" fontId="3" fillId="0" borderId="114" xfId="48" applyNumberFormat="1" applyFont="1" applyFill="1" applyBorder="1" applyAlignment="1">
      <alignment vertical="center"/>
    </xf>
    <xf numFmtId="3" fontId="3" fillId="0" borderId="94" xfId="48" applyNumberFormat="1" applyFont="1" applyFill="1" applyBorder="1" applyAlignment="1">
      <alignment vertical="center"/>
    </xf>
    <xf numFmtId="38" fontId="3" fillId="0" borderId="115" xfId="48" applyFont="1" applyFill="1" applyBorder="1" applyAlignment="1">
      <alignment vertical="center"/>
    </xf>
    <xf numFmtId="38" fontId="3" fillId="0" borderId="93" xfId="48" applyFont="1" applyBorder="1" applyAlignment="1">
      <alignment vertical="center"/>
    </xf>
    <xf numFmtId="3" fontId="3" fillId="0" borderId="88" xfId="48" applyNumberFormat="1" applyFont="1" applyFill="1" applyBorder="1" applyAlignment="1">
      <alignment vertical="center"/>
    </xf>
    <xf numFmtId="3" fontId="3" fillId="0" borderId="89" xfId="48" applyNumberFormat="1" applyFont="1" applyFill="1" applyBorder="1" applyAlignment="1">
      <alignment vertical="center"/>
    </xf>
    <xf numFmtId="3" fontId="3" fillId="0" borderId="90" xfId="48" applyNumberFormat="1" applyFont="1" applyFill="1" applyBorder="1" applyAlignment="1">
      <alignment vertical="center"/>
    </xf>
    <xf numFmtId="38" fontId="3" fillId="0" borderId="91" xfId="48" applyFont="1" applyFill="1" applyBorder="1" applyAlignment="1">
      <alignment vertical="center"/>
    </xf>
    <xf numFmtId="3" fontId="3" fillId="0" borderId="19" xfId="48" applyNumberFormat="1" applyFont="1" applyFill="1" applyBorder="1" applyAlignment="1">
      <alignment vertical="center"/>
    </xf>
    <xf numFmtId="3" fontId="3" fillId="0" borderId="23" xfId="48" applyNumberFormat="1" applyFont="1" applyFill="1" applyBorder="1" applyAlignment="1">
      <alignment vertical="center"/>
    </xf>
    <xf numFmtId="3" fontId="3" fillId="0" borderId="14" xfId="48" applyNumberFormat="1" applyFont="1" applyFill="1" applyBorder="1" applyAlignment="1">
      <alignment vertical="center"/>
    </xf>
    <xf numFmtId="38" fontId="3" fillId="0" borderId="65" xfId="48" applyFont="1" applyFill="1" applyBorder="1" applyAlignment="1">
      <alignment vertical="center"/>
    </xf>
    <xf numFmtId="3" fontId="3" fillId="0" borderId="70" xfId="48" applyNumberFormat="1" applyFont="1" applyFill="1" applyBorder="1" applyAlignment="1">
      <alignment vertical="center"/>
    </xf>
    <xf numFmtId="3" fontId="3" fillId="0" borderId="71" xfId="48" applyNumberFormat="1" applyFont="1" applyFill="1" applyBorder="1" applyAlignment="1">
      <alignment vertical="center"/>
    </xf>
    <xf numFmtId="3" fontId="3" fillId="0" borderId="72" xfId="48" applyNumberFormat="1" applyFont="1" applyFill="1" applyBorder="1" applyAlignment="1">
      <alignment vertical="center"/>
    </xf>
    <xf numFmtId="38" fontId="3" fillId="0" borderId="78" xfId="48" applyFont="1" applyFill="1" applyBorder="1" applyAlignment="1">
      <alignment vertical="center"/>
    </xf>
    <xf numFmtId="3" fontId="3" fillId="0" borderId="75" xfId="48" applyNumberFormat="1" applyFont="1" applyFill="1" applyBorder="1" applyAlignment="1">
      <alignment vertical="center"/>
    </xf>
    <xf numFmtId="3" fontId="3" fillId="0" borderId="76" xfId="48" applyNumberFormat="1" applyFont="1" applyFill="1" applyBorder="1" applyAlignment="1">
      <alignment vertical="center"/>
    </xf>
    <xf numFmtId="3" fontId="3" fillId="0" borderId="77" xfId="48" applyNumberFormat="1" applyFont="1" applyFill="1" applyBorder="1" applyAlignment="1">
      <alignment vertical="center"/>
    </xf>
    <xf numFmtId="38" fontId="3" fillId="0" borderId="79" xfId="48" applyFont="1" applyFill="1" applyBorder="1" applyAlignment="1">
      <alignment vertical="center"/>
    </xf>
    <xf numFmtId="186" fontId="3" fillId="0" borderId="19" xfId="48" applyNumberFormat="1" applyFont="1" applyFill="1" applyBorder="1" applyAlignment="1">
      <alignment vertical="center"/>
    </xf>
    <xf numFmtId="186" fontId="3" fillId="0" borderId="23" xfId="48" applyNumberFormat="1" applyFont="1" applyFill="1" applyBorder="1" applyAlignment="1">
      <alignment vertical="center"/>
    </xf>
    <xf numFmtId="186" fontId="3" fillId="0" borderId="14" xfId="48" applyNumberFormat="1" applyFont="1" applyFill="1" applyBorder="1" applyAlignment="1">
      <alignment vertical="center"/>
    </xf>
    <xf numFmtId="186" fontId="3" fillId="0" borderId="65" xfId="48" applyNumberFormat="1" applyFont="1" applyFill="1" applyBorder="1" applyAlignment="1">
      <alignment vertical="center"/>
    </xf>
    <xf numFmtId="38" fontId="3" fillId="0" borderId="116" xfId="48" applyFont="1" applyBorder="1" applyAlignment="1">
      <alignment vertical="center"/>
    </xf>
    <xf numFmtId="38" fontId="3" fillId="0" borderId="117" xfId="48" applyFont="1" applyBorder="1" applyAlignment="1">
      <alignment vertical="center"/>
    </xf>
    <xf numFmtId="3" fontId="3" fillId="0" borderId="118" xfId="48" applyNumberFormat="1" applyFont="1" applyFill="1" applyBorder="1" applyAlignment="1">
      <alignment vertical="center"/>
    </xf>
    <xf numFmtId="3" fontId="3" fillId="0" borderId="119" xfId="48" applyNumberFormat="1" applyFont="1" applyFill="1" applyBorder="1" applyAlignment="1">
      <alignment vertical="center"/>
    </xf>
    <xf numFmtId="3" fontId="3" fillId="0" borderId="120" xfId="48" applyNumberFormat="1" applyFont="1" applyFill="1" applyBorder="1" applyAlignment="1">
      <alignment vertical="center"/>
    </xf>
    <xf numFmtId="38" fontId="3" fillId="0" borderId="121" xfId="48" applyFont="1" applyFill="1" applyBorder="1" applyAlignment="1">
      <alignment vertical="center"/>
    </xf>
    <xf numFmtId="38" fontId="3" fillId="0" borderId="85" xfId="48" applyFont="1" applyBorder="1" applyAlignment="1">
      <alignment horizontal="right" vertical="center"/>
    </xf>
    <xf numFmtId="186" fontId="3" fillId="0" borderId="70" xfId="48" applyNumberFormat="1" applyFont="1" applyFill="1" applyBorder="1" applyAlignment="1">
      <alignment vertical="center"/>
    </xf>
    <xf numFmtId="186" fontId="3" fillId="0" borderId="71" xfId="48" applyNumberFormat="1" applyFont="1" applyFill="1" applyBorder="1" applyAlignment="1">
      <alignment vertical="center"/>
    </xf>
    <xf numFmtId="186" fontId="3" fillId="0" borderId="72" xfId="48" applyNumberFormat="1" applyFont="1" applyFill="1" applyBorder="1" applyAlignment="1">
      <alignment vertical="center"/>
    </xf>
    <xf numFmtId="186" fontId="3" fillId="0" borderId="78" xfId="48" applyNumberFormat="1" applyFont="1" applyFill="1" applyBorder="1" applyAlignment="1">
      <alignment vertical="center"/>
    </xf>
    <xf numFmtId="186" fontId="3" fillId="0" borderId="75" xfId="48" applyNumberFormat="1" applyFont="1" applyFill="1" applyBorder="1" applyAlignment="1">
      <alignment vertical="center"/>
    </xf>
    <xf numFmtId="186" fontId="3" fillId="0" borderId="76" xfId="48" applyNumberFormat="1" applyFont="1" applyFill="1" applyBorder="1" applyAlignment="1">
      <alignment vertical="center"/>
    </xf>
    <xf numFmtId="186" fontId="3" fillId="0" borderId="77" xfId="48" applyNumberFormat="1" applyFont="1" applyFill="1" applyBorder="1" applyAlignment="1">
      <alignment vertical="center"/>
    </xf>
    <xf numFmtId="186" fontId="3" fillId="0" borderId="79" xfId="48" applyNumberFormat="1" applyFont="1" applyFill="1" applyBorder="1" applyAlignment="1">
      <alignment vertical="center"/>
    </xf>
    <xf numFmtId="177" fontId="3" fillId="0" borderId="0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8" fillId="0" borderId="122" xfId="48" applyNumberFormat="1" applyFont="1" applyBorder="1" applyAlignment="1">
      <alignment horizontal="center" vertical="center" shrinkToFit="1"/>
    </xf>
    <xf numFmtId="177" fontId="4" fillId="0" borderId="84" xfId="48" applyNumberFormat="1" applyFont="1" applyBorder="1" applyAlignment="1">
      <alignment horizontal="center" vertical="center" shrinkToFit="1"/>
    </xf>
    <xf numFmtId="177" fontId="8" fillId="0" borderId="123" xfId="48" applyNumberFormat="1" applyFont="1" applyBorder="1" applyAlignment="1">
      <alignment horizontal="center" vertical="center" shrinkToFit="1"/>
    </xf>
    <xf numFmtId="177" fontId="8" fillId="0" borderId="123" xfId="48" applyNumberFormat="1" applyFont="1" applyBorder="1" applyAlignment="1">
      <alignment horizontal="left" vertical="center" shrinkToFit="1"/>
    </xf>
    <xf numFmtId="177" fontId="3" fillId="0" borderId="16" xfId="48" applyNumberFormat="1" applyFont="1" applyBorder="1" applyAlignment="1">
      <alignment horizontal="right" vertical="center"/>
    </xf>
    <xf numFmtId="177" fontId="3" fillId="0" borderId="116" xfId="48" applyNumberFormat="1" applyFont="1" applyBorder="1" applyAlignment="1">
      <alignment vertical="center"/>
    </xf>
    <xf numFmtId="177" fontId="8" fillId="0" borderId="116" xfId="48" applyNumberFormat="1" applyFont="1" applyBorder="1" applyAlignment="1">
      <alignment horizontal="center" vertical="center" shrinkToFit="1"/>
    </xf>
    <xf numFmtId="177" fontId="4" fillId="0" borderId="118" xfId="48" applyNumberFormat="1" applyFont="1" applyBorder="1" applyAlignment="1">
      <alignment vertical="center"/>
    </xf>
    <xf numFmtId="177" fontId="4" fillId="0" borderId="124" xfId="48" applyNumberFormat="1" applyFont="1" applyBorder="1" applyAlignment="1">
      <alignment vertical="center"/>
    </xf>
    <xf numFmtId="177" fontId="4" fillId="0" borderId="121" xfId="48" applyNumberFormat="1" applyFont="1" applyBorder="1" applyAlignment="1">
      <alignment vertical="center"/>
    </xf>
    <xf numFmtId="177" fontId="3" fillId="0" borderId="125" xfId="48" applyNumberFormat="1" applyFont="1" applyBorder="1" applyAlignment="1">
      <alignment horizontal="right" vertical="center"/>
    </xf>
    <xf numFmtId="177" fontId="4" fillId="0" borderId="125" xfId="48" applyNumberFormat="1" applyFont="1" applyBorder="1" applyAlignment="1">
      <alignment horizontal="center" vertical="center" shrinkToFit="1"/>
    </xf>
    <xf numFmtId="177" fontId="4" fillId="0" borderId="126" xfId="48" applyNumberFormat="1" applyFont="1" applyBorder="1" applyAlignment="1">
      <alignment vertical="center"/>
    </xf>
    <xf numFmtId="177" fontId="4" fillId="0" borderId="127" xfId="48" applyNumberFormat="1" applyFont="1" applyBorder="1" applyAlignment="1">
      <alignment vertical="center"/>
    </xf>
    <xf numFmtId="177" fontId="4" fillId="0" borderId="128" xfId="48" applyNumberFormat="1" applyFont="1" applyBorder="1" applyAlignment="1">
      <alignment vertical="center"/>
    </xf>
    <xf numFmtId="177" fontId="4" fillId="0" borderId="11" xfId="48" applyNumberFormat="1" applyFont="1" applyFill="1" applyBorder="1" applyAlignment="1">
      <alignment vertical="center"/>
    </xf>
    <xf numFmtId="38" fontId="4" fillId="0" borderId="114" xfId="48" applyNumberFormat="1" applyFont="1" applyBorder="1" applyAlignment="1">
      <alignment vertical="center"/>
    </xf>
    <xf numFmtId="38" fontId="4" fillId="0" borderId="94" xfId="48" applyNumberFormat="1" applyFont="1" applyBorder="1" applyAlignment="1">
      <alignment vertical="center"/>
    </xf>
    <xf numFmtId="38" fontId="4" fillId="0" borderId="95" xfId="48" applyNumberFormat="1" applyFont="1" applyBorder="1" applyAlignment="1">
      <alignment vertical="center"/>
    </xf>
    <xf numFmtId="38" fontId="4" fillId="0" borderId="96" xfId="48" applyNumberFormat="1" applyFont="1" applyBorder="1" applyAlignment="1">
      <alignment vertical="center"/>
    </xf>
    <xf numFmtId="38" fontId="4" fillId="0" borderId="113" xfId="48" applyNumberFormat="1" applyFont="1" applyFill="1" applyBorder="1" applyAlignment="1">
      <alignment vertical="center"/>
    </xf>
    <xf numFmtId="38" fontId="4" fillId="0" borderId="114" xfId="48" applyNumberFormat="1" applyFont="1" applyFill="1" applyBorder="1" applyAlignment="1">
      <alignment vertical="center"/>
    </xf>
    <xf numFmtId="38" fontId="4" fillId="0" borderId="94" xfId="48" applyNumberFormat="1" applyFont="1" applyFill="1" applyBorder="1" applyAlignment="1">
      <alignment vertical="center"/>
    </xf>
    <xf numFmtId="38" fontId="4" fillId="0" borderId="115" xfId="48" applyNumberFormat="1" applyFont="1" applyFill="1" applyBorder="1" applyAlignment="1">
      <alignment vertical="center"/>
    </xf>
    <xf numFmtId="38" fontId="4" fillId="0" borderId="71" xfId="48" applyNumberFormat="1" applyFont="1" applyBorder="1" applyAlignment="1">
      <alignment vertical="center"/>
    </xf>
    <xf numFmtId="38" fontId="4" fillId="0" borderId="72" xfId="48" applyNumberFormat="1" applyFont="1" applyBorder="1" applyAlignment="1">
      <alignment vertical="center"/>
    </xf>
    <xf numFmtId="38" fontId="4" fillId="0" borderId="92" xfId="48" applyNumberFormat="1" applyFont="1" applyBorder="1" applyAlignment="1">
      <alignment vertical="center"/>
    </xf>
    <xf numFmtId="38" fontId="4" fillId="0" borderId="69" xfId="48" applyNumberFormat="1" applyFont="1" applyBorder="1" applyAlignment="1">
      <alignment vertical="center"/>
    </xf>
    <xf numFmtId="38" fontId="4" fillId="0" borderId="70" xfId="48" applyNumberFormat="1" applyFont="1" applyFill="1" applyBorder="1" applyAlignment="1">
      <alignment vertical="center"/>
    </xf>
    <xf numFmtId="38" fontId="4" fillId="0" borderId="71" xfId="48" applyNumberFormat="1" applyFont="1" applyFill="1" applyBorder="1" applyAlignment="1">
      <alignment vertical="center"/>
    </xf>
    <xf numFmtId="38" fontId="4" fillId="0" borderId="72" xfId="48" applyNumberFormat="1" applyFont="1" applyFill="1" applyBorder="1" applyAlignment="1">
      <alignment vertical="center"/>
    </xf>
    <xf numFmtId="38" fontId="4" fillId="0" borderId="78" xfId="48" applyNumberFormat="1" applyFont="1" applyFill="1" applyBorder="1" applyAlignment="1">
      <alignment vertical="center"/>
    </xf>
    <xf numFmtId="38" fontId="4" fillId="0" borderId="89" xfId="48" applyNumberFormat="1" applyFont="1" applyBorder="1" applyAlignment="1">
      <alignment vertical="center"/>
    </xf>
    <xf numFmtId="38" fontId="4" fillId="0" borderId="90" xfId="48" applyNumberFormat="1" applyFont="1" applyBorder="1" applyAlignment="1">
      <alignment vertical="center"/>
    </xf>
    <xf numFmtId="38" fontId="4" fillId="0" borderId="93" xfId="48" applyNumberFormat="1" applyFont="1" applyBorder="1" applyAlignment="1">
      <alignment vertical="center"/>
    </xf>
    <xf numFmtId="38" fontId="4" fillId="0" borderId="87" xfId="48" applyNumberFormat="1" applyFont="1" applyBorder="1" applyAlignment="1">
      <alignment vertical="center"/>
    </xf>
    <xf numFmtId="38" fontId="4" fillId="0" borderId="88" xfId="48" applyNumberFormat="1" applyFont="1" applyFill="1" applyBorder="1" applyAlignment="1">
      <alignment vertical="center"/>
    </xf>
    <xf numFmtId="38" fontId="4" fillId="0" borderId="89" xfId="48" applyNumberFormat="1" applyFont="1" applyFill="1" applyBorder="1" applyAlignment="1">
      <alignment vertical="center"/>
    </xf>
    <xf numFmtId="38" fontId="4" fillId="0" borderId="90" xfId="48" applyNumberFormat="1" applyFont="1" applyFill="1" applyBorder="1" applyAlignment="1">
      <alignment vertical="center"/>
    </xf>
    <xf numFmtId="38" fontId="4" fillId="0" borderId="91" xfId="48" applyNumberFormat="1" applyFont="1" applyFill="1" applyBorder="1" applyAlignment="1">
      <alignment vertical="center"/>
    </xf>
    <xf numFmtId="38" fontId="4" fillId="0" borderId="95" xfId="48" applyNumberFormat="1" applyFont="1" applyFill="1" applyBorder="1" applyAlignment="1">
      <alignment vertical="center"/>
    </xf>
    <xf numFmtId="38" fontId="4" fillId="0" borderId="92" xfId="48" applyNumberFormat="1" applyFont="1" applyFill="1" applyBorder="1" applyAlignment="1">
      <alignment vertical="center"/>
    </xf>
    <xf numFmtId="38" fontId="4" fillId="0" borderId="93" xfId="48" applyNumberFormat="1" applyFont="1" applyFill="1" applyBorder="1" applyAlignment="1">
      <alignment vertical="center"/>
    </xf>
    <xf numFmtId="38" fontId="4" fillId="0" borderId="87" xfId="48" applyNumberFormat="1" applyFont="1" applyFill="1" applyBorder="1" applyAlignment="1">
      <alignment vertical="center"/>
    </xf>
    <xf numFmtId="38" fontId="4" fillId="0" borderId="15" xfId="48" applyNumberFormat="1" applyFont="1" applyBorder="1" applyAlignment="1">
      <alignment vertical="center"/>
    </xf>
    <xf numFmtId="38" fontId="4" fillId="0" borderId="44" xfId="48" applyNumberFormat="1" applyFont="1" applyBorder="1" applyAlignment="1">
      <alignment vertical="center"/>
    </xf>
    <xf numFmtId="38" fontId="4" fillId="0" borderId="68" xfId="48" applyNumberFormat="1" applyFont="1" applyBorder="1" applyAlignment="1">
      <alignment vertical="center"/>
    </xf>
    <xf numFmtId="38" fontId="4" fillId="0" borderId="86" xfId="48" applyNumberFormat="1" applyFont="1" applyBorder="1" applyAlignment="1">
      <alignment vertical="center"/>
    </xf>
    <xf numFmtId="38" fontId="4" fillId="0" borderId="73" xfId="48" applyNumberFormat="1" applyFont="1" applyBorder="1" applyAlignment="1">
      <alignment vertical="center"/>
    </xf>
    <xf numFmtId="38" fontId="4" fillId="0" borderId="97" xfId="48" applyNumberFormat="1" applyFont="1" applyBorder="1" applyAlignment="1">
      <alignment vertical="center"/>
    </xf>
    <xf numFmtId="38" fontId="4" fillId="0" borderId="74" xfId="48" applyNumberFormat="1" applyFont="1" applyBorder="1" applyAlignment="1">
      <alignment vertical="center"/>
    </xf>
    <xf numFmtId="38" fontId="4" fillId="0" borderId="75" xfId="48" applyNumberFormat="1" applyFont="1" applyFill="1" applyBorder="1" applyAlignment="1">
      <alignment vertical="center"/>
    </xf>
    <xf numFmtId="38" fontId="4" fillId="0" borderId="76" xfId="48" applyNumberFormat="1" applyFont="1" applyFill="1" applyBorder="1" applyAlignment="1">
      <alignment vertical="center"/>
    </xf>
    <xf numFmtId="38" fontId="4" fillId="0" borderId="77" xfId="48" applyNumberFormat="1" applyFont="1" applyFill="1" applyBorder="1" applyAlignment="1">
      <alignment vertical="center"/>
    </xf>
    <xf numFmtId="38" fontId="4" fillId="0" borderId="79" xfId="48" applyNumberFormat="1" applyFont="1" applyFill="1" applyBorder="1" applyAlignment="1">
      <alignment vertical="center"/>
    </xf>
    <xf numFmtId="38" fontId="4" fillId="0" borderId="40" xfId="48" applyNumberFormat="1" applyFont="1" applyBorder="1" applyAlignment="1">
      <alignment vertical="center"/>
    </xf>
    <xf numFmtId="38" fontId="4" fillId="0" borderId="126" xfId="48" applyNumberFormat="1" applyFont="1" applyFill="1" applyBorder="1" applyAlignment="1">
      <alignment vertical="center"/>
    </xf>
    <xf numFmtId="38" fontId="4" fillId="0" borderId="127" xfId="48" applyNumberFormat="1" applyFont="1" applyFill="1" applyBorder="1" applyAlignment="1">
      <alignment vertical="center"/>
    </xf>
    <xf numFmtId="38" fontId="4" fillId="0" borderId="128" xfId="48" applyNumberFormat="1" applyFont="1" applyFill="1" applyBorder="1" applyAlignment="1">
      <alignment vertical="center"/>
    </xf>
    <xf numFmtId="38" fontId="4" fillId="0" borderId="55" xfId="48" applyNumberFormat="1" applyFont="1" applyBorder="1" applyAlignment="1">
      <alignment vertical="center"/>
    </xf>
    <xf numFmtId="38" fontId="4" fillId="0" borderId="129" xfId="48" applyNumberFormat="1" applyFont="1" applyBorder="1" applyAlignment="1">
      <alignment vertical="center"/>
    </xf>
    <xf numFmtId="38" fontId="4" fillId="0" borderId="118" xfId="48" applyNumberFormat="1" applyFont="1" applyFill="1" applyBorder="1" applyAlignment="1">
      <alignment vertical="center"/>
    </xf>
    <xf numFmtId="38" fontId="4" fillId="0" borderId="124" xfId="48" applyNumberFormat="1" applyFont="1" applyFill="1" applyBorder="1" applyAlignment="1">
      <alignment vertical="center"/>
    </xf>
    <xf numFmtId="38" fontId="4" fillId="0" borderId="121" xfId="48" applyNumberFormat="1" applyFont="1" applyFill="1" applyBorder="1" applyAlignment="1">
      <alignment vertical="center"/>
    </xf>
    <xf numFmtId="38" fontId="4" fillId="0" borderId="63" xfId="48" applyNumberFormat="1" applyFont="1" applyBorder="1" applyAlignment="1">
      <alignment vertical="center"/>
    </xf>
    <xf numFmtId="38" fontId="4" fillId="0" borderId="34" xfId="48" applyNumberFormat="1" applyFont="1" applyBorder="1" applyAlignment="1">
      <alignment vertical="center"/>
    </xf>
    <xf numFmtId="38" fontId="4" fillId="0" borderId="41" xfId="48" applyNumberFormat="1" applyFont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67" xfId="48" applyNumberFormat="1" applyFont="1" applyFill="1" applyBorder="1" applyAlignment="1">
      <alignment vertical="center"/>
    </xf>
    <xf numFmtId="177" fontId="4" fillId="0" borderId="22" xfId="48" applyNumberFormat="1" applyFont="1" applyFill="1" applyBorder="1" applyAlignment="1">
      <alignment vertical="center"/>
    </xf>
    <xf numFmtId="177" fontId="4" fillId="0" borderId="24" xfId="48" applyNumberFormat="1" applyFont="1" applyFill="1" applyBorder="1" applyAlignment="1">
      <alignment vertical="center"/>
    </xf>
    <xf numFmtId="177" fontId="4" fillId="0" borderId="16" xfId="48" applyNumberFormat="1" applyFont="1" applyFill="1" applyBorder="1" applyAlignment="1">
      <alignment vertical="center"/>
    </xf>
    <xf numFmtId="177" fontId="4" fillId="0" borderId="35" xfId="48" applyNumberFormat="1" applyFont="1" applyFill="1" applyBorder="1" applyAlignment="1">
      <alignment vertical="center"/>
    </xf>
    <xf numFmtId="177" fontId="4" fillId="0" borderId="63" xfId="48" applyNumberFormat="1" applyFont="1" applyFill="1" applyBorder="1" applyAlignment="1">
      <alignment vertical="center"/>
    </xf>
    <xf numFmtId="177" fontId="4" fillId="0" borderId="48" xfId="48" applyNumberFormat="1" applyFont="1" applyFill="1" applyBorder="1" applyAlignment="1">
      <alignment vertical="center"/>
    </xf>
    <xf numFmtId="38" fontId="4" fillId="0" borderId="76" xfId="48" applyNumberFormat="1" applyFont="1" applyBorder="1" applyAlignment="1">
      <alignment vertical="center"/>
    </xf>
    <xf numFmtId="177" fontId="4" fillId="0" borderId="75" xfId="48" applyNumberFormat="1" applyFont="1" applyFill="1" applyBorder="1" applyAlignment="1">
      <alignment vertical="center"/>
    </xf>
    <xf numFmtId="177" fontId="4" fillId="0" borderId="76" xfId="48" applyNumberFormat="1" applyFont="1" applyFill="1" applyBorder="1" applyAlignment="1">
      <alignment vertical="center"/>
    </xf>
    <xf numFmtId="177" fontId="4" fillId="0" borderId="77" xfId="48" applyNumberFormat="1" applyFont="1" applyFill="1" applyBorder="1" applyAlignment="1">
      <alignment vertical="center"/>
    </xf>
    <xf numFmtId="38" fontId="4" fillId="0" borderId="130" xfId="48" applyNumberFormat="1" applyFont="1" applyBorder="1" applyAlignment="1">
      <alignment vertical="center"/>
    </xf>
    <xf numFmtId="38" fontId="4" fillId="0" borderId="127" xfId="48" applyNumberFormat="1" applyFont="1" applyBorder="1" applyAlignment="1">
      <alignment vertical="center"/>
    </xf>
    <xf numFmtId="177" fontId="4" fillId="0" borderId="113" xfId="48" applyNumberFormat="1" applyFont="1" applyFill="1" applyBorder="1" applyAlignment="1">
      <alignment vertical="center"/>
    </xf>
    <xf numFmtId="177" fontId="4" fillId="0" borderId="114" xfId="48" applyNumberFormat="1" applyFont="1" applyFill="1" applyBorder="1" applyAlignment="1">
      <alignment vertical="center"/>
    </xf>
    <xf numFmtId="177" fontId="4" fillId="0" borderId="94" xfId="48" applyNumberFormat="1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76" xfId="48" applyFont="1" applyFill="1" applyBorder="1" applyAlignment="1">
      <alignment vertical="center"/>
    </xf>
    <xf numFmtId="38" fontId="3" fillId="0" borderId="114" xfId="48" applyFont="1" applyFill="1" applyBorder="1" applyAlignment="1">
      <alignment vertical="center"/>
    </xf>
    <xf numFmtId="38" fontId="3" fillId="0" borderId="63" xfId="48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38" fontId="3" fillId="0" borderId="71" xfId="48" applyFont="1" applyFill="1" applyBorder="1" applyAlignment="1">
      <alignment vertical="center"/>
    </xf>
    <xf numFmtId="38" fontId="2" fillId="0" borderId="73" xfId="48" applyFont="1" applyFill="1" applyBorder="1" applyAlignment="1">
      <alignment vertical="center"/>
    </xf>
    <xf numFmtId="38" fontId="3" fillId="0" borderId="119" xfId="48" applyFont="1" applyFill="1" applyBorder="1" applyAlignment="1">
      <alignment vertical="center"/>
    </xf>
    <xf numFmtId="38" fontId="2" fillId="0" borderId="73" xfId="48" applyFont="1" applyBorder="1" applyAlignment="1">
      <alignment vertical="center"/>
    </xf>
    <xf numFmtId="38" fontId="2" fillId="0" borderId="97" xfId="48" applyFont="1" applyBorder="1" applyAlignment="1">
      <alignment vertical="center"/>
    </xf>
    <xf numFmtId="38" fontId="2" fillId="0" borderId="125" xfId="48" applyFont="1" applyBorder="1" applyAlignment="1">
      <alignment vertical="center"/>
    </xf>
    <xf numFmtId="38" fontId="2" fillId="0" borderId="85" xfId="48" applyFont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2" fillId="0" borderId="68" xfId="48" applyFont="1" applyBorder="1" applyAlignment="1">
      <alignment vertical="center"/>
    </xf>
    <xf numFmtId="38" fontId="2" fillId="0" borderId="92" xfId="48" applyFont="1" applyBorder="1" applyAlignment="1">
      <alignment vertical="center"/>
    </xf>
    <xf numFmtId="38" fontId="2" fillId="0" borderId="94" xfId="48" applyFont="1" applyBorder="1" applyAlignment="1">
      <alignment vertical="center"/>
    </xf>
    <xf numFmtId="38" fontId="2" fillId="0" borderId="95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20" xfId="48" applyFont="1" applyBorder="1" applyAlignment="1">
      <alignment vertical="center"/>
    </xf>
    <xf numFmtId="38" fontId="2" fillId="0" borderId="131" xfId="48" applyFont="1" applyBorder="1" applyAlignment="1">
      <alignment vertical="center"/>
    </xf>
    <xf numFmtId="38" fontId="2" fillId="0" borderId="116" xfId="48" applyFont="1" applyBorder="1" applyAlignment="1">
      <alignment vertical="center"/>
    </xf>
    <xf numFmtId="38" fontId="2" fillId="0" borderId="83" xfId="48" applyFont="1" applyBorder="1" applyAlignment="1">
      <alignment vertical="center"/>
    </xf>
    <xf numFmtId="38" fontId="2" fillId="0" borderId="132" xfId="48" applyFont="1" applyBorder="1" applyAlignment="1">
      <alignment vertical="center"/>
    </xf>
    <xf numFmtId="38" fontId="2" fillId="0" borderId="110" xfId="48" applyFont="1" applyBorder="1" applyAlignment="1">
      <alignment vertical="center"/>
    </xf>
    <xf numFmtId="38" fontId="2" fillId="0" borderId="133" xfId="48" applyFont="1" applyBorder="1" applyAlignment="1">
      <alignment vertical="center"/>
    </xf>
    <xf numFmtId="38" fontId="2" fillId="0" borderId="82" xfId="48" applyFont="1" applyBorder="1" applyAlignment="1">
      <alignment vertical="center"/>
    </xf>
    <xf numFmtId="38" fontId="2" fillId="0" borderId="134" xfId="48" applyFont="1" applyBorder="1" applyAlignment="1">
      <alignment vertical="center"/>
    </xf>
    <xf numFmtId="38" fontId="3" fillId="0" borderId="77" xfId="48" applyFont="1" applyFill="1" applyBorder="1" applyAlignment="1">
      <alignment vertical="center"/>
    </xf>
    <xf numFmtId="38" fontId="3" fillId="0" borderId="94" xfId="48" applyFont="1" applyFill="1" applyBorder="1" applyAlignment="1">
      <alignment vertical="center"/>
    </xf>
    <xf numFmtId="38" fontId="3" fillId="0" borderId="120" xfId="48" applyFont="1" applyFill="1" applyBorder="1" applyAlignment="1">
      <alignment vertical="center"/>
    </xf>
    <xf numFmtId="38" fontId="3" fillId="0" borderId="48" xfId="48" applyFont="1" applyFill="1" applyBorder="1" applyAlignment="1">
      <alignment vertical="center"/>
    </xf>
    <xf numFmtId="38" fontId="3" fillId="0" borderId="66" xfId="48" applyFont="1" applyFill="1" applyBorder="1" applyAlignment="1">
      <alignment vertical="center"/>
    </xf>
    <xf numFmtId="38" fontId="3" fillId="0" borderId="67" xfId="48" applyFont="1" applyFill="1" applyBorder="1" applyAlignment="1">
      <alignment vertical="center"/>
    </xf>
    <xf numFmtId="38" fontId="3" fillId="0" borderId="70" xfId="48" applyFont="1" applyFill="1" applyBorder="1" applyAlignment="1">
      <alignment vertical="center"/>
    </xf>
    <xf numFmtId="38" fontId="3" fillId="0" borderId="75" xfId="48" applyFont="1" applyFill="1" applyBorder="1" applyAlignment="1">
      <alignment vertical="center"/>
    </xf>
    <xf numFmtId="38" fontId="3" fillId="0" borderId="113" xfId="48" applyFont="1" applyFill="1" applyBorder="1" applyAlignment="1">
      <alignment vertical="center"/>
    </xf>
    <xf numFmtId="38" fontId="3" fillId="0" borderId="118" xfId="48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38" fontId="2" fillId="0" borderId="74" xfId="48" applyFont="1" applyFill="1" applyBorder="1" applyAlignment="1">
      <alignment vertical="center"/>
    </xf>
    <xf numFmtId="38" fontId="2" fillId="0" borderId="43" xfId="48" applyFont="1" applyFill="1" applyBorder="1" applyAlignment="1">
      <alignment vertical="center"/>
    </xf>
    <xf numFmtId="38" fontId="2" fillId="0" borderId="46" xfId="48" applyFont="1" applyFill="1" applyBorder="1" applyAlignment="1">
      <alignment vertical="center"/>
    </xf>
    <xf numFmtId="38" fontId="2" fillId="0" borderId="80" xfId="48" applyFont="1" applyFill="1" applyBorder="1" applyAlignment="1">
      <alignment vertical="center"/>
    </xf>
    <xf numFmtId="38" fontId="2" fillId="0" borderId="135" xfId="48" applyFont="1" applyFill="1" applyBorder="1" applyAlignment="1">
      <alignment vertical="center"/>
    </xf>
    <xf numFmtId="38" fontId="2" fillId="0" borderId="96" xfId="48" applyFont="1" applyFill="1" applyBorder="1" applyAlignment="1">
      <alignment vertical="center"/>
    </xf>
    <xf numFmtId="38" fontId="2" fillId="0" borderId="42" xfId="48" applyFont="1" applyFill="1" applyBorder="1" applyAlignment="1">
      <alignment vertical="center"/>
    </xf>
    <xf numFmtId="38" fontId="2" fillId="0" borderId="136" xfId="48" applyFont="1" applyFill="1" applyBorder="1" applyAlignment="1">
      <alignment vertical="center"/>
    </xf>
    <xf numFmtId="38" fontId="2" fillId="0" borderId="81" xfId="48" applyFont="1" applyFill="1" applyBorder="1" applyAlignment="1">
      <alignment vertical="center"/>
    </xf>
    <xf numFmtId="38" fontId="2" fillId="0" borderId="107" xfId="48" applyFont="1" applyFill="1" applyBorder="1" applyAlignment="1">
      <alignment vertical="center"/>
    </xf>
    <xf numFmtId="38" fontId="2" fillId="0" borderId="137" xfId="48" applyFont="1" applyFill="1" applyBorder="1" applyAlignment="1">
      <alignment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107" xfId="0" applyNumberFormat="1" applyFont="1" applyBorder="1" applyAlignment="1">
      <alignment horizontal="left" vertical="center"/>
    </xf>
    <xf numFmtId="38" fontId="4" fillId="0" borderId="113" xfId="48" applyFont="1" applyBorder="1" applyAlignment="1">
      <alignment vertical="center"/>
    </xf>
    <xf numFmtId="38" fontId="4" fillId="0" borderId="114" xfId="48" applyFont="1" applyBorder="1" applyAlignment="1">
      <alignment vertical="center"/>
    </xf>
    <xf numFmtId="38" fontId="4" fillId="0" borderId="94" xfId="48" applyFont="1" applyBorder="1" applyAlignment="1">
      <alignment vertical="center"/>
    </xf>
    <xf numFmtId="38" fontId="4" fillId="0" borderId="115" xfId="48" applyFont="1" applyFill="1" applyBorder="1" applyAlignment="1">
      <alignment vertical="center"/>
    </xf>
    <xf numFmtId="49" fontId="4" fillId="0" borderId="80" xfId="0" applyNumberFormat="1" applyFont="1" applyBorder="1" applyAlignment="1">
      <alignment horizontal="left" vertical="center"/>
    </xf>
    <xf numFmtId="49" fontId="4" fillId="0" borderId="81" xfId="0" applyNumberFormat="1" applyFont="1" applyBorder="1" applyAlignment="1">
      <alignment horizontal="left" vertical="center"/>
    </xf>
    <xf numFmtId="38" fontId="3" fillId="0" borderId="80" xfId="48" applyFont="1" applyFill="1" applyBorder="1" applyAlignment="1">
      <alignment vertical="center"/>
    </xf>
    <xf numFmtId="38" fontId="3" fillId="0" borderId="95" xfId="48" applyFont="1" applyFill="1" applyBorder="1" applyAlignment="1">
      <alignment vertical="center"/>
    </xf>
    <xf numFmtId="38" fontId="3" fillId="0" borderId="96" xfId="48" applyFont="1" applyFill="1" applyBorder="1" applyAlignment="1">
      <alignment vertical="center"/>
    </xf>
    <xf numFmtId="38" fontId="3" fillId="0" borderId="92" xfId="48" applyFont="1" applyFill="1" applyBorder="1" applyAlignment="1">
      <alignment vertical="center"/>
    </xf>
    <xf numFmtId="38" fontId="3" fillId="0" borderId="90" xfId="48" applyFont="1" applyFill="1" applyBorder="1" applyAlignment="1">
      <alignment vertical="center"/>
    </xf>
    <xf numFmtId="38" fontId="3" fillId="0" borderId="93" xfId="48" applyFont="1" applyFill="1" applyBorder="1" applyAlignment="1">
      <alignment vertical="center"/>
    </xf>
    <xf numFmtId="38" fontId="3" fillId="0" borderId="87" xfId="48" applyFont="1" applyFill="1" applyBorder="1" applyAlignment="1">
      <alignment vertical="center"/>
    </xf>
    <xf numFmtId="38" fontId="3" fillId="0" borderId="88" xfId="48" applyFont="1" applyFill="1" applyBorder="1" applyAlignment="1">
      <alignment vertical="center"/>
    </xf>
    <xf numFmtId="38" fontId="3" fillId="0" borderId="89" xfId="48" applyFont="1" applyFill="1" applyBorder="1" applyAlignment="1">
      <alignment vertical="center"/>
    </xf>
    <xf numFmtId="38" fontId="3" fillId="0" borderId="97" xfId="48" applyFont="1" applyFill="1" applyBorder="1" applyAlignment="1">
      <alignment vertical="center"/>
    </xf>
    <xf numFmtId="38" fontId="3" fillId="0" borderId="74" xfId="48" applyFont="1" applyFill="1" applyBorder="1" applyAlignment="1">
      <alignment vertical="center"/>
    </xf>
    <xf numFmtId="38" fontId="3" fillId="0" borderId="138" xfId="48" applyFont="1" applyFill="1" applyBorder="1" applyAlignment="1">
      <alignment vertical="center"/>
    </xf>
    <xf numFmtId="38" fontId="4" fillId="0" borderId="139" xfId="48" applyFont="1" applyFill="1" applyBorder="1" applyAlignment="1">
      <alignment vertical="center"/>
    </xf>
    <xf numFmtId="38" fontId="4" fillId="0" borderId="140" xfId="48" applyFont="1" applyFill="1" applyBorder="1" applyAlignment="1">
      <alignment vertical="center"/>
    </xf>
    <xf numFmtId="38" fontId="4" fillId="0" borderId="136" xfId="48" applyFont="1" applyFill="1" applyBorder="1" applyAlignment="1">
      <alignment vertical="center"/>
    </xf>
    <xf numFmtId="38" fontId="4" fillId="0" borderId="123" xfId="48" applyFont="1" applyFill="1" applyBorder="1" applyAlignment="1">
      <alignment vertical="center"/>
    </xf>
    <xf numFmtId="38" fontId="4" fillId="0" borderId="84" xfId="48" applyFont="1" applyFill="1" applyBorder="1" applyAlignment="1">
      <alignment vertical="center"/>
    </xf>
    <xf numFmtId="38" fontId="4" fillId="0" borderId="42" xfId="48" applyFont="1" applyFill="1" applyBorder="1" applyAlignment="1">
      <alignment vertical="center"/>
    </xf>
    <xf numFmtId="38" fontId="4" fillId="0" borderId="73" xfId="48" applyFont="1" applyFill="1" applyBorder="1" applyAlignment="1">
      <alignment vertical="center"/>
    </xf>
    <xf numFmtId="38" fontId="4" fillId="0" borderId="74" xfId="48" applyFont="1" applyFill="1" applyBorder="1" applyAlignment="1">
      <alignment vertical="center"/>
    </xf>
    <xf numFmtId="38" fontId="4" fillId="0" borderId="112" xfId="48" applyFont="1" applyFill="1" applyBorder="1" applyAlignment="1">
      <alignment vertical="center"/>
    </xf>
    <xf numFmtId="38" fontId="4" fillId="0" borderId="96" xfId="48" applyFont="1" applyFill="1" applyBorder="1" applyAlignment="1">
      <alignment vertical="center"/>
    </xf>
    <xf numFmtId="38" fontId="4" fillId="0" borderId="113" xfId="48" applyFont="1" applyFill="1" applyBorder="1" applyAlignment="1">
      <alignment vertical="center"/>
    </xf>
    <xf numFmtId="38" fontId="4" fillId="0" borderId="114" xfId="48" applyFont="1" applyFill="1" applyBorder="1" applyAlignment="1">
      <alignment vertical="center"/>
    </xf>
    <xf numFmtId="38" fontId="4" fillId="0" borderId="94" xfId="48" applyFont="1" applyFill="1" applyBorder="1" applyAlignment="1">
      <alignment vertical="center"/>
    </xf>
    <xf numFmtId="38" fontId="4" fillId="0" borderId="141" xfId="48" applyFont="1" applyFill="1" applyBorder="1" applyAlignment="1">
      <alignment vertical="center"/>
    </xf>
    <xf numFmtId="38" fontId="4" fillId="0" borderId="142" xfId="48" applyFont="1" applyFill="1" applyBorder="1" applyAlignment="1">
      <alignment vertical="center"/>
    </xf>
    <xf numFmtId="38" fontId="4" fillId="0" borderId="82" xfId="48" applyFont="1" applyFill="1" applyBorder="1" applyAlignment="1">
      <alignment vertical="center"/>
    </xf>
    <xf numFmtId="38" fontId="4" fillId="0" borderId="83" xfId="48" applyFont="1" applyFill="1" applyBorder="1" applyAlignment="1">
      <alignment vertical="center"/>
    </xf>
    <xf numFmtId="38" fontId="4" fillId="0" borderId="116" xfId="48" applyFont="1" applyFill="1" applyBorder="1" applyAlignment="1">
      <alignment vertical="center"/>
    </xf>
    <xf numFmtId="38" fontId="4" fillId="0" borderId="143" xfId="48" applyFont="1" applyFill="1" applyBorder="1" applyAlignment="1">
      <alignment vertical="center"/>
    </xf>
    <xf numFmtId="38" fontId="4" fillId="0" borderId="85" xfId="48" applyFont="1" applyFill="1" applyBorder="1" applyAlignment="1">
      <alignment vertical="center"/>
    </xf>
    <xf numFmtId="38" fontId="4" fillId="0" borderId="144" xfId="48" applyFont="1" applyFill="1" applyBorder="1" applyAlignment="1">
      <alignment vertical="center"/>
    </xf>
    <xf numFmtId="38" fontId="4" fillId="0" borderId="125" xfId="48" applyFont="1" applyFill="1" applyBorder="1" applyAlignment="1">
      <alignment vertical="center"/>
    </xf>
    <xf numFmtId="38" fontId="4" fillId="0" borderId="145" xfId="48" applyFont="1" applyFill="1" applyBorder="1" applyAlignment="1">
      <alignment vertical="center"/>
    </xf>
    <xf numFmtId="38" fontId="4" fillId="0" borderId="124" xfId="48" applyFont="1" applyFill="1" applyBorder="1" applyAlignment="1">
      <alignment vertical="center"/>
    </xf>
    <xf numFmtId="38" fontId="4" fillId="0" borderId="127" xfId="48" applyFont="1" applyFill="1" applyBorder="1" applyAlignment="1">
      <alignment vertical="center"/>
    </xf>
    <xf numFmtId="38" fontId="4" fillId="0" borderId="80" xfId="48" applyFont="1" applyFill="1" applyBorder="1" applyAlignment="1">
      <alignment vertical="center"/>
    </xf>
    <xf numFmtId="38" fontId="4" fillId="0" borderId="146" xfId="48" applyFont="1" applyFill="1" applyBorder="1" applyAlignment="1">
      <alignment vertical="center"/>
    </xf>
    <xf numFmtId="38" fontId="4" fillId="0" borderId="107" xfId="48" applyFont="1" applyFill="1" applyBorder="1" applyAlignment="1">
      <alignment vertical="center"/>
    </xf>
    <xf numFmtId="38" fontId="4" fillId="0" borderId="131" xfId="48" applyFont="1" applyFill="1" applyBorder="1" applyAlignment="1">
      <alignment vertical="center"/>
    </xf>
    <xf numFmtId="38" fontId="4" fillId="0" borderId="120" xfId="48" applyFont="1" applyFill="1" applyBorder="1" applyAlignment="1">
      <alignment vertical="center"/>
    </xf>
    <xf numFmtId="38" fontId="4" fillId="0" borderId="137" xfId="48" applyFont="1" applyFill="1" applyBorder="1" applyAlignment="1">
      <alignment vertical="center"/>
    </xf>
    <xf numFmtId="38" fontId="4" fillId="0" borderId="81" xfId="48" applyFont="1" applyFill="1" applyBorder="1" applyAlignment="1">
      <alignment vertical="center"/>
    </xf>
    <xf numFmtId="38" fontId="4" fillId="0" borderId="147" xfId="48" applyFont="1" applyFill="1" applyBorder="1" applyAlignment="1">
      <alignment vertical="center"/>
    </xf>
    <xf numFmtId="38" fontId="4" fillId="0" borderId="148" xfId="48" applyFont="1" applyFill="1" applyBorder="1" applyAlignment="1">
      <alignment vertical="center"/>
    </xf>
    <xf numFmtId="38" fontId="4" fillId="0" borderId="99" xfId="48" applyFont="1" applyFill="1" applyBorder="1" applyAlignment="1">
      <alignment vertical="center"/>
    </xf>
    <xf numFmtId="38" fontId="4" fillId="0" borderId="101" xfId="48" applyFont="1" applyFill="1" applyBorder="1" applyAlignment="1">
      <alignment vertical="center"/>
    </xf>
    <xf numFmtId="38" fontId="4" fillId="24" borderId="17" xfId="48" applyFont="1" applyFill="1" applyBorder="1" applyAlignment="1">
      <alignment vertical="center"/>
    </xf>
    <xf numFmtId="38" fontId="4" fillId="0" borderId="134" xfId="48" applyFont="1" applyFill="1" applyBorder="1" applyAlignment="1">
      <alignment vertical="center"/>
    </xf>
    <xf numFmtId="38" fontId="4" fillId="0" borderId="135" xfId="48" applyFont="1" applyFill="1" applyBorder="1" applyAlignment="1">
      <alignment vertical="center"/>
    </xf>
    <xf numFmtId="38" fontId="4" fillId="0" borderId="149" xfId="48" applyFont="1" applyFill="1" applyBorder="1" applyAlignment="1">
      <alignment vertical="center"/>
    </xf>
    <xf numFmtId="38" fontId="4" fillId="0" borderId="150" xfId="48" applyFont="1" applyFill="1" applyBorder="1" applyAlignment="1">
      <alignment vertical="center"/>
    </xf>
    <xf numFmtId="38" fontId="4" fillId="0" borderId="95" xfId="48" applyFont="1" applyFill="1" applyBorder="1" applyAlignment="1">
      <alignment vertical="center"/>
    </xf>
    <xf numFmtId="38" fontId="4" fillId="0" borderId="104" xfId="48" applyFont="1" applyFill="1" applyBorder="1" applyAlignment="1">
      <alignment vertical="center"/>
    </xf>
    <xf numFmtId="38" fontId="4" fillId="0" borderId="151" xfId="48" applyFont="1" applyFill="1" applyBorder="1" applyAlignment="1">
      <alignment vertical="center"/>
    </xf>
    <xf numFmtId="38" fontId="4" fillId="0" borderId="108" xfId="48" applyFont="1" applyFill="1" applyBorder="1" applyAlignment="1">
      <alignment vertical="center"/>
    </xf>
    <xf numFmtId="38" fontId="4" fillId="0" borderId="152" xfId="48" applyFont="1" applyFill="1" applyBorder="1" applyAlignment="1">
      <alignment vertical="center"/>
    </xf>
    <xf numFmtId="38" fontId="4" fillId="0" borderId="92" xfId="48" applyFont="1" applyFill="1" applyBorder="1" applyAlignment="1">
      <alignment vertical="center"/>
    </xf>
    <xf numFmtId="38" fontId="4" fillId="0" borderId="138" xfId="48" applyFont="1" applyFill="1" applyBorder="1" applyAlignment="1">
      <alignment vertical="center"/>
    </xf>
    <xf numFmtId="38" fontId="4" fillId="24" borderId="142" xfId="48" applyFont="1" applyFill="1" applyBorder="1" applyAlignment="1">
      <alignment vertical="center"/>
    </xf>
    <xf numFmtId="38" fontId="4" fillId="24" borderId="81" xfId="48" applyFont="1" applyFill="1" applyBorder="1" applyAlignment="1">
      <alignment vertical="center"/>
    </xf>
    <xf numFmtId="0" fontId="3" fillId="0" borderId="153" xfId="0" applyFont="1" applyBorder="1" applyAlignment="1">
      <alignment horizontal="right" vertical="center"/>
    </xf>
    <xf numFmtId="177" fontId="3" fillId="0" borderId="60" xfId="48" applyNumberFormat="1" applyFont="1" applyBorder="1" applyAlignment="1">
      <alignment horizontal="right" vertical="center"/>
    </xf>
    <xf numFmtId="177" fontId="3" fillId="0" borderId="64" xfId="48" applyNumberFormat="1" applyFont="1" applyBorder="1" applyAlignment="1">
      <alignment horizontal="right" vertical="center"/>
    </xf>
    <xf numFmtId="177" fontId="3" fillId="0" borderId="59" xfId="48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38" fontId="3" fillId="0" borderId="60" xfId="48" applyNumberFormat="1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184" fontId="3" fillId="0" borderId="59" xfId="0" applyNumberFormat="1" applyFont="1" applyBorder="1" applyAlignment="1">
      <alignment vertical="center"/>
    </xf>
    <xf numFmtId="38" fontId="3" fillId="0" borderId="60" xfId="48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7" fontId="3" fillId="0" borderId="60" xfId="48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3" fillId="0" borderId="59" xfId="48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0" fontId="5" fillId="0" borderId="116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3" fillId="0" borderId="154" xfId="0" applyFont="1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5" fillId="0" borderId="116" xfId="0" applyFont="1" applyBorder="1" applyAlignment="1">
      <alignment horizontal="left" vertical="center"/>
    </xf>
    <xf numFmtId="0" fontId="2" fillId="0" borderId="84" xfId="0" applyFont="1" applyBorder="1" applyAlignment="1">
      <alignment vertical="center"/>
    </xf>
    <xf numFmtId="0" fontId="3" fillId="0" borderId="118" xfId="0" applyFont="1" applyBorder="1" applyAlignment="1">
      <alignment horizontal="right" vertical="center"/>
    </xf>
    <xf numFmtId="0" fontId="5" fillId="0" borderId="116" xfId="0" applyFont="1" applyBorder="1" applyAlignment="1">
      <alignment horizontal="center"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38" fontId="3" fillId="0" borderId="104" xfId="48" applyNumberFormat="1" applyFont="1" applyBorder="1" applyAlignment="1">
      <alignment vertical="center"/>
    </xf>
    <xf numFmtId="38" fontId="3" fillId="0" borderId="75" xfId="48" applyNumberFormat="1" applyFont="1" applyBorder="1" applyAlignment="1">
      <alignment vertical="center"/>
    </xf>
    <xf numFmtId="38" fontId="3" fillId="0" borderId="97" xfId="48" applyNumberFormat="1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38" fontId="3" fillId="0" borderId="99" xfId="48" applyNumberFormat="1" applyFont="1" applyBorder="1" applyAlignment="1">
      <alignment vertical="center"/>
    </xf>
    <xf numFmtId="38" fontId="3" fillId="0" borderId="70" xfId="48" applyNumberFormat="1" applyFont="1" applyBorder="1" applyAlignment="1">
      <alignment vertical="center"/>
    </xf>
    <xf numFmtId="38" fontId="3" fillId="0" borderId="92" xfId="48" applyNumberFormat="1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85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vertical="center"/>
    </xf>
    <xf numFmtId="38" fontId="3" fillId="0" borderId="154" xfId="48" applyNumberFormat="1" applyFont="1" applyBorder="1" applyAlignment="1">
      <alignment vertical="center"/>
    </xf>
    <xf numFmtId="38" fontId="3" fillId="0" borderId="118" xfId="48" applyNumberFormat="1" applyFont="1" applyBorder="1" applyAlignment="1">
      <alignment vertical="center"/>
    </xf>
    <xf numFmtId="38" fontId="3" fillId="0" borderId="124" xfId="48" applyNumberFormat="1" applyFont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5" fillId="0" borderId="124" xfId="0" applyFont="1" applyBorder="1" applyAlignment="1">
      <alignment horizontal="center" vertical="center"/>
    </xf>
    <xf numFmtId="0" fontId="2" fillId="0" borderId="116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5" fillId="0" borderId="12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8" fontId="3" fillId="0" borderId="22" xfId="0" applyNumberFormat="1" applyFont="1" applyBorder="1" applyAlignment="1">
      <alignment vertical="center"/>
    </xf>
    <xf numFmtId="0" fontId="2" fillId="0" borderId="125" xfId="0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178" fontId="3" fillId="0" borderId="155" xfId="0" applyNumberFormat="1" applyFont="1" applyBorder="1" applyAlignment="1">
      <alignment vertical="center"/>
    </xf>
    <xf numFmtId="178" fontId="3" fillId="0" borderId="126" xfId="0" applyNumberFormat="1" applyFont="1" applyBorder="1" applyAlignment="1">
      <alignment vertical="center"/>
    </xf>
    <xf numFmtId="178" fontId="3" fillId="0" borderId="127" xfId="0" applyNumberFormat="1" applyFont="1" applyBorder="1" applyAlignment="1">
      <alignment vertical="center"/>
    </xf>
    <xf numFmtId="178" fontId="3" fillId="0" borderId="128" xfId="0" applyNumberFormat="1" applyFont="1" applyBorder="1" applyAlignment="1">
      <alignment vertical="center"/>
    </xf>
    <xf numFmtId="0" fontId="2" fillId="0" borderId="84" xfId="0" applyFont="1" applyBorder="1" applyAlignment="1">
      <alignment horizontal="left" vertical="center"/>
    </xf>
    <xf numFmtId="0" fontId="2" fillId="0" borderId="127" xfId="0" applyFont="1" applyBorder="1" applyAlignment="1">
      <alignment horizontal="center" vertical="center"/>
    </xf>
    <xf numFmtId="0" fontId="2" fillId="0" borderId="156" xfId="0" applyFont="1" applyBorder="1" applyAlignment="1">
      <alignment vertical="center"/>
    </xf>
    <xf numFmtId="38" fontId="3" fillId="0" borderId="155" xfId="48" applyFont="1" applyBorder="1" applyAlignment="1">
      <alignment vertical="center"/>
    </xf>
    <xf numFmtId="38" fontId="3" fillId="0" borderId="126" xfId="48" applyFont="1" applyBorder="1" applyAlignment="1">
      <alignment vertical="center"/>
    </xf>
    <xf numFmtId="38" fontId="3" fillId="0" borderId="127" xfId="48" applyFont="1" applyBorder="1" applyAlignment="1">
      <alignment vertical="center"/>
    </xf>
    <xf numFmtId="38" fontId="3" fillId="0" borderId="128" xfId="48" applyFont="1" applyBorder="1" applyAlignment="1">
      <alignment vertical="center"/>
    </xf>
    <xf numFmtId="0" fontId="2" fillId="0" borderId="141" xfId="0" applyFont="1" applyBorder="1" applyAlignment="1">
      <alignment vertical="center"/>
    </xf>
    <xf numFmtId="0" fontId="2" fillId="0" borderId="142" xfId="0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5" fillId="0" borderId="123" xfId="0" applyFont="1" applyBorder="1" applyAlignment="1">
      <alignment horizontal="left" vertical="center"/>
    </xf>
    <xf numFmtId="0" fontId="2" fillId="0" borderId="13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82" xfId="0" applyFont="1" applyBorder="1" applyAlignment="1">
      <alignment vertical="center"/>
    </xf>
    <xf numFmtId="0" fontId="5" fillId="0" borderId="124" xfId="0" applyFont="1" applyBorder="1" applyAlignment="1">
      <alignment horizontal="left" vertical="center"/>
    </xf>
    <xf numFmtId="0" fontId="3" fillId="0" borderId="154" xfId="0" applyFont="1" applyBorder="1" applyAlignment="1">
      <alignment horizontal="right" vertical="center"/>
    </xf>
    <xf numFmtId="0" fontId="3" fillId="0" borderId="124" xfId="0" applyFont="1" applyBorder="1" applyAlignment="1">
      <alignment horizontal="right" vertical="center"/>
    </xf>
    <xf numFmtId="0" fontId="3" fillId="0" borderId="121" xfId="0" applyFont="1" applyBorder="1" applyAlignment="1">
      <alignment horizontal="right" vertical="center"/>
    </xf>
    <xf numFmtId="0" fontId="2" fillId="0" borderId="83" xfId="0" applyFont="1" applyBorder="1" applyAlignment="1">
      <alignment vertical="center"/>
    </xf>
    <xf numFmtId="177" fontId="3" fillId="0" borderId="155" xfId="48" applyNumberFormat="1" applyFont="1" applyBorder="1" applyAlignment="1">
      <alignment horizontal="right" vertical="center"/>
    </xf>
    <xf numFmtId="177" fontId="3" fillId="0" borderId="126" xfId="48" applyNumberFormat="1" applyFont="1" applyBorder="1" applyAlignment="1">
      <alignment horizontal="right" vertical="center"/>
    </xf>
    <xf numFmtId="177" fontId="3" fillId="0" borderId="128" xfId="48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3" fillId="0" borderId="130" xfId="48" applyNumberFormat="1" applyFont="1" applyBorder="1" applyAlignment="1">
      <alignment horizontal="right" vertical="center"/>
    </xf>
    <xf numFmtId="177" fontId="3" fillId="0" borderId="131" xfId="48" applyNumberFormat="1" applyFont="1" applyBorder="1" applyAlignment="1">
      <alignment horizontal="right" vertical="center"/>
    </xf>
    <xf numFmtId="177" fontId="3" fillId="0" borderId="24" xfId="48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38" fontId="3" fillId="0" borderId="155" xfId="48" applyNumberFormat="1" applyFont="1" applyBorder="1" applyAlignment="1">
      <alignment horizontal="right" vertical="center"/>
    </xf>
    <xf numFmtId="38" fontId="3" fillId="0" borderId="126" xfId="48" applyNumberFormat="1" applyFont="1" applyBorder="1" applyAlignment="1">
      <alignment horizontal="right" vertical="center"/>
    </xf>
    <xf numFmtId="38" fontId="3" fillId="0" borderId="127" xfId="48" applyNumberFormat="1" applyFont="1" applyBorder="1" applyAlignment="1">
      <alignment horizontal="right" vertical="center"/>
    </xf>
    <xf numFmtId="38" fontId="3" fillId="0" borderId="128" xfId="48" applyNumberFormat="1" applyFont="1" applyBorder="1" applyAlignment="1">
      <alignment horizontal="right" vertical="center"/>
    </xf>
    <xf numFmtId="38" fontId="3" fillId="0" borderId="64" xfId="48" applyNumberFormat="1" applyFont="1" applyBorder="1" applyAlignment="1">
      <alignment horizontal="right" vertical="center"/>
    </xf>
    <xf numFmtId="38" fontId="3" fillId="0" borderId="22" xfId="48" applyNumberFormat="1" applyFont="1" applyBorder="1" applyAlignment="1">
      <alignment horizontal="right" vertical="center"/>
    </xf>
    <xf numFmtId="38" fontId="3" fillId="0" borderId="24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38" fontId="3" fillId="0" borderId="66" xfId="48" applyNumberFormat="1" applyFont="1" applyBorder="1" applyAlignment="1">
      <alignment horizontal="right" vertical="center"/>
    </xf>
    <xf numFmtId="0" fontId="3" fillId="0" borderId="119" xfId="0" applyFont="1" applyBorder="1" applyAlignment="1">
      <alignment horizontal="right" vertical="center"/>
    </xf>
    <xf numFmtId="38" fontId="3" fillId="0" borderId="130" xfId="48" applyNumberFormat="1" applyFont="1" applyBorder="1" applyAlignment="1">
      <alignment horizontal="right" vertical="center"/>
    </xf>
    <xf numFmtId="38" fontId="3" fillId="0" borderId="155" xfId="48" applyNumberFormat="1" applyFont="1" applyBorder="1" applyAlignment="1">
      <alignment vertical="center"/>
    </xf>
    <xf numFmtId="38" fontId="3" fillId="0" borderId="126" xfId="48" applyNumberFormat="1" applyFont="1" applyBorder="1" applyAlignment="1">
      <alignment vertical="center"/>
    </xf>
    <xf numFmtId="38" fontId="3" fillId="0" borderId="127" xfId="48" applyNumberFormat="1" applyFont="1" applyBorder="1" applyAlignment="1">
      <alignment vertical="center"/>
    </xf>
    <xf numFmtId="38" fontId="3" fillId="0" borderId="128" xfId="48" applyNumberFormat="1" applyFont="1" applyBorder="1" applyAlignment="1">
      <alignment vertical="center"/>
    </xf>
    <xf numFmtId="177" fontId="8" fillId="0" borderId="26" xfId="48" applyNumberFormat="1" applyFont="1" applyBorder="1" applyAlignment="1">
      <alignment horizontal="center" vertical="center" shrinkToFit="1"/>
    </xf>
    <xf numFmtId="177" fontId="4" fillId="0" borderId="20" xfId="48" applyNumberFormat="1" applyFont="1" applyBorder="1" applyAlignment="1">
      <alignment horizontal="center" vertical="center" shrinkToFit="1"/>
    </xf>
    <xf numFmtId="177" fontId="8" fillId="0" borderId="15" xfId="48" applyNumberFormat="1" applyFont="1" applyBorder="1" applyAlignment="1">
      <alignment horizontal="center" vertical="center" shrinkToFit="1"/>
    </xf>
    <xf numFmtId="177" fontId="8" fillId="0" borderId="15" xfId="48" applyNumberFormat="1" applyFont="1" applyBorder="1" applyAlignment="1">
      <alignment horizontal="left" vertical="center" shrinkToFit="1"/>
    </xf>
    <xf numFmtId="177" fontId="8" fillId="0" borderId="124" xfId="48" applyNumberFormat="1" applyFont="1" applyBorder="1" applyAlignment="1">
      <alignment horizontal="center" vertical="center" shrinkToFit="1"/>
    </xf>
    <xf numFmtId="177" fontId="4" fillId="0" borderId="127" xfId="48" applyNumberFormat="1" applyFont="1" applyBorder="1" applyAlignment="1">
      <alignment horizontal="center" vertical="center" shrinkToFit="1"/>
    </xf>
    <xf numFmtId="38" fontId="4" fillId="0" borderId="107" xfId="48" applyNumberFormat="1" applyFont="1" applyBorder="1" applyAlignment="1">
      <alignment vertical="center"/>
    </xf>
    <xf numFmtId="38" fontId="4" fillId="0" borderId="80" xfId="48" applyNumberFormat="1" applyFont="1" applyBorder="1" applyAlignment="1">
      <alignment vertical="center"/>
    </xf>
    <xf numFmtId="177" fontId="3" fillId="0" borderId="84" xfId="48" applyNumberFormat="1" applyFont="1" applyBorder="1" applyAlignment="1">
      <alignment horizontal="right" vertical="center"/>
    </xf>
    <xf numFmtId="177" fontId="4" fillId="0" borderId="10" xfId="48" applyNumberFormat="1" applyFont="1" applyBorder="1" applyAlignment="1">
      <alignment vertical="center"/>
    </xf>
    <xf numFmtId="177" fontId="4" fillId="0" borderId="20" xfId="48" applyNumberFormat="1" applyFont="1" applyBorder="1" applyAlignment="1">
      <alignment vertical="center"/>
    </xf>
    <xf numFmtId="177" fontId="4" fillId="0" borderId="52" xfId="48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84" xfId="0" applyFont="1" applyFill="1" applyBorder="1" applyAlignment="1">
      <alignment horizontal="center" vertical="center"/>
    </xf>
    <xf numFmtId="192" fontId="3" fillId="0" borderId="35" xfId="0" applyNumberFormat="1" applyFont="1" applyBorder="1" applyAlignment="1">
      <alignment vertical="center"/>
    </xf>
    <xf numFmtId="192" fontId="3" fillId="0" borderId="34" xfId="0" applyNumberFormat="1" applyFont="1" applyBorder="1" applyAlignment="1">
      <alignment vertical="center"/>
    </xf>
    <xf numFmtId="38" fontId="3" fillId="0" borderId="58" xfId="48" applyNumberFormat="1" applyFont="1" applyFill="1" applyBorder="1" applyAlignment="1">
      <alignment vertical="center"/>
    </xf>
    <xf numFmtId="49" fontId="0" fillId="0" borderId="0" xfId="48" applyNumberFormat="1" applyFont="1" applyAlignment="1">
      <alignment vertical="center"/>
    </xf>
    <xf numFmtId="49" fontId="0" fillId="0" borderId="0" xfId="48" applyNumberFormat="1" applyFont="1" applyFill="1" applyAlignment="1">
      <alignment/>
    </xf>
    <xf numFmtId="38" fontId="2" fillId="0" borderId="25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38" fontId="4" fillId="0" borderId="158" xfId="48" applyFont="1" applyFill="1" applyBorder="1" applyAlignment="1">
      <alignment vertical="center"/>
    </xf>
    <xf numFmtId="38" fontId="4" fillId="0" borderId="100" xfId="48" applyFont="1" applyFill="1" applyBorder="1" applyAlignment="1">
      <alignment vertical="center"/>
    </xf>
    <xf numFmtId="38" fontId="4" fillId="0" borderId="67" xfId="48" applyFont="1" applyFill="1" applyBorder="1" applyAlignment="1">
      <alignment vertical="center"/>
    </xf>
    <xf numFmtId="177" fontId="3" fillId="0" borderId="121" xfId="0" applyNumberFormat="1" applyFont="1" applyBorder="1" applyAlignment="1">
      <alignment horizontal="right" vertical="center"/>
    </xf>
    <xf numFmtId="186" fontId="4" fillId="0" borderId="159" xfId="48" applyNumberFormat="1" applyFont="1" applyFill="1" applyBorder="1" applyAlignment="1">
      <alignment vertical="center"/>
    </xf>
    <xf numFmtId="186" fontId="4" fillId="0" borderId="52" xfId="48" applyNumberFormat="1" applyFont="1" applyFill="1" applyBorder="1" applyAlignment="1">
      <alignment vertical="center"/>
    </xf>
    <xf numFmtId="38" fontId="2" fillId="0" borderId="80" xfId="48" applyFont="1" applyFill="1" applyBorder="1" applyAlignment="1">
      <alignment vertical="center" shrinkToFit="1"/>
    </xf>
    <xf numFmtId="177" fontId="4" fillId="0" borderId="66" xfId="48" applyNumberFormat="1" applyFont="1" applyFill="1" applyBorder="1" applyAlignment="1">
      <alignment vertical="center"/>
    </xf>
    <xf numFmtId="177" fontId="4" fillId="0" borderId="79" xfId="48" applyNumberFormat="1" applyFont="1" applyFill="1" applyBorder="1" applyAlignment="1">
      <alignment vertical="center"/>
    </xf>
    <xf numFmtId="177" fontId="4" fillId="0" borderId="33" xfId="48" applyNumberFormat="1" applyFont="1" applyFill="1" applyBorder="1" applyAlignment="1">
      <alignment vertical="center"/>
    </xf>
    <xf numFmtId="177" fontId="4" fillId="0" borderId="115" xfId="48" applyNumberFormat="1" applyFont="1" applyFill="1" applyBorder="1" applyAlignment="1">
      <alignment vertical="center"/>
    </xf>
    <xf numFmtId="177" fontId="4" fillId="0" borderId="67" xfId="48" applyNumberFormat="1" applyFont="1" applyFill="1" applyBorder="1" applyAlignment="1">
      <alignment vertical="center"/>
    </xf>
    <xf numFmtId="38" fontId="3" fillId="0" borderId="21" xfId="48" applyNumberFormat="1" applyFont="1" applyFill="1" applyBorder="1" applyAlignment="1">
      <alignment horizontal="right" vertical="center"/>
    </xf>
    <xf numFmtId="177" fontId="8" fillId="0" borderId="85" xfId="48" applyNumberFormat="1" applyFont="1" applyBorder="1" applyAlignment="1">
      <alignment horizontal="center" vertical="center" shrinkToFit="1"/>
    </xf>
    <xf numFmtId="177" fontId="8" fillId="0" borderId="0" xfId="48" applyNumberFormat="1" applyFont="1" applyBorder="1" applyAlignment="1">
      <alignment horizontal="center" vertical="center" shrinkToFit="1"/>
    </xf>
    <xf numFmtId="177" fontId="3" fillId="0" borderId="31" xfId="48" applyNumberFormat="1" applyFont="1" applyBorder="1" applyAlignment="1">
      <alignment vertical="center"/>
    </xf>
    <xf numFmtId="177" fontId="4" fillId="0" borderId="98" xfId="48" applyNumberFormat="1" applyFont="1" applyBorder="1" applyAlignment="1">
      <alignment horizontal="center" vertical="center" shrinkToFit="1"/>
    </xf>
    <xf numFmtId="177" fontId="4" fillId="0" borderId="35" xfId="48" applyNumberFormat="1" applyFont="1" applyBorder="1" applyAlignment="1">
      <alignment vertical="center"/>
    </xf>
    <xf numFmtId="177" fontId="4" fillId="0" borderId="67" xfId="48" applyNumberFormat="1" applyFont="1" applyBorder="1" applyAlignment="1">
      <alignment vertical="center"/>
    </xf>
    <xf numFmtId="192" fontId="3" fillId="0" borderId="67" xfId="0" applyNumberFormat="1" applyFont="1" applyFill="1" applyBorder="1" applyAlignment="1">
      <alignment vertical="center"/>
    </xf>
    <xf numFmtId="38" fontId="3" fillId="0" borderId="35" xfId="48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38" fontId="3" fillId="0" borderId="70" xfId="48" applyNumberFormat="1" applyFont="1" applyBorder="1" applyAlignment="1">
      <alignment horizontal="right" vertical="center"/>
    </xf>
    <xf numFmtId="38" fontId="3" fillId="0" borderId="118" xfId="48" applyNumberFormat="1" applyFont="1" applyBorder="1" applyAlignment="1">
      <alignment horizontal="right" vertical="center"/>
    </xf>
    <xf numFmtId="38" fontId="3" fillId="0" borderId="75" xfId="48" applyNumberFormat="1" applyFont="1" applyBorder="1" applyAlignment="1">
      <alignment horizontal="right" vertical="center"/>
    </xf>
    <xf numFmtId="177" fontId="4" fillId="0" borderId="123" xfId="48" applyNumberFormat="1" applyFont="1" applyFill="1" applyBorder="1" applyAlignment="1">
      <alignment horizontal="center" vertical="center" shrinkToFit="1"/>
    </xf>
    <xf numFmtId="177" fontId="4" fillId="0" borderId="15" xfId="48" applyNumberFormat="1" applyFont="1" applyFill="1" applyBorder="1" applyAlignment="1">
      <alignment horizontal="center" vertical="center" shrinkToFit="1"/>
    </xf>
    <xf numFmtId="177" fontId="3" fillId="0" borderId="44" xfId="48" applyNumberFormat="1" applyFont="1" applyFill="1" applyBorder="1" applyAlignment="1">
      <alignment horizontal="center" vertical="center"/>
    </xf>
    <xf numFmtId="38" fontId="4" fillId="23" borderId="52" xfId="48" applyFont="1" applyFill="1" applyBorder="1" applyAlignment="1">
      <alignment vertical="center"/>
    </xf>
    <xf numFmtId="38" fontId="4" fillId="23" borderId="33" xfId="48" applyFont="1" applyFill="1" applyBorder="1" applyAlignment="1">
      <alignment vertical="center"/>
    </xf>
    <xf numFmtId="38" fontId="4" fillId="23" borderId="47" xfId="48" applyFont="1" applyFill="1" applyBorder="1" applyAlignment="1">
      <alignment vertical="center"/>
    </xf>
    <xf numFmtId="38" fontId="4" fillId="23" borderId="65" xfId="48" applyFont="1" applyFill="1" applyBorder="1" applyAlignment="1">
      <alignment vertical="center"/>
    </xf>
    <xf numFmtId="38" fontId="4" fillId="23" borderId="78" xfId="48" applyFont="1" applyFill="1" applyBorder="1" applyAlignment="1">
      <alignment vertical="center"/>
    </xf>
    <xf numFmtId="38" fontId="4" fillId="23" borderId="79" xfId="48" applyFont="1" applyFill="1" applyBorder="1" applyAlignment="1">
      <alignment vertical="center"/>
    </xf>
    <xf numFmtId="57" fontId="4" fillId="23" borderId="10" xfId="48" applyNumberFormat="1" applyFont="1" applyFill="1" applyBorder="1" applyAlignment="1">
      <alignment horizontal="center" vertical="center"/>
    </xf>
    <xf numFmtId="57" fontId="4" fillId="23" borderId="21" xfId="48" applyNumberFormat="1" applyFont="1" applyFill="1" applyBorder="1" applyAlignment="1">
      <alignment horizontal="center" vertical="center"/>
    </xf>
    <xf numFmtId="57" fontId="4" fillId="23" borderId="17" xfId="48" applyNumberFormat="1" applyFont="1" applyFill="1" applyBorder="1" applyAlignment="1">
      <alignment horizontal="center" vertical="center"/>
    </xf>
    <xf numFmtId="57" fontId="4" fillId="23" borderId="19" xfId="48" applyNumberFormat="1" applyFont="1" applyFill="1" applyBorder="1" applyAlignment="1">
      <alignment horizontal="center" vertical="center"/>
    </xf>
    <xf numFmtId="57" fontId="4" fillId="23" borderId="23" xfId="48" applyNumberFormat="1" applyFont="1" applyFill="1" applyBorder="1" applyAlignment="1">
      <alignment horizontal="center" vertical="center"/>
    </xf>
    <xf numFmtId="57" fontId="4" fillId="23" borderId="14" xfId="48" applyNumberFormat="1" applyFont="1" applyFill="1" applyBorder="1" applyAlignment="1">
      <alignment horizontal="center" vertical="center"/>
    </xf>
    <xf numFmtId="38" fontId="4" fillId="23" borderId="19" xfId="48" applyFont="1" applyFill="1" applyBorder="1" applyAlignment="1">
      <alignment vertical="center"/>
    </xf>
    <xf numFmtId="38" fontId="4" fillId="23" borderId="23" xfId="48" applyFont="1" applyFill="1" applyBorder="1" applyAlignment="1">
      <alignment vertical="center"/>
    </xf>
    <xf numFmtId="38" fontId="4" fillId="23" borderId="14" xfId="48" applyFont="1" applyFill="1" applyBorder="1" applyAlignment="1">
      <alignment vertical="center"/>
    </xf>
    <xf numFmtId="38" fontId="4" fillId="23" borderId="108" xfId="48" applyFont="1" applyFill="1" applyBorder="1" applyAlignment="1">
      <alignment vertical="center"/>
    </xf>
    <xf numFmtId="38" fontId="4" fillId="23" borderId="114" xfId="48" applyFont="1" applyFill="1" applyBorder="1" applyAlignment="1">
      <alignment vertical="center"/>
    </xf>
    <xf numFmtId="38" fontId="4" fillId="23" borderId="94" xfId="48" applyFont="1" applyFill="1" applyBorder="1" applyAlignment="1">
      <alignment vertical="center"/>
    </xf>
    <xf numFmtId="38" fontId="4" fillId="23" borderId="115" xfId="48" applyFont="1" applyFill="1" applyBorder="1" applyAlignment="1">
      <alignment vertical="center"/>
    </xf>
    <xf numFmtId="38" fontId="4" fillId="23" borderId="10" xfId="48" applyFont="1" applyFill="1" applyBorder="1" applyAlignment="1">
      <alignment vertical="center"/>
    </xf>
    <xf numFmtId="38" fontId="4" fillId="23" borderId="21" xfId="48" applyFont="1" applyFill="1" applyBorder="1" applyAlignment="1">
      <alignment vertical="center"/>
    </xf>
    <xf numFmtId="38" fontId="4" fillId="23" borderId="17" xfId="48" applyFont="1" applyFill="1" applyBorder="1" applyAlignment="1">
      <alignment vertical="center"/>
    </xf>
    <xf numFmtId="38" fontId="4" fillId="23" borderId="22" xfId="48" applyFont="1" applyFill="1" applyBorder="1" applyAlignment="1">
      <alignment vertical="center"/>
    </xf>
    <xf numFmtId="38" fontId="4" fillId="23" borderId="24" xfId="48" applyFont="1" applyFill="1" applyBorder="1" applyAlignment="1">
      <alignment vertical="center"/>
    </xf>
    <xf numFmtId="38" fontId="4" fillId="23" borderId="16" xfId="48" applyFont="1" applyFill="1" applyBorder="1" applyAlignment="1">
      <alignment vertical="center"/>
    </xf>
    <xf numFmtId="38" fontId="4" fillId="23" borderId="66" xfId="48" applyFont="1" applyFill="1" applyBorder="1" applyAlignment="1">
      <alignment vertical="center"/>
    </xf>
    <xf numFmtId="38" fontId="3" fillId="23" borderId="62" xfId="48" applyFont="1" applyFill="1" applyBorder="1" applyAlignment="1">
      <alignment vertical="center"/>
    </xf>
    <xf numFmtId="177" fontId="4" fillId="23" borderId="19" xfId="48" applyNumberFormat="1" applyFont="1" applyFill="1" applyBorder="1" applyAlignment="1">
      <alignment vertical="center"/>
    </xf>
    <xf numFmtId="177" fontId="4" fillId="23" borderId="15" xfId="48" applyNumberFormat="1" applyFont="1" applyFill="1" applyBorder="1" applyAlignment="1">
      <alignment vertical="center"/>
    </xf>
    <xf numFmtId="177" fontId="4" fillId="23" borderId="65" xfId="48" applyNumberFormat="1" applyFont="1" applyFill="1" applyBorder="1" applyAlignment="1">
      <alignment vertical="center"/>
    </xf>
    <xf numFmtId="0" fontId="3" fillId="23" borderId="22" xfId="0" applyFont="1" applyFill="1" applyBorder="1" applyAlignment="1">
      <alignment horizontal="right" vertical="center"/>
    </xf>
    <xf numFmtId="0" fontId="3" fillId="23" borderId="0" xfId="0" applyFont="1" applyFill="1" applyBorder="1" applyAlignment="1">
      <alignment horizontal="right" vertical="center"/>
    </xf>
    <xf numFmtId="0" fontId="3" fillId="23" borderId="66" xfId="0" applyFont="1" applyFill="1" applyBorder="1" applyAlignment="1">
      <alignment horizontal="right" vertical="center"/>
    </xf>
    <xf numFmtId="0" fontId="3" fillId="23" borderId="13" xfId="0" applyFont="1" applyFill="1" applyBorder="1" applyAlignment="1">
      <alignment horizontal="right" vertical="center"/>
    </xf>
    <xf numFmtId="0" fontId="3" fillId="23" borderId="12" xfId="0" applyFont="1" applyFill="1" applyBorder="1" applyAlignment="1">
      <alignment horizontal="right" vertical="center"/>
    </xf>
    <xf numFmtId="0" fontId="3" fillId="23" borderId="33" xfId="0" applyFont="1" applyFill="1" applyBorder="1" applyAlignment="1">
      <alignment horizontal="right" vertical="center"/>
    </xf>
    <xf numFmtId="0" fontId="3" fillId="23" borderId="13" xfId="0" applyFont="1" applyFill="1" applyBorder="1" applyAlignment="1">
      <alignment vertical="center"/>
    </xf>
    <xf numFmtId="0" fontId="3" fillId="23" borderId="12" xfId="0" applyFont="1" applyFill="1" applyBorder="1" applyAlignment="1">
      <alignment vertical="center"/>
    </xf>
    <xf numFmtId="0" fontId="3" fillId="23" borderId="33" xfId="0" applyFont="1" applyFill="1" applyBorder="1" applyAlignment="1">
      <alignment vertical="center"/>
    </xf>
    <xf numFmtId="0" fontId="3" fillId="23" borderId="19" xfId="0" applyFont="1" applyFill="1" applyBorder="1" applyAlignment="1">
      <alignment horizontal="right" vertical="center"/>
    </xf>
    <xf numFmtId="0" fontId="3" fillId="23" borderId="15" xfId="0" applyFont="1" applyFill="1" applyBorder="1" applyAlignment="1">
      <alignment horizontal="right" vertical="center"/>
    </xf>
    <xf numFmtId="0" fontId="3" fillId="23" borderId="65" xfId="0" applyFont="1" applyFill="1" applyBorder="1" applyAlignment="1">
      <alignment horizontal="right" vertical="center"/>
    </xf>
    <xf numFmtId="0" fontId="3" fillId="23" borderId="19" xfId="0" applyFont="1" applyFill="1" applyBorder="1" applyAlignment="1">
      <alignment vertical="center"/>
    </xf>
    <xf numFmtId="0" fontId="3" fillId="23" borderId="15" xfId="0" applyFont="1" applyFill="1" applyBorder="1" applyAlignment="1">
      <alignment vertical="center"/>
    </xf>
    <xf numFmtId="0" fontId="3" fillId="23" borderId="65" xfId="0" applyFont="1" applyFill="1" applyBorder="1" applyAlignment="1">
      <alignment vertical="center"/>
    </xf>
    <xf numFmtId="0" fontId="3" fillId="23" borderId="22" xfId="0" applyFont="1" applyFill="1" applyBorder="1" applyAlignment="1">
      <alignment vertical="center"/>
    </xf>
    <xf numFmtId="0" fontId="3" fillId="23" borderId="0" xfId="0" applyFont="1" applyFill="1" applyBorder="1" applyAlignment="1">
      <alignment vertical="center"/>
    </xf>
    <xf numFmtId="0" fontId="3" fillId="23" borderId="66" xfId="0" applyFont="1" applyFill="1" applyBorder="1" applyAlignment="1">
      <alignment vertical="center"/>
    </xf>
    <xf numFmtId="0" fontId="3" fillId="23" borderId="64" xfId="0" applyFont="1" applyFill="1" applyBorder="1" applyAlignment="1">
      <alignment vertical="center"/>
    </xf>
    <xf numFmtId="0" fontId="3" fillId="23" borderId="153" xfId="0" applyFont="1" applyFill="1" applyBorder="1" applyAlignment="1">
      <alignment vertical="center"/>
    </xf>
    <xf numFmtId="0" fontId="3" fillId="23" borderId="64" xfId="0" applyFont="1" applyFill="1" applyBorder="1" applyAlignment="1">
      <alignment horizontal="right" vertical="center"/>
    </xf>
    <xf numFmtId="0" fontId="3" fillId="23" borderId="57" xfId="0" applyFont="1" applyFill="1" applyBorder="1" applyAlignment="1">
      <alignment horizontal="right" vertical="center"/>
    </xf>
    <xf numFmtId="0" fontId="3" fillId="23" borderId="57" xfId="0" applyFont="1" applyFill="1" applyBorder="1" applyAlignment="1">
      <alignment vertical="center"/>
    </xf>
    <xf numFmtId="0" fontId="3" fillId="23" borderId="153" xfId="0" applyFont="1" applyFill="1" applyBorder="1" applyAlignment="1">
      <alignment horizontal="right" vertical="center"/>
    </xf>
    <xf numFmtId="38" fontId="3" fillId="23" borderId="78" xfId="48" applyNumberFormat="1" applyFont="1" applyFill="1" applyBorder="1" applyAlignment="1">
      <alignment vertical="center"/>
    </xf>
    <xf numFmtId="38" fontId="3" fillId="23" borderId="121" xfId="48" applyNumberFormat="1" applyFont="1" applyFill="1" applyBorder="1" applyAlignment="1">
      <alignment vertical="center"/>
    </xf>
    <xf numFmtId="38" fontId="3" fillId="23" borderId="79" xfId="48" applyNumberFormat="1" applyFont="1" applyFill="1" applyBorder="1" applyAlignment="1">
      <alignment vertical="center"/>
    </xf>
    <xf numFmtId="38" fontId="4" fillId="23" borderId="10" xfId="48" applyFont="1" applyFill="1" applyBorder="1" applyAlignment="1">
      <alignment horizontal="center" vertical="center"/>
    </xf>
    <xf numFmtId="38" fontId="4" fillId="23" borderId="20" xfId="48" applyFont="1" applyFill="1" applyBorder="1" applyAlignment="1">
      <alignment horizontal="center" vertical="center"/>
    </xf>
    <xf numFmtId="38" fontId="4" fillId="23" borderId="52" xfId="48" applyFont="1" applyFill="1" applyBorder="1" applyAlignment="1">
      <alignment horizontal="center" vertical="center"/>
    </xf>
    <xf numFmtId="38" fontId="4" fillId="23" borderId="10" xfId="48" applyNumberFormat="1" applyFont="1" applyFill="1" applyBorder="1" applyAlignment="1">
      <alignment vertical="center"/>
    </xf>
    <xf numFmtId="38" fontId="4" fillId="23" borderId="21" xfId="48" applyNumberFormat="1" applyFont="1" applyFill="1" applyBorder="1" applyAlignment="1">
      <alignment vertical="center"/>
    </xf>
    <xf numFmtId="38" fontId="4" fillId="23" borderId="17" xfId="48" applyNumberFormat="1" applyFont="1" applyFill="1" applyBorder="1" applyAlignment="1">
      <alignment vertical="center"/>
    </xf>
    <xf numFmtId="38" fontId="4" fillId="23" borderId="52" xfId="48" applyNumberFormat="1" applyFont="1" applyFill="1" applyBorder="1" applyAlignment="1">
      <alignment vertical="center"/>
    </xf>
    <xf numFmtId="177" fontId="4" fillId="23" borderId="10" xfId="48" applyNumberFormat="1" applyFont="1" applyFill="1" applyBorder="1" applyAlignment="1">
      <alignment vertical="center"/>
    </xf>
    <xf numFmtId="177" fontId="4" fillId="23" borderId="21" xfId="48" applyNumberFormat="1" applyFont="1" applyFill="1" applyBorder="1" applyAlignment="1">
      <alignment vertical="center"/>
    </xf>
    <xf numFmtId="177" fontId="4" fillId="23" borderId="17" xfId="48" applyNumberFormat="1" applyFont="1" applyFill="1" applyBorder="1" applyAlignment="1">
      <alignment vertical="center"/>
    </xf>
    <xf numFmtId="38" fontId="4" fillId="23" borderId="19" xfId="48" applyNumberFormat="1" applyFont="1" applyFill="1" applyBorder="1" applyAlignment="1">
      <alignment vertical="center"/>
    </xf>
    <xf numFmtId="38" fontId="4" fillId="23" borderId="23" xfId="48" applyNumberFormat="1" applyFont="1" applyFill="1" applyBorder="1" applyAlignment="1">
      <alignment vertical="center"/>
    </xf>
    <xf numFmtId="38" fontId="4" fillId="23" borderId="14" xfId="48" applyNumberFormat="1" applyFont="1" applyFill="1" applyBorder="1" applyAlignment="1">
      <alignment vertical="center"/>
    </xf>
    <xf numFmtId="38" fontId="4" fillId="23" borderId="65" xfId="48" applyNumberFormat="1" applyFont="1" applyFill="1" applyBorder="1" applyAlignment="1">
      <alignment vertical="center"/>
    </xf>
    <xf numFmtId="38" fontId="4" fillId="23" borderId="22" xfId="48" applyNumberFormat="1" applyFont="1" applyFill="1" applyBorder="1" applyAlignment="1">
      <alignment vertical="center"/>
    </xf>
    <xf numFmtId="38" fontId="4" fillId="23" borderId="24" xfId="48" applyNumberFormat="1" applyFont="1" applyFill="1" applyBorder="1" applyAlignment="1">
      <alignment vertical="center"/>
    </xf>
    <xf numFmtId="38" fontId="4" fillId="23" borderId="16" xfId="48" applyNumberFormat="1" applyFont="1" applyFill="1" applyBorder="1" applyAlignment="1">
      <alignment vertical="center"/>
    </xf>
    <xf numFmtId="38" fontId="4" fillId="23" borderId="66" xfId="48" applyNumberFormat="1" applyFont="1" applyFill="1" applyBorder="1" applyAlignment="1">
      <alignment vertical="center"/>
    </xf>
    <xf numFmtId="38" fontId="4" fillId="23" borderId="53" xfId="48" applyNumberFormat="1" applyFont="1" applyFill="1" applyBorder="1" applyAlignment="1">
      <alignment vertical="center"/>
    </xf>
    <xf numFmtId="38" fontId="4" fillId="23" borderId="55" xfId="48" applyNumberFormat="1" applyFont="1" applyFill="1" applyBorder="1" applyAlignment="1">
      <alignment vertical="center"/>
    </xf>
    <xf numFmtId="38" fontId="4" fillId="23" borderId="159" xfId="48" applyNumberFormat="1" applyFont="1" applyFill="1" applyBorder="1" applyAlignment="1">
      <alignment vertical="center"/>
    </xf>
    <xf numFmtId="38" fontId="3" fillId="23" borderId="10" xfId="48" applyFont="1" applyFill="1" applyBorder="1" applyAlignment="1">
      <alignment vertical="center"/>
    </xf>
    <xf numFmtId="38" fontId="3" fillId="23" borderId="21" xfId="48" applyFont="1" applyFill="1" applyBorder="1" applyAlignment="1">
      <alignment vertical="center"/>
    </xf>
    <xf numFmtId="38" fontId="3" fillId="23" borderId="17" xfId="48" applyFont="1" applyFill="1" applyBorder="1" applyAlignment="1">
      <alignment vertical="center"/>
    </xf>
    <xf numFmtId="38" fontId="3" fillId="23" borderId="52" xfId="48" applyFont="1" applyFill="1" applyBorder="1" applyAlignment="1">
      <alignment horizontal="center" vertical="center"/>
    </xf>
    <xf numFmtId="38" fontId="3" fillId="23" borderId="22" xfId="48" applyFont="1" applyFill="1" applyBorder="1" applyAlignment="1">
      <alignment vertical="center"/>
    </xf>
    <xf numFmtId="38" fontId="3" fillId="23" borderId="24" xfId="48" applyFont="1" applyFill="1" applyBorder="1" applyAlignment="1">
      <alignment vertical="center"/>
    </xf>
    <xf numFmtId="38" fontId="3" fillId="23" borderId="16" xfId="48" applyFont="1" applyFill="1" applyBorder="1" applyAlignment="1">
      <alignment vertical="center"/>
    </xf>
    <xf numFmtId="38" fontId="3" fillId="23" borderId="66" xfId="48" applyFont="1" applyFill="1" applyBorder="1" applyAlignment="1">
      <alignment vertical="center"/>
    </xf>
    <xf numFmtId="38" fontId="3" fillId="23" borderId="52" xfId="48" applyFont="1" applyFill="1" applyBorder="1" applyAlignment="1">
      <alignment vertical="center"/>
    </xf>
    <xf numFmtId="38" fontId="4" fillId="23" borderId="13" xfId="48" applyFont="1" applyFill="1" applyBorder="1" applyAlignment="1">
      <alignment vertical="center"/>
    </xf>
    <xf numFmtId="38" fontId="4" fillId="23" borderId="18" xfId="48" applyFont="1" applyFill="1" applyBorder="1" applyAlignment="1">
      <alignment vertical="center"/>
    </xf>
    <xf numFmtId="38" fontId="4" fillId="23" borderId="11" xfId="48" applyFont="1" applyFill="1" applyBorder="1" applyAlignment="1">
      <alignment vertical="center"/>
    </xf>
    <xf numFmtId="38" fontId="3" fillId="23" borderId="19" xfId="48" applyFont="1" applyFill="1" applyBorder="1" applyAlignment="1">
      <alignment vertical="center"/>
    </xf>
    <xf numFmtId="38" fontId="3" fillId="23" borderId="15" xfId="48" applyFont="1" applyFill="1" applyBorder="1" applyAlignment="1">
      <alignment vertical="center"/>
    </xf>
    <xf numFmtId="38" fontId="3" fillId="23" borderId="65" xfId="48" applyFont="1" applyFill="1" applyBorder="1" applyAlignment="1">
      <alignment vertical="center"/>
    </xf>
    <xf numFmtId="38" fontId="3" fillId="23" borderId="20" xfId="48" applyFont="1" applyFill="1" applyBorder="1" applyAlignment="1">
      <alignment vertical="center"/>
    </xf>
    <xf numFmtId="38" fontId="4" fillId="0" borderId="160" xfId="48" applyFont="1" applyFill="1" applyBorder="1" applyAlignment="1">
      <alignment vertical="center"/>
    </xf>
    <xf numFmtId="38" fontId="4" fillId="0" borderId="161" xfId="48" applyFont="1" applyFill="1" applyBorder="1" applyAlignment="1">
      <alignment vertical="center"/>
    </xf>
    <xf numFmtId="38" fontId="4" fillId="23" borderId="22" xfId="48" applyFont="1" applyFill="1" applyBorder="1" applyAlignment="1">
      <alignment horizontal="center" vertical="center"/>
    </xf>
    <xf numFmtId="38" fontId="4" fillId="23" borderId="24" xfId="48" applyFont="1" applyFill="1" applyBorder="1" applyAlignment="1">
      <alignment horizontal="center" vertical="center"/>
    </xf>
    <xf numFmtId="38" fontId="4" fillId="23" borderId="16" xfId="48" applyFont="1" applyFill="1" applyBorder="1" applyAlignment="1">
      <alignment horizontal="center" vertical="center"/>
    </xf>
    <xf numFmtId="38" fontId="4" fillId="23" borderId="66" xfId="48" applyFont="1" applyFill="1" applyBorder="1" applyAlignment="1">
      <alignment horizontal="center" vertical="center"/>
    </xf>
    <xf numFmtId="38" fontId="4" fillId="23" borderId="57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49" fontId="0" fillId="0" borderId="0" xfId="48" applyNumberFormat="1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Alignment="1">
      <alignment horizontal="right" vertical="center"/>
    </xf>
    <xf numFmtId="185" fontId="0" fillId="24" borderId="0" xfId="48" applyNumberFormat="1" applyFont="1" applyFill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5" fontId="0" fillId="24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38" fontId="0" fillId="0" borderId="0" xfId="48" applyFont="1" applyAlignment="1">
      <alignment/>
    </xf>
    <xf numFmtId="38" fontId="0" fillId="4" borderId="0" xfId="48" applyFont="1" applyFill="1" applyAlignment="1">
      <alignment vertical="center"/>
    </xf>
    <xf numFmtId="49" fontId="0" fillId="0" borderId="0" xfId="48" applyNumberFormat="1" applyFont="1" applyFill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NumberFormat="1" applyFont="1" applyFill="1" applyAlignment="1">
      <alignment vertical="center"/>
    </xf>
    <xf numFmtId="38" fontId="0" fillId="0" borderId="0" xfId="48" applyNumberFormat="1" applyFont="1" applyAlignment="1">
      <alignment horizontal="right"/>
    </xf>
    <xf numFmtId="38" fontId="0" fillId="0" borderId="0" xfId="48" applyNumberFormat="1" applyFont="1" applyFill="1" applyAlignment="1">
      <alignment/>
    </xf>
    <xf numFmtId="38" fontId="0" fillId="0" borderId="0" xfId="48" applyNumberFormat="1" applyFont="1" applyAlignment="1">
      <alignment vertical="center"/>
    </xf>
    <xf numFmtId="38" fontId="3" fillId="0" borderId="126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126" xfId="0" applyNumberFormat="1" applyFont="1" applyBorder="1" applyAlignment="1">
      <alignment horizontal="right" vertical="center"/>
    </xf>
    <xf numFmtId="38" fontId="0" fillId="4" borderId="0" xfId="48" applyFont="1" applyFill="1" applyAlignment="1">
      <alignment/>
    </xf>
    <xf numFmtId="38" fontId="0" fillId="3" borderId="0" xfId="48" applyFont="1" applyFill="1" applyAlignment="1">
      <alignment vertical="center"/>
    </xf>
    <xf numFmtId="49" fontId="0" fillId="0" borderId="0" xfId="48" applyNumberFormat="1" applyFont="1" applyFill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23" borderId="121" xfId="48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186" fontId="4" fillId="0" borderId="10" xfId="48" applyNumberFormat="1" applyFont="1" applyFill="1" applyBorder="1" applyAlignment="1">
      <alignment vertical="center"/>
    </xf>
    <xf numFmtId="186" fontId="4" fillId="0" borderId="13" xfId="48" applyNumberFormat="1" applyFont="1" applyFill="1" applyBorder="1" applyAlignment="1">
      <alignment vertical="center"/>
    </xf>
    <xf numFmtId="38" fontId="0" fillId="0" borderId="0" xfId="48" applyNumberFormat="1" applyFont="1" applyAlignment="1" quotePrefix="1">
      <alignment horizontal="right"/>
    </xf>
    <xf numFmtId="57" fontId="4" fillId="0" borderId="10" xfId="48" applyNumberFormat="1" applyFont="1" applyFill="1" applyBorder="1" applyAlignment="1">
      <alignment horizontal="center" vertical="center"/>
    </xf>
    <xf numFmtId="57" fontId="4" fillId="0" borderId="21" xfId="48" applyNumberFormat="1" applyFont="1" applyFill="1" applyBorder="1" applyAlignment="1">
      <alignment horizontal="center" vertical="center"/>
    </xf>
    <xf numFmtId="57" fontId="4" fillId="0" borderId="17" xfId="48" applyNumberFormat="1" applyFont="1" applyFill="1" applyBorder="1" applyAlignment="1">
      <alignment horizontal="center" vertical="center"/>
    </xf>
    <xf numFmtId="57" fontId="4" fillId="0" borderId="13" xfId="48" applyNumberFormat="1" applyFont="1" applyFill="1" applyBorder="1" applyAlignment="1">
      <alignment horizontal="center" vertical="center"/>
    </xf>
    <xf numFmtId="57" fontId="4" fillId="0" borderId="18" xfId="48" applyNumberFormat="1" applyFont="1" applyFill="1" applyBorder="1" applyAlignment="1">
      <alignment horizontal="center" vertical="center"/>
    </xf>
    <xf numFmtId="57" fontId="4" fillId="0" borderId="11" xfId="48" applyNumberFormat="1" applyFont="1" applyFill="1" applyBorder="1" applyAlignment="1">
      <alignment horizontal="center" vertical="center"/>
    </xf>
    <xf numFmtId="57" fontId="4" fillId="0" borderId="36" xfId="48" applyNumberFormat="1" applyFont="1" applyFill="1" applyBorder="1" applyAlignment="1">
      <alignment horizontal="center" vertical="center"/>
    </xf>
    <xf numFmtId="57" fontId="4" fillId="0" borderId="37" xfId="48" applyNumberFormat="1" applyFont="1" applyFill="1" applyBorder="1" applyAlignment="1">
      <alignment horizontal="center" vertical="center"/>
    </xf>
    <xf numFmtId="57" fontId="4" fillId="0" borderId="32" xfId="48" applyNumberFormat="1" applyFont="1" applyFill="1" applyBorder="1" applyAlignment="1">
      <alignment horizontal="center" vertical="center"/>
    </xf>
    <xf numFmtId="57" fontId="4" fillId="0" borderId="70" xfId="48" applyNumberFormat="1" applyFont="1" applyFill="1" applyBorder="1" applyAlignment="1">
      <alignment horizontal="center" vertical="center"/>
    </xf>
    <xf numFmtId="57" fontId="4" fillId="0" borderId="71" xfId="48" applyNumberFormat="1" applyFont="1" applyFill="1" applyBorder="1" applyAlignment="1">
      <alignment horizontal="center" vertical="center"/>
    </xf>
    <xf numFmtId="57" fontId="4" fillId="0" borderId="72" xfId="48" applyNumberFormat="1" applyFont="1" applyFill="1" applyBorder="1" applyAlignment="1">
      <alignment horizontal="center" vertical="center"/>
    </xf>
    <xf numFmtId="38" fontId="4" fillId="0" borderId="70" xfId="48" applyFont="1" applyFill="1" applyBorder="1" applyAlignment="1">
      <alignment horizontal="center" vertical="center"/>
    </xf>
    <xf numFmtId="38" fontId="4" fillId="0" borderId="71" xfId="48" applyFont="1" applyFill="1" applyBorder="1" applyAlignment="1">
      <alignment horizontal="center" vertical="center"/>
    </xf>
    <xf numFmtId="38" fontId="4" fillId="0" borderId="72" xfId="48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70" xfId="48" applyFont="1" applyFill="1" applyBorder="1" applyAlignment="1">
      <alignment horizontal="right" vertical="center"/>
    </xf>
    <xf numFmtId="38" fontId="4" fillId="0" borderId="71" xfId="48" applyFont="1" applyFill="1" applyBorder="1" applyAlignment="1">
      <alignment horizontal="right" vertical="center"/>
    </xf>
    <xf numFmtId="38" fontId="4" fillId="0" borderId="72" xfId="48" applyFont="1" applyFill="1" applyBorder="1" applyAlignment="1">
      <alignment horizontal="right" vertical="center"/>
    </xf>
    <xf numFmtId="0" fontId="4" fillId="0" borderId="89" xfId="0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horizontal="center" vertical="center"/>
    </xf>
    <xf numFmtId="38" fontId="3" fillId="0" borderId="155" xfId="48" applyFont="1" applyFill="1" applyBorder="1" applyAlignment="1">
      <alignment vertical="center"/>
    </xf>
    <xf numFmtId="177" fontId="3" fillId="0" borderId="162" xfId="48" applyNumberFormat="1" applyFont="1" applyFill="1" applyBorder="1" applyAlignment="1">
      <alignment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 shrinkToFit="1"/>
    </xf>
    <xf numFmtId="38" fontId="4" fillId="0" borderId="63" xfId="48" applyFont="1" applyFill="1" applyBorder="1" applyAlignment="1">
      <alignment horizontal="center" vertical="center" shrinkToFit="1"/>
    </xf>
    <xf numFmtId="38" fontId="4" fillId="0" borderId="34" xfId="48" applyFont="1" applyFill="1" applyBorder="1" applyAlignment="1">
      <alignment horizontal="center" vertical="center" shrinkToFit="1"/>
    </xf>
    <xf numFmtId="38" fontId="3" fillId="0" borderId="153" xfId="48" applyFont="1" applyFill="1" applyBorder="1" applyAlignment="1">
      <alignment horizontal="center" vertical="center"/>
    </xf>
    <xf numFmtId="38" fontId="3" fillId="0" borderId="44" xfId="48" applyFont="1" applyFill="1" applyBorder="1" applyAlignment="1">
      <alignment horizontal="center" vertical="center"/>
    </xf>
    <xf numFmtId="38" fontId="3" fillId="0" borderId="158" xfId="48" applyFont="1" applyFill="1" applyBorder="1" applyAlignment="1">
      <alignment horizontal="center" vertical="center"/>
    </xf>
    <xf numFmtId="38" fontId="3" fillId="0" borderId="59" xfId="48" applyFont="1" applyFill="1" applyBorder="1" applyAlignment="1">
      <alignment horizontal="center" vertical="center"/>
    </xf>
    <xf numFmtId="38" fontId="3" fillId="0" borderId="41" xfId="48" applyFont="1" applyFill="1" applyBorder="1" applyAlignment="1">
      <alignment horizontal="center" vertical="center"/>
    </xf>
    <xf numFmtId="38" fontId="3" fillId="0" borderId="163" xfId="48" applyFont="1" applyFill="1" applyBorder="1" applyAlignment="1">
      <alignment horizontal="center" vertical="center"/>
    </xf>
    <xf numFmtId="38" fontId="3" fillId="0" borderId="64" xfId="48" applyFont="1" applyFill="1" applyBorder="1" applyAlignment="1">
      <alignment horizontal="center" vertical="center"/>
    </xf>
    <xf numFmtId="38" fontId="3" fillId="0" borderId="103" xfId="48" applyFont="1" applyFill="1" applyBorder="1" applyAlignment="1">
      <alignment horizontal="center" vertical="center"/>
    </xf>
    <xf numFmtId="49" fontId="3" fillId="0" borderId="26" xfId="48" applyNumberFormat="1" applyFont="1" applyFill="1" applyBorder="1" applyAlignment="1">
      <alignment horizontal="center" vertical="center"/>
    </xf>
    <xf numFmtId="38" fontId="0" fillId="0" borderId="76" xfId="48" applyFont="1" applyFill="1" applyBorder="1" applyAlignment="1">
      <alignment vertical="center"/>
    </xf>
    <xf numFmtId="177" fontId="3" fillId="0" borderId="158" xfId="48" applyNumberFormat="1" applyFont="1" applyFill="1" applyBorder="1" applyAlignment="1">
      <alignment vertical="center"/>
    </xf>
    <xf numFmtId="38" fontId="3" fillId="0" borderId="109" xfId="48" applyFont="1" applyBorder="1" applyAlignment="1">
      <alignment vertical="center"/>
    </xf>
    <xf numFmtId="38" fontId="3" fillId="0" borderId="100" xfId="48" applyFont="1" applyBorder="1" applyAlignment="1">
      <alignment vertical="center"/>
    </xf>
    <xf numFmtId="38" fontId="3" fillId="0" borderId="105" xfId="48" applyFont="1" applyBorder="1" applyAlignment="1">
      <alignment vertical="center"/>
    </xf>
    <xf numFmtId="38" fontId="0" fillId="0" borderId="64" xfId="48" applyFont="1" applyFill="1" applyBorder="1" applyAlignment="1">
      <alignment/>
    </xf>
    <xf numFmtId="38" fontId="0" fillId="0" borderId="103" xfId="48" applyFont="1" applyFill="1" applyBorder="1" applyAlignment="1">
      <alignment/>
    </xf>
    <xf numFmtId="0" fontId="2" fillId="0" borderId="29" xfId="0" applyFont="1" applyBorder="1" applyAlignment="1">
      <alignment horizontal="left" vertical="center"/>
    </xf>
    <xf numFmtId="38" fontId="4" fillId="0" borderId="82" xfId="48" applyFont="1" applyFill="1" applyBorder="1" applyAlignment="1">
      <alignment vertical="center" wrapText="1"/>
    </xf>
    <xf numFmtId="38" fontId="3" fillId="0" borderId="83" xfId="48" applyFont="1" applyFill="1" applyBorder="1" applyAlignment="1">
      <alignment vertical="center"/>
    </xf>
    <xf numFmtId="186" fontId="3" fillId="0" borderId="118" xfId="48" applyNumberFormat="1" applyFont="1" applyFill="1" applyBorder="1" applyAlignment="1">
      <alignment vertical="center"/>
    </xf>
    <xf numFmtId="194" fontId="0" fillId="0" borderId="0" xfId="0" applyNumberFormat="1" applyFont="1" applyBorder="1" applyAlignment="1">
      <alignment vertical="center"/>
    </xf>
    <xf numFmtId="49" fontId="0" fillId="0" borderId="0" xfId="48" applyNumberFormat="1" applyFont="1" applyAlignment="1">
      <alignment vertical="center"/>
    </xf>
    <xf numFmtId="38" fontId="4" fillId="0" borderId="164" xfId="48" applyFont="1" applyFill="1" applyBorder="1" applyAlignment="1">
      <alignment vertical="center"/>
    </xf>
    <xf numFmtId="38" fontId="4" fillId="0" borderId="165" xfId="48" applyFont="1" applyFill="1" applyBorder="1" applyAlignment="1">
      <alignment vertical="center"/>
    </xf>
    <xf numFmtId="38" fontId="4" fillId="0" borderId="60" xfId="48" applyFont="1" applyFill="1" applyBorder="1" applyAlignment="1">
      <alignment vertical="center"/>
    </xf>
    <xf numFmtId="49" fontId="4" fillId="0" borderId="13" xfId="48" applyNumberFormat="1" applyFont="1" applyFill="1" applyBorder="1" applyAlignment="1">
      <alignment horizontal="center" vertical="center"/>
    </xf>
    <xf numFmtId="49" fontId="4" fillId="0" borderId="18" xfId="48" applyNumberFormat="1" applyFont="1" applyFill="1" applyBorder="1" applyAlignment="1">
      <alignment horizontal="center" vertical="center"/>
    </xf>
    <xf numFmtId="49" fontId="4" fillId="0" borderId="11" xfId="48" applyNumberFormat="1" applyFont="1" applyFill="1" applyBorder="1" applyAlignment="1">
      <alignment horizontal="center" vertical="center"/>
    </xf>
    <xf numFmtId="38" fontId="4" fillId="0" borderId="38" xfId="48" applyFont="1" applyBorder="1" applyAlignment="1">
      <alignment vertical="center"/>
    </xf>
    <xf numFmtId="38" fontId="4" fillId="0" borderId="92" xfId="48" applyFont="1" applyBorder="1" applyAlignment="1">
      <alignment horizontal="left" vertical="center"/>
    </xf>
    <xf numFmtId="38" fontId="4" fillId="0" borderId="99" xfId="48" applyFont="1" applyBorder="1" applyAlignment="1">
      <alignment vertical="center"/>
    </xf>
    <xf numFmtId="38" fontId="4" fillId="0" borderId="134" xfId="48" applyFont="1" applyBorder="1" applyAlignment="1">
      <alignment vertical="center"/>
    </xf>
    <xf numFmtId="38" fontId="4" fillId="0" borderId="142" xfId="48" applyFont="1" applyBorder="1" applyAlignment="1">
      <alignment vertical="center"/>
    </xf>
    <xf numFmtId="38" fontId="4" fillId="0" borderId="97" xfId="48" applyFont="1" applyBorder="1" applyAlignment="1">
      <alignment vertical="center"/>
    </xf>
    <xf numFmtId="38" fontId="10" fillId="0" borderId="124" xfId="48" applyFont="1" applyBorder="1" applyAlignment="1">
      <alignment vertical="center"/>
    </xf>
    <xf numFmtId="38" fontId="10" fillId="0" borderId="117" xfId="48" applyFont="1" applyBorder="1" applyAlignment="1">
      <alignment vertical="center"/>
    </xf>
    <xf numFmtId="38" fontId="4" fillId="0" borderId="93" xfId="48" applyFont="1" applyFill="1" applyBorder="1" applyAlignment="1">
      <alignment vertical="center"/>
    </xf>
    <xf numFmtId="38" fontId="4" fillId="0" borderId="116" xfId="48" applyFont="1" applyBorder="1" applyAlignment="1">
      <alignment vertical="center"/>
    </xf>
    <xf numFmtId="38" fontId="3" fillId="0" borderId="87" xfId="48" applyFont="1" applyFill="1" applyBorder="1" applyAlignment="1">
      <alignment horizontal="left" vertical="center" shrinkToFit="1"/>
    </xf>
    <xf numFmtId="38" fontId="3" fillId="0" borderId="43" xfId="48" applyFont="1" applyBorder="1" applyAlignment="1">
      <alignment horizontal="left" vertical="center" shrinkToFit="1"/>
    </xf>
    <xf numFmtId="38" fontId="3" fillId="0" borderId="86" xfId="48" applyFont="1" applyFill="1" applyBorder="1" applyAlignment="1">
      <alignment horizontal="left" vertical="center" shrinkToFit="1"/>
    </xf>
    <xf numFmtId="38" fontId="3" fillId="0" borderId="28" xfId="48" applyFont="1" applyBorder="1" applyAlignment="1">
      <alignment horizontal="left" vertical="center" shrinkToFit="1"/>
    </xf>
    <xf numFmtId="38" fontId="3" fillId="0" borderId="12" xfId="48" applyFont="1" applyBorder="1" applyAlignment="1">
      <alignment horizontal="left" vertical="center" shrinkToFit="1"/>
    </xf>
    <xf numFmtId="0" fontId="3" fillId="0" borderId="68" xfId="0" applyFont="1" applyBorder="1" applyAlignment="1">
      <alignment vertical="center" shrinkToFit="1"/>
    </xf>
    <xf numFmtId="38" fontId="4" fillId="0" borderId="166" xfId="48" applyFont="1" applyFill="1" applyBorder="1" applyAlignment="1">
      <alignment horizontal="center" vertical="center"/>
    </xf>
    <xf numFmtId="38" fontId="4" fillId="0" borderId="67" xfId="48" applyFont="1" applyFill="1" applyBorder="1" applyAlignment="1">
      <alignment horizontal="center" vertical="center"/>
    </xf>
    <xf numFmtId="38" fontId="3" fillId="0" borderId="167" xfId="48" applyFont="1" applyBorder="1" applyAlignment="1">
      <alignment horizontal="left" vertical="center"/>
    </xf>
    <xf numFmtId="38" fontId="3" fillId="0" borderId="163" xfId="48" applyFont="1" applyBorder="1" applyAlignment="1">
      <alignment horizontal="left" vertical="center"/>
    </xf>
    <xf numFmtId="38" fontId="3" fillId="0" borderId="68" xfId="48" applyFont="1" applyFill="1" applyBorder="1" applyAlignment="1">
      <alignment horizontal="left" vertical="center" shrinkToFit="1"/>
    </xf>
    <xf numFmtId="38" fontId="3" fillId="0" borderId="69" xfId="48" applyFont="1" applyFill="1" applyBorder="1" applyAlignment="1">
      <alignment horizontal="left" vertical="center" shrinkToFit="1"/>
    </xf>
    <xf numFmtId="38" fontId="4" fillId="0" borderId="166" xfId="48" applyFont="1" applyBorder="1" applyAlignment="1">
      <alignment horizontal="center" vertical="center"/>
    </xf>
    <xf numFmtId="38" fontId="4" fillId="0" borderId="66" xfId="48" applyFont="1" applyBorder="1" applyAlignment="1">
      <alignment horizontal="center" vertical="center"/>
    </xf>
    <xf numFmtId="38" fontId="4" fillId="0" borderId="67" xfId="48" applyFont="1" applyBorder="1" applyAlignment="1">
      <alignment horizontal="center" vertical="center"/>
    </xf>
    <xf numFmtId="38" fontId="9" fillId="0" borderId="0" xfId="48" applyFont="1" applyAlignment="1">
      <alignment horizontal="center" vertical="center"/>
    </xf>
    <xf numFmtId="38" fontId="3" fillId="0" borderId="68" xfId="48" applyFont="1" applyBorder="1" applyAlignment="1">
      <alignment vertical="center" shrinkToFit="1"/>
    </xf>
    <xf numFmtId="177" fontId="3" fillId="0" borderId="168" xfId="48" applyNumberFormat="1" applyFont="1" applyBorder="1" applyAlignment="1">
      <alignment horizontal="right" vertical="center"/>
    </xf>
    <xf numFmtId="0" fontId="2" fillId="0" borderId="127" xfId="0" applyFont="1" applyBorder="1" applyAlignment="1">
      <alignment horizontal="left" vertical="center"/>
    </xf>
    <xf numFmtId="38" fontId="4" fillId="0" borderId="86" xfId="48" applyFont="1" applyBorder="1" applyAlignment="1">
      <alignment vertical="center"/>
    </xf>
    <xf numFmtId="38" fontId="4" fillId="0" borderId="169" xfId="48" applyFont="1" applyBorder="1" applyAlignment="1">
      <alignment vertical="center"/>
    </xf>
    <xf numFmtId="38" fontId="3" fillId="0" borderId="116" xfId="48" applyFont="1" applyBorder="1" applyAlignment="1">
      <alignment vertical="center" wrapText="1"/>
    </xf>
    <xf numFmtId="38" fontId="3" fillId="0" borderId="143" xfId="48" applyFont="1" applyBorder="1" applyAlignment="1">
      <alignment vertical="center" wrapText="1"/>
    </xf>
    <xf numFmtId="38" fontId="3" fillId="0" borderId="125" xfId="48" applyFont="1" applyBorder="1" applyAlignment="1">
      <alignment vertical="center" wrapText="1"/>
    </xf>
    <xf numFmtId="38" fontId="3" fillId="0" borderId="145" xfId="48" applyFont="1" applyBorder="1" applyAlignment="1">
      <alignment vertical="center" wrapText="1"/>
    </xf>
    <xf numFmtId="38" fontId="3" fillId="0" borderId="68" xfId="48" applyFont="1" applyBorder="1" applyAlignment="1">
      <alignment vertical="center"/>
    </xf>
    <xf numFmtId="38" fontId="3" fillId="0" borderId="170" xfId="48" applyFont="1" applyBorder="1" applyAlignment="1">
      <alignment vertical="center"/>
    </xf>
    <xf numFmtId="38" fontId="0" fillId="0" borderId="40" xfId="48" applyFont="1" applyFill="1" applyBorder="1" applyAlignment="1">
      <alignment horizontal="right" vertical="center"/>
    </xf>
    <xf numFmtId="38" fontId="3" fillId="0" borderId="16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48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48" xfId="48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center" vertical="center"/>
    </xf>
    <xf numFmtId="38" fontId="3" fillId="0" borderId="39" xfId="48" applyFont="1" applyBorder="1" applyAlignment="1">
      <alignment horizontal="left" vertical="center"/>
    </xf>
    <xf numFmtId="38" fontId="3" fillId="0" borderId="41" xfId="48" applyFont="1" applyBorder="1" applyAlignment="1">
      <alignment horizontal="left" vertical="center"/>
    </xf>
    <xf numFmtId="38" fontId="3" fillId="0" borderId="171" xfId="48" applyFont="1" applyBorder="1" applyAlignment="1">
      <alignment horizontal="left" vertical="center"/>
    </xf>
    <xf numFmtId="38" fontId="3" fillId="0" borderId="49" xfId="48" applyFont="1" applyBorder="1" applyAlignment="1">
      <alignment horizontal="left" vertical="center"/>
    </xf>
    <xf numFmtId="38" fontId="3" fillId="0" borderId="58" xfId="48" applyFont="1" applyBorder="1" applyAlignment="1">
      <alignment horizontal="left" vertical="center"/>
    </xf>
    <xf numFmtId="38" fontId="3" fillId="0" borderId="37" xfId="48" applyFont="1" applyBorder="1" applyAlignment="1">
      <alignment horizontal="left" vertical="center"/>
    </xf>
    <xf numFmtId="38" fontId="3" fillId="0" borderId="72" xfId="48" applyFont="1" applyBorder="1" applyAlignment="1">
      <alignment horizontal="right" vertical="center"/>
    </xf>
    <xf numFmtId="38" fontId="3" fillId="0" borderId="69" xfId="48" applyFont="1" applyBorder="1" applyAlignment="1">
      <alignment horizontal="right" vertical="center"/>
    </xf>
    <xf numFmtId="49" fontId="3" fillId="0" borderId="25" xfId="48" applyNumberFormat="1" applyFont="1" applyFill="1" applyBorder="1" applyAlignment="1">
      <alignment horizontal="center" vertical="center"/>
    </xf>
    <xf numFmtId="49" fontId="3" fillId="0" borderId="39" xfId="48" applyNumberFormat="1" applyFont="1" applyFill="1" applyBorder="1" applyAlignment="1">
      <alignment horizontal="center" vertical="center"/>
    </xf>
    <xf numFmtId="49" fontId="3" fillId="0" borderId="30" xfId="48" applyNumberFormat="1" applyFont="1" applyFill="1" applyBorder="1" applyAlignment="1">
      <alignment horizontal="center" vertical="center"/>
    </xf>
    <xf numFmtId="49" fontId="3" fillId="0" borderId="42" xfId="48" applyNumberFormat="1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  <xf numFmtId="38" fontId="3" fillId="0" borderId="42" xfId="48" applyFont="1" applyFill="1" applyBorder="1" applyAlignment="1">
      <alignment horizontal="center" vertical="center"/>
    </xf>
    <xf numFmtId="38" fontId="3" fillId="0" borderId="166" xfId="48" applyFont="1" applyFill="1" applyBorder="1" applyAlignment="1">
      <alignment horizontal="center" vertical="center"/>
    </xf>
    <xf numFmtId="38" fontId="3" fillId="0" borderId="67" xfId="48" applyFont="1" applyFill="1" applyBorder="1" applyAlignment="1">
      <alignment horizontal="center" vertical="center"/>
    </xf>
    <xf numFmtId="38" fontId="3" fillId="0" borderId="144" xfId="48" applyFont="1" applyBorder="1" applyAlignment="1">
      <alignment horizontal="center" vertical="center"/>
    </xf>
    <xf numFmtId="38" fontId="3" fillId="0" borderId="131" xfId="48" applyFont="1" applyBorder="1" applyAlignment="1">
      <alignment horizontal="center" vertical="center"/>
    </xf>
    <xf numFmtId="38" fontId="3" fillId="0" borderId="145" xfId="48" applyFont="1" applyBorder="1" applyAlignment="1">
      <alignment horizontal="center" vertical="center"/>
    </xf>
    <xf numFmtId="177" fontId="3" fillId="0" borderId="50" xfId="48" applyNumberFormat="1" applyFont="1" applyBorder="1" applyAlignment="1">
      <alignment horizontal="left" vertical="center" shrinkToFit="1"/>
    </xf>
    <xf numFmtId="177" fontId="3" fillId="0" borderId="15" xfId="48" applyNumberFormat="1" applyFont="1" applyBorder="1" applyAlignment="1">
      <alignment horizontal="left" vertical="center" shrinkToFit="1"/>
    </xf>
    <xf numFmtId="177" fontId="4" fillId="0" borderId="166" xfId="48" applyNumberFormat="1" applyFont="1" applyBorder="1" applyAlignment="1">
      <alignment horizontal="center" vertical="center"/>
    </xf>
    <xf numFmtId="177" fontId="4" fillId="0" borderId="67" xfId="48" applyNumberFormat="1" applyFont="1" applyBorder="1" applyAlignment="1">
      <alignment horizontal="center" vertical="center"/>
    </xf>
    <xf numFmtId="177" fontId="3" fillId="0" borderId="39" xfId="48" applyNumberFormat="1" applyFont="1" applyBorder="1" applyAlignment="1">
      <alignment horizontal="center" vertical="center"/>
    </xf>
    <xf numFmtId="177" fontId="3" fillId="0" borderId="42" xfId="48" applyNumberFormat="1" applyFont="1" applyBorder="1" applyAlignment="1">
      <alignment horizontal="center" vertical="center"/>
    </xf>
    <xf numFmtId="177" fontId="3" fillId="0" borderId="44" xfId="48" applyNumberFormat="1" applyFont="1" applyBorder="1" applyAlignment="1">
      <alignment horizontal="center" vertical="center"/>
    </xf>
    <xf numFmtId="177" fontId="3" fillId="0" borderId="40" xfId="48" applyNumberFormat="1" applyFont="1" applyBorder="1" applyAlignment="1">
      <alignment horizontal="center" vertical="center"/>
    </xf>
    <xf numFmtId="177" fontId="3" fillId="0" borderId="41" xfId="48" applyNumberFormat="1" applyFont="1" applyBorder="1" applyAlignment="1">
      <alignment horizontal="center" vertical="center"/>
    </xf>
    <xf numFmtId="177" fontId="3" fillId="0" borderId="117" xfId="48" applyNumberFormat="1" applyFont="1" applyBorder="1" applyAlignment="1">
      <alignment horizontal="center" vertical="center"/>
    </xf>
    <xf numFmtId="177" fontId="3" fillId="0" borderId="156" xfId="48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38" fontId="3" fillId="0" borderId="166" xfId="48" applyFont="1" applyBorder="1" applyAlignment="1">
      <alignment horizontal="center" vertical="center"/>
    </xf>
    <xf numFmtId="38" fontId="3" fillId="0" borderId="67" xfId="48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38" fontId="3" fillId="0" borderId="132" xfId="48" applyNumberFormat="1" applyFont="1" applyBorder="1" applyAlignment="1">
      <alignment horizontal="center" vertical="center" wrapText="1" shrinkToFit="1"/>
    </xf>
    <xf numFmtId="38" fontId="3" fillId="0" borderId="110" xfId="48" applyNumberFormat="1" applyFont="1" applyBorder="1" applyAlignment="1">
      <alignment horizontal="center" vertical="center" wrapText="1" shrinkToFit="1"/>
    </xf>
    <xf numFmtId="38" fontId="3" fillId="0" borderId="111" xfId="48" applyNumberFormat="1" applyFont="1" applyBorder="1" applyAlignment="1">
      <alignment horizontal="center" vertical="center" wrapText="1" shrinkToFit="1"/>
    </xf>
    <xf numFmtId="38" fontId="4" fillId="0" borderId="31" xfId="48" applyNumberFormat="1" applyFont="1" applyFill="1" applyBorder="1" applyAlignment="1">
      <alignment horizontal="center" vertical="center"/>
    </xf>
    <xf numFmtId="38" fontId="4" fillId="0" borderId="34" xfId="48" applyNumberFormat="1" applyFont="1" applyFill="1" applyBorder="1" applyAlignment="1">
      <alignment horizontal="center" vertical="center"/>
    </xf>
    <xf numFmtId="38" fontId="4" fillId="0" borderId="26" xfId="48" applyNumberFormat="1" applyFont="1" applyBorder="1" applyAlignment="1">
      <alignment horizontal="right" vertical="center"/>
    </xf>
    <xf numFmtId="38" fontId="4" fillId="0" borderId="39" xfId="48" applyNumberFormat="1" applyFont="1" applyBorder="1" applyAlignment="1">
      <alignment horizontal="right" vertical="center"/>
    </xf>
    <xf numFmtId="38" fontId="3" fillId="0" borderId="14" xfId="48" applyNumberFormat="1" applyFont="1" applyBorder="1" applyAlignment="1">
      <alignment horizontal="left" vertical="center" wrapText="1"/>
    </xf>
    <xf numFmtId="38" fontId="3" fillId="0" borderId="15" xfId="48" applyNumberFormat="1" applyFont="1" applyBorder="1" applyAlignment="1">
      <alignment horizontal="left" vertical="center" wrapText="1"/>
    </xf>
    <xf numFmtId="38" fontId="3" fillId="0" borderId="16" xfId="48" applyNumberFormat="1" applyFont="1" applyBorder="1" applyAlignment="1">
      <alignment horizontal="left" vertical="center" wrapText="1"/>
    </xf>
    <xf numFmtId="38" fontId="3" fillId="0" borderId="0" xfId="48" applyNumberFormat="1" applyFont="1" applyBorder="1" applyAlignment="1">
      <alignment horizontal="left" vertical="center" wrapText="1"/>
    </xf>
    <xf numFmtId="38" fontId="4" fillId="0" borderId="125" xfId="48" applyNumberFormat="1" applyFont="1" applyBorder="1" applyAlignment="1">
      <alignment horizontal="center" vertical="center"/>
    </xf>
    <xf numFmtId="38" fontId="4" fillId="0" borderId="68" xfId="48" applyNumberFormat="1" applyFont="1" applyBorder="1" applyAlignment="1">
      <alignment horizontal="center" vertical="center"/>
    </xf>
    <xf numFmtId="38" fontId="4" fillId="0" borderId="116" xfId="48" applyNumberFormat="1" applyFont="1" applyBorder="1" applyAlignment="1">
      <alignment horizontal="center" vertical="center"/>
    </xf>
    <xf numFmtId="38" fontId="4" fillId="0" borderId="68" xfId="48" applyNumberFormat="1" applyFont="1" applyBorder="1" applyAlignment="1">
      <alignment horizontal="left" vertical="center" shrinkToFit="1"/>
    </xf>
    <xf numFmtId="38" fontId="4" fillId="0" borderId="92" xfId="48" applyNumberFormat="1" applyFont="1" applyBorder="1" applyAlignment="1">
      <alignment horizontal="left" vertical="center" shrinkToFit="1"/>
    </xf>
    <xf numFmtId="38" fontId="4" fillId="0" borderId="69" xfId="48" applyNumberFormat="1" applyFont="1" applyBorder="1" applyAlignment="1">
      <alignment horizontal="left" vertical="center" shrinkToFit="1"/>
    </xf>
    <xf numFmtId="38" fontId="2" fillId="0" borderId="50" xfId="48" applyFont="1" applyFill="1" applyBorder="1" applyAlignment="1">
      <alignment horizontal="left" vertical="center" wrapText="1"/>
    </xf>
    <xf numFmtId="38" fontId="2" fillId="0" borderId="15" xfId="48" applyFont="1" applyFill="1" applyBorder="1" applyAlignment="1">
      <alignment horizontal="left" vertical="center" wrapText="1"/>
    </xf>
    <xf numFmtId="38" fontId="2" fillId="0" borderId="15" xfId="48" applyFont="1" applyFill="1" applyBorder="1" applyAlignment="1">
      <alignment horizontal="left" vertical="center"/>
    </xf>
    <xf numFmtId="38" fontId="2" fillId="0" borderId="30" xfId="48" applyFont="1" applyFill="1" applyBorder="1" applyAlignment="1">
      <alignment horizontal="left" vertical="center"/>
    </xf>
    <xf numFmtId="38" fontId="2" fillId="0" borderId="20" xfId="48" applyFont="1" applyFill="1" applyBorder="1" applyAlignment="1">
      <alignment horizontal="left" vertical="center"/>
    </xf>
    <xf numFmtId="38" fontId="2" fillId="0" borderId="31" xfId="48" applyFont="1" applyFill="1" applyBorder="1" applyAlignment="1">
      <alignment horizontal="left" vertical="center"/>
    </xf>
    <xf numFmtId="38" fontId="2" fillId="0" borderId="34" xfId="48" applyFont="1" applyFill="1" applyBorder="1" applyAlignment="1">
      <alignment horizontal="left" vertical="center"/>
    </xf>
    <xf numFmtId="38" fontId="2" fillId="0" borderId="11" xfId="48" applyFont="1" applyBorder="1" applyAlignment="1">
      <alignment horizontal="left" vertical="center" shrinkToFit="1"/>
    </xf>
    <xf numFmtId="38" fontId="2" fillId="0" borderId="12" xfId="48" applyFont="1" applyBorder="1" applyAlignment="1">
      <alignment horizontal="left" vertical="center" shrinkToFit="1"/>
    </xf>
    <xf numFmtId="38" fontId="2" fillId="0" borderId="43" xfId="48" applyFont="1" applyBorder="1" applyAlignment="1">
      <alignment horizontal="left" vertical="center" shrinkToFit="1"/>
    </xf>
    <xf numFmtId="38" fontId="2" fillId="0" borderId="116" xfId="48" applyFont="1" applyBorder="1" applyAlignment="1">
      <alignment horizontal="left" vertical="center" shrinkToFit="1"/>
    </xf>
    <xf numFmtId="38" fontId="2" fillId="0" borderId="117" xfId="48" applyFont="1" applyBorder="1" applyAlignment="1">
      <alignment horizontal="left" vertical="center" shrinkToFit="1"/>
    </xf>
    <xf numFmtId="38" fontId="2" fillId="0" borderId="29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52" xfId="48" applyFont="1" applyFill="1" applyBorder="1" applyAlignment="1">
      <alignment horizontal="center" vertical="center"/>
    </xf>
    <xf numFmtId="38" fontId="3" fillId="0" borderId="131" xfId="48" applyFont="1" applyFill="1" applyBorder="1" applyAlignment="1">
      <alignment horizontal="center" vertical="center"/>
    </xf>
    <xf numFmtId="38" fontId="3" fillId="0" borderId="127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3" fillId="0" borderId="82" xfId="48" applyFont="1" applyFill="1" applyBorder="1" applyAlignment="1">
      <alignment horizontal="left" vertical="center" wrapText="1"/>
    </xf>
    <xf numFmtId="38" fontId="3" fillId="0" borderId="83" xfId="48" applyFont="1" applyFill="1" applyBorder="1" applyAlignment="1">
      <alignment horizontal="left" vertical="center"/>
    </xf>
    <xf numFmtId="38" fontId="3" fillId="0" borderId="172" xfId="48" applyFont="1" applyFill="1" applyBorder="1" applyAlignment="1">
      <alignment horizontal="left" vertical="center" wrapText="1"/>
    </xf>
    <xf numFmtId="38" fontId="3" fillId="0" borderId="172" xfId="48" applyFont="1" applyFill="1" applyBorder="1" applyAlignment="1">
      <alignment horizontal="left" vertical="center"/>
    </xf>
    <xf numFmtId="38" fontId="3" fillId="0" borderId="134" xfId="48" applyFont="1" applyFill="1" applyBorder="1" applyAlignment="1">
      <alignment horizontal="left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42" xfId="48" applyFont="1" applyFill="1" applyBorder="1" applyAlignment="1">
      <alignment horizontal="center" vertical="center"/>
    </xf>
    <xf numFmtId="38" fontId="4" fillId="0" borderId="82" xfId="48" applyFont="1" applyFill="1" applyBorder="1" applyAlignment="1">
      <alignment vertical="center" wrapText="1"/>
    </xf>
    <xf numFmtId="0" fontId="0" fillId="0" borderId="83" xfId="0" applyBorder="1" applyAlignment="1">
      <alignment vertical="center" wrapText="1"/>
    </xf>
    <xf numFmtId="38" fontId="2" fillId="0" borderId="50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horizontal="left" vertical="center" shrinkToFit="1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40" xfId="48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6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552450"/>
          <a:ext cx="2543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5</xdr:col>
      <xdr:colOff>1514475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90525" y="2476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667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0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200025" y="304800"/>
          <a:ext cx="399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6</xdr:col>
      <xdr:colOff>533400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171575" y="27622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5</xdr:col>
      <xdr:colOff>1885950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38150" y="209550"/>
          <a:ext cx="3152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6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6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762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5</xdr:col>
      <xdr:colOff>885825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81025" y="228600"/>
          <a:ext cx="3181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63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D5" sqref="D5"/>
    </sheetView>
  </sheetViews>
  <sheetFormatPr defaultColWidth="9.00390625" defaultRowHeight="13.5"/>
  <cols>
    <col min="1" max="1" width="4.875" style="27" customWidth="1"/>
    <col min="2" max="2" width="3.00390625" style="83" customWidth="1"/>
    <col min="3" max="4" width="3.50390625" style="83" customWidth="1"/>
    <col min="5" max="5" width="7.75390625" style="83" customWidth="1"/>
    <col min="6" max="6" width="15.625" style="83" customWidth="1"/>
    <col min="7" max="14" width="17.875" style="83" customWidth="1"/>
    <col min="15" max="16384" width="9.00390625" style="83" customWidth="1"/>
  </cols>
  <sheetData>
    <row r="1" spans="1:10" s="1019" customFormat="1" ht="21.75" customHeight="1">
      <c r="A1" s="27"/>
      <c r="B1" s="1144" t="s">
        <v>501</v>
      </c>
      <c r="C1" s="1144"/>
      <c r="D1" s="1144"/>
      <c r="E1" s="1144"/>
      <c r="F1" s="1144"/>
      <c r="G1" s="1144"/>
      <c r="H1" s="1144"/>
      <c r="I1" s="1144"/>
      <c r="J1" s="1144"/>
    </row>
    <row r="2" spans="1:10" s="1019" customFormat="1" ht="5.25" customHeight="1">
      <c r="A2" s="1020"/>
      <c r="B2" s="22"/>
      <c r="C2" s="22"/>
      <c r="D2" s="22"/>
      <c r="E2" s="22"/>
      <c r="F2" s="22"/>
      <c r="G2" s="22"/>
      <c r="H2" s="22"/>
      <c r="I2" s="22"/>
      <c r="J2" s="22"/>
    </row>
    <row r="3" spans="1:6" ht="15.75" customHeight="1" thickBot="1">
      <c r="A3" s="1020"/>
      <c r="B3" s="2" t="s">
        <v>463</v>
      </c>
      <c r="C3" s="2"/>
      <c r="D3" s="2"/>
      <c r="E3" s="2"/>
      <c r="F3" s="2"/>
    </row>
    <row r="4" spans="1:14" s="1021" customFormat="1" ht="13.5">
      <c r="A4" s="236"/>
      <c r="B4" s="134"/>
      <c r="C4" s="135"/>
      <c r="D4" s="135"/>
      <c r="E4" s="135"/>
      <c r="F4" s="151" t="s">
        <v>503</v>
      </c>
      <c r="G4" s="136" t="s">
        <v>212</v>
      </c>
      <c r="H4" s="136" t="s">
        <v>380</v>
      </c>
      <c r="I4" s="187" t="s">
        <v>213</v>
      </c>
      <c r="J4" s="187" t="s">
        <v>692</v>
      </c>
      <c r="K4" s="136" t="s">
        <v>381</v>
      </c>
      <c r="L4" s="136" t="s">
        <v>214</v>
      </c>
      <c r="M4" s="188" t="s">
        <v>215</v>
      </c>
      <c r="N4" s="1141" t="s">
        <v>544</v>
      </c>
    </row>
    <row r="5" spans="1:14" s="1021" customFormat="1" ht="13.5">
      <c r="A5" s="236"/>
      <c r="B5" s="1022"/>
      <c r="C5" s="124"/>
      <c r="D5" s="124"/>
      <c r="E5" s="124"/>
      <c r="F5" s="152"/>
      <c r="G5" s="3" t="s">
        <v>464</v>
      </c>
      <c r="H5" s="3" t="s">
        <v>385</v>
      </c>
      <c r="I5" s="3" t="s">
        <v>465</v>
      </c>
      <c r="J5" s="3" t="s">
        <v>359</v>
      </c>
      <c r="K5" s="1087" t="s">
        <v>388</v>
      </c>
      <c r="L5" s="3" t="s">
        <v>466</v>
      </c>
      <c r="M5" s="42" t="s">
        <v>467</v>
      </c>
      <c r="N5" s="1142"/>
    </row>
    <row r="6" spans="2:16" s="159" customFormat="1" ht="14.25" customHeight="1" thickBot="1">
      <c r="B6" s="145" t="s">
        <v>504</v>
      </c>
      <c r="C6" s="146"/>
      <c r="D6" s="146"/>
      <c r="E6" s="146"/>
      <c r="F6" s="153"/>
      <c r="G6" s="148" t="s">
        <v>395</v>
      </c>
      <c r="H6" s="148" t="s">
        <v>399</v>
      </c>
      <c r="I6" s="148" t="s">
        <v>396</v>
      </c>
      <c r="J6" s="148" t="s">
        <v>397</v>
      </c>
      <c r="K6" s="149" t="s">
        <v>682</v>
      </c>
      <c r="L6" s="148" t="s">
        <v>398</v>
      </c>
      <c r="M6" s="150" t="s">
        <v>400</v>
      </c>
      <c r="N6" s="1143"/>
      <c r="P6" s="160"/>
    </row>
    <row r="7" spans="2:16" ht="14.25" customHeight="1">
      <c r="B7" s="140" t="s">
        <v>469</v>
      </c>
      <c r="C7" s="21"/>
      <c r="D7" s="21"/>
      <c r="E7" s="21"/>
      <c r="F7" s="154"/>
      <c r="G7" s="1059">
        <v>21576</v>
      </c>
      <c r="H7" s="1060">
        <v>21582</v>
      </c>
      <c r="I7" s="1060">
        <v>21274</v>
      </c>
      <c r="J7" s="1060">
        <v>25883</v>
      </c>
      <c r="K7" s="1060">
        <v>20821</v>
      </c>
      <c r="L7" s="1060">
        <v>21641</v>
      </c>
      <c r="M7" s="1061">
        <v>25173</v>
      </c>
      <c r="N7" s="918"/>
      <c r="P7" s="1023"/>
    </row>
    <row r="8" spans="2:14" ht="14.25" customHeight="1">
      <c r="B8" s="137" t="s">
        <v>470</v>
      </c>
      <c r="C8" s="5"/>
      <c r="D8" s="5"/>
      <c r="E8" s="5"/>
      <c r="F8" s="155"/>
      <c r="G8" s="1062">
        <v>24563</v>
      </c>
      <c r="H8" s="1063">
        <v>24563</v>
      </c>
      <c r="I8" s="1063">
        <v>24563</v>
      </c>
      <c r="J8" s="1063">
        <v>25883</v>
      </c>
      <c r="K8" s="1063">
        <v>24563</v>
      </c>
      <c r="L8" s="1063">
        <v>30042</v>
      </c>
      <c r="M8" s="1064">
        <v>25173</v>
      </c>
      <c r="N8" s="919"/>
    </row>
    <row r="9" spans="2:14" ht="14.25" customHeight="1">
      <c r="B9" s="137" t="s">
        <v>471</v>
      </c>
      <c r="C9" s="5"/>
      <c r="D9" s="5"/>
      <c r="E9" s="5"/>
      <c r="F9" s="155"/>
      <c r="G9" s="1062" t="s">
        <v>472</v>
      </c>
      <c r="H9" s="1063" t="s">
        <v>472</v>
      </c>
      <c r="I9" s="1063" t="s">
        <v>472</v>
      </c>
      <c r="J9" s="1063" t="s">
        <v>472</v>
      </c>
      <c r="K9" s="1063" t="s">
        <v>472</v>
      </c>
      <c r="L9" s="1063" t="s">
        <v>472</v>
      </c>
      <c r="M9" s="1064" t="s">
        <v>472</v>
      </c>
      <c r="N9" s="919"/>
    </row>
    <row r="10" spans="2:14" ht="14.25" customHeight="1" thickBot="1">
      <c r="B10" s="165" t="s">
        <v>473</v>
      </c>
      <c r="C10" s="166"/>
      <c r="D10" s="166"/>
      <c r="E10" s="166"/>
      <c r="F10" s="167"/>
      <c r="G10" s="1065" t="s">
        <v>474</v>
      </c>
      <c r="H10" s="1066" t="s">
        <v>474</v>
      </c>
      <c r="I10" s="1066" t="s">
        <v>474</v>
      </c>
      <c r="J10" s="1066" t="s">
        <v>474</v>
      </c>
      <c r="K10" s="1066" t="s">
        <v>474</v>
      </c>
      <c r="L10" s="1066" t="s">
        <v>474</v>
      </c>
      <c r="M10" s="1067" t="s">
        <v>474</v>
      </c>
      <c r="N10" s="920"/>
    </row>
    <row r="11" spans="2:14" ht="12" customHeight="1">
      <c r="B11" s="138" t="s">
        <v>475</v>
      </c>
      <c r="C11" s="163"/>
      <c r="D11" s="163"/>
      <c r="E11" s="163"/>
      <c r="F11" s="164"/>
      <c r="G11" s="924"/>
      <c r="H11" s="925"/>
      <c r="I11" s="925"/>
      <c r="J11" s="925"/>
      <c r="K11" s="925"/>
      <c r="L11" s="925"/>
      <c r="M11" s="926"/>
      <c r="N11" s="918"/>
    </row>
    <row r="12" spans="2:14" ht="12" customHeight="1">
      <c r="B12" s="138"/>
      <c r="C12" s="7" t="s">
        <v>476</v>
      </c>
      <c r="D12" s="8"/>
      <c r="E12" s="8"/>
      <c r="F12" s="156"/>
      <c r="G12" s="927"/>
      <c r="H12" s="928"/>
      <c r="I12" s="928"/>
      <c r="J12" s="928"/>
      <c r="K12" s="928"/>
      <c r="L12" s="928"/>
      <c r="M12" s="929"/>
      <c r="N12" s="921"/>
    </row>
    <row r="13" spans="2:14" ht="14.25" customHeight="1">
      <c r="B13" s="138"/>
      <c r="C13" s="9"/>
      <c r="D13" s="391" t="s">
        <v>477</v>
      </c>
      <c r="E13" s="440"/>
      <c r="F13" s="392"/>
      <c r="G13" s="1068" t="s">
        <v>693</v>
      </c>
      <c r="H13" s="1069" t="s">
        <v>693</v>
      </c>
      <c r="I13" s="1069" t="s">
        <v>693</v>
      </c>
      <c r="J13" s="1069" t="s">
        <v>693</v>
      </c>
      <c r="K13" s="1069" t="s">
        <v>693</v>
      </c>
      <c r="L13" s="1069" t="s">
        <v>693</v>
      </c>
      <c r="M13" s="1070" t="s">
        <v>693</v>
      </c>
      <c r="N13" s="922"/>
    </row>
    <row r="14" spans="2:14" ht="14.25" customHeight="1">
      <c r="B14" s="138"/>
      <c r="C14" s="9"/>
      <c r="D14" s="391" t="s">
        <v>478</v>
      </c>
      <c r="E14" s="440"/>
      <c r="F14" s="392"/>
      <c r="G14" s="393"/>
      <c r="H14" s="394"/>
      <c r="I14" s="394"/>
      <c r="J14" s="394"/>
      <c r="K14" s="394"/>
      <c r="L14" s="394"/>
      <c r="M14" s="395"/>
      <c r="N14" s="922"/>
    </row>
    <row r="15" spans="2:14" ht="14.25" customHeight="1">
      <c r="B15" s="138"/>
      <c r="C15" s="9"/>
      <c r="D15" s="396" t="s">
        <v>738</v>
      </c>
      <c r="E15" s="1124"/>
      <c r="F15" s="397"/>
      <c r="G15" s="398"/>
      <c r="H15" s="399"/>
      <c r="I15" s="399"/>
      <c r="J15" s="399"/>
      <c r="K15" s="399"/>
      <c r="L15" s="399"/>
      <c r="M15" s="400"/>
      <c r="N15" s="923"/>
    </row>
    <row r="16" spans="2:14" ht="12" customHeight="1">
      <c r="B16" s="138"/>
      <c r="C16" s="7" t="s">
        <v>479</v>
      </c>
      <c r="D16" s="8"/>
      <c r="E16" s="8"/>
      <c r="F16" s="156"/>
      <c r="G16" s="927"/>
      <c r="H16" s="928"/>
      <c r="I16" s="928"/>
      <c r="J16" s="928"/>
      <c r="K16" s="928"/>
      <c r="L16" s="928"/>
      <c r="M16" s="929"/>
      <c r="N16" s="921"/>
    </row>
    <row r="17" spans="2:14" ht="14.25" customHeight="1">
      <c r="B17" s="138"/>
      <c r="C17" s="9"/>
      <c r="D17" s="391" t="s">
        <v>480</v>
      </c>
      <c r="E17" s="440"/>
      <c r="F17" s="392"/>
      <c r="G17" s="459">
        <v>199</v>
      </c>
      <c r="H17" s="460">
        <v>30</v>
      </c>
      <c r="I17" s="460">
        <v>48</v>
      </c>
      <c r="J17" s="460">
        <v>173</v>
      </c>
      <c r="K17" s="460">
        <v>80</v>
      </c>
      <c r="L17" s="460">
        <v>40</v>
      </c>
      <c r="M17" s="461">
        <v>253</v>
      </c>
      <c r="N17" s="404">
        <f aca="true" t="shared" si="0" ref="N17:N22">SUM(G17:M17)</f>
        <v>823</v>
      </c>
    </row>
    <row r="18" spans="2:14" ht="14.25" customHeight="1">
      <c r="B18" s="138"/>
      <c r="C18" s="9"/>
      <c r="D18" s="391" t="s">
        <v>481</v>
      </c>
      <c r="E18" s="440"/>
      <c r="F18" s="392"/>
      <c r="G18" s="459">
        <v>0</v>
      </c>
      <c r="H18" s="460">
        <v>0</v>
      </c>
      <c r="I18" s="460">
        <v>0</v>
      </c>
      <c r="J18" s="460">
        <v>0</v>
      </c>
      <c r="K18" s="460">
        <v>0</v>
      </c>
      <c r="L18" s="460">
        <v>40</v>
      </c>
      <c r="M18" s="461">
        <v>46</v>
      </c>
      <c r="N18" s="404">
        <f t="shared" si="0"/>
        <v>86</v>
      </c>
    </row>
    <row r="19" spans="2:14" ht="14.25" customHeight="1">
      <c r="B19" s="138"/>
      <c r="C19" s="9"/>
      <c r="D19" s="391" t="s">
        <v>482</v>
      </c>
      <c r="E19" s="440"/>
      <c r="F19" s="392"/>
      <c r="G19" s="401">
        <v>0</v>
      </c>
      <c r="H19" s="402">
        <v>0</v>
      </c>
      <c r="I19" s="402">
        <v>0</v>
      </c>
      <c r="J19" s="402">
        <v>0</v>
      </c>
      <c r="K19" s="402">
        <v>0</v>
      </c>
      <c r="L19" s="402">
        <v>0</v>
      </c>
      <c r="M19" s="403">
        <v>0</v>
      </c>
      <c r="N19" s="404">
        <f t="shared" si="0"/>
        <v>0</v>
      </c>
    </row>
    <row r="20" spans="2:14" ht="14.25" customHeight="1">
      <c r="B20" s="138"/>
      <c r="C20" s="9"/>
      <c r="D20" s="391" t="s">
        <v>483</v>
      </c>
      <c r="E20" s="440"/>
      <c r="F20" s="392"/>
      <c r="G20" s="401">
        <v>0</v>
      </c>
      <c r="H20" s="402">
        <v>0</v>
      </c>
      <c r="I20" s="402">
        <v>0</v>
      </c>
      <c r="J20" s="402">
        <v>0</v>
      </c>
      <c r="K20" s="402">
        <v>0</v>
      </c>
      <c r="L20" s="402">
        <v>0</v>
      </c>
      <c r="M20" s="403">
        <v>0</v>
      </c>
      <c r="N20" s="404">
        <f t="shared" si="0"/>
        <v>0</v>
      </c>
    </row>
    <row r="21" spans="2:14" ht="14.25" customHeight="1">
      <c r="B21" s="138"/>
      <c r="C21" s="9"/>
      <c r="D21" s="391" t="s">
        <v>484</v>
      </c>
      <c r="E21" s="440"/>
      <c r="F21" s="392"/>
      <c r="G21" s="459">
        <v>0</v>
      </c>
      <c r="H21" s="460">
        <v>0</v>
      </c>
      <c r="I21" s="460">
        <v>0</v>
      </c>
      <c r="J21" s="460">
        <v>0</v>
      </c>
      <c r="K21" s="460">
        <v>0</v>
      </c>
      <c r="L21" s="460">
        <v>0</v>
      </c>
      <c r="M21" s="461">
        <v>0</v>
      </c>
      <c r="N21" s="404">
        <f t="shared" si="0"/>
        <v>0</v>
      </c>
    </row>
    <row r="22" spans="2:14" ht="14.25" customHeight="1">
      <c r="B22" s="138"/>
      <c r="C22" s="10"/>
      <c r="D22" s="396" t="s">
        <v>468</v>
      </c>
      <c r="E22" s="1124"/>
      <c r="F22" s="397"/>
      <c r="G22" s="405">
        <v>199</v>
      </c>
      <c r="H22" s="406">
        <v>30</v>
      </c>
      <c r="I22" s="406">
        <v>48</v>
      </c>
      <c r="J22" s="406">
        <v>173</v>
      </c>
      <c r="K22" s="406">
        <v>80</v>
      </c>
      <c r="L22" s="406">
        <v>80</v>
      </c>
      <c r="M22" s="406">
        <v>299</v>
      </c>
      <c r="N22" s="408">
        <f t="shared" si="0"/>
        <v>909</v>
      </c>
    </row>
    <row r="23" spans="1:14" ht="12" customHeight="1">
      <c r="A23" s="1156"/>
      <c r="B23" s="138"/>
      <c r="C23" s="7" t="s">
        <v>485</v>
      </c>
      <c r="D23" s="8"/>
      <c r="E23" s="8"/>
      <c r="F23" s="156"/>
      <c r="G23" s="930"/>
      <c r="H23" s="931"/>
      <c r="I23" s="931"/>
      <c r="J23" s="931"/>
      <c r="K23" s="931"/>
      <c r="L23" s="931"/>
      <c r="M23" s="932"/>
      <c r="N23" s="921"/>
    </row>
    <row r="24" spans="1:14" ht="14.25" customHeight="1">
      <c r="A24" s="1156"/>
      <c r="B24" s="138"/>
      <c r="C24" s="9"/>
      <c r="D24" s="486" t="s">
        <v>711</v>
      </c>
      <c r="E24" s="475"/>
      <c r="F24" s="476"/>
      <c r="G24" s="401"/>
      <c r="H24" s="402"/>
      <c r="I24" s="402"/>
      <c r="J24" s="402"/>
      <c r="K24" s="402"/>
      <c r="L24" s="402"/>
      <c r="M24" s="403"/>
      <c r="N24" s="922"/>
    </row>
    <row r="25" spans="1:14" ht="14.25" customHeight="1">
      <c r="A25" s="1156"/>
      <c r="B25" s="138"/>
      <c r="C25" s="9"/>
      <c r="D25" s="486" t="s">
        <v>712</v>
      </c>
      <c r="E25" s="475"/>
      <c r="F25" s="476"/>
      <c r="G25" s="459"/>
      <c r="H25" s="460"/>
      <c r="I25" s="1069" t="s">
        <v>694</v>
      </c>
      <c r="J25" s="460"/>
      <c r="K25" s="1069" t="s">
        <v>694</v>
      </c>
      <c r="L25" s="1069" t="s">
        <v>694</v>
      </c>
      <c r="M25" s="461"/>
      <c r="N25" s="1054"/>
    </row>
    <row r="26" spans="1:14" ht="14.25" customHeight="1">
      <c r="A26" s="1156"/>
      <c r="B26" s="138"/>
      <c r="C26" s="10"/>
      <c r="D26" s="491" t="s">
        <v>710</v>
      </c>
      <c r="E26" s="478"/>
      <c r="F26" s="479"/>
      <c r="G26" s="1068" t="s">
        <v>694</v>
      </c>
      <c r="H26" s="1069" t="s">
        <v>694</v>
      </c>
      <c r="I26" s="1069"/>
      <c r="J26" s="1069" t="s">
        <v>694</v>
      </c>
      <c r="K26" s="1100"/>
      <c r="L26" s="27"/>
      <c r="M26" s="1070" t="s">
        <v>694</v>
      </c>
      <c r="N26" s="923"/>
    </row>
    <row r="27" spans="2:14" ht="12" customHeight="1">
      <c r="B27" s="138"/>
      <c r="C27" s="7" t="s">
        <v>370</v>
      </c>
      <c r="D27" s="8"/>
      <c r="E27" s="8"/>
      <c r="F27" s="156"/>
      <c r="G27" s="930"/>
      <c r="H27" s="931"/>
      <c r="I27" s="931"/>
      <c r="J27" s="931"/>
      <c r="K27" s="931"/>
      <c r="L27" s="931"/>
      <c r="M27" s="932"/>
      <c r="N27" s="921"/>
    </row>
    <row r="28" spans="2:14" ht="14.25" customHeight="1">
      <c r="B28" s="138"/>
      <c r="C28" s="9"/>
      <c r="D28" s="391" t="s">
        <v>486</v>
      </c>
      <c r="E28" s="440"/>
      <c r="F28" s="392"/>
      <c r="G28" s="459">
        <v>9303</v>
      </c>
      <c r="H28" s="460">
        <v>1877</v>
      </c>
      <c r="I28" s="460">
        <v>2622</v>
      </c>
      <c r="J28" s="460">
        <v>8289</v>
      </c>
      <c r="K28" s="460">
        <v>0</v>
      </c>
      <c r="L28" s="460">
        <v>7202</v>
      </c>
      <c r="M28" s="461">
        <v>16574</v>
      </c>
      <c r="N28" s="404">
        <f>SUM(G28:M28)</f>
        <v>45867</v>
      </c>
    </row>
    <row r="29" spans="2:14" ht="14.25" customHeight="1">
      <c r="B29" s="138"/>
      <c r="C29" s="9"/>
      <c r="D29" s="391" t="s">
        <v>487</v>
      </c>
      <c r="E29" s="440"/>
      <c r="F29" s="392"/>
      <c r="G29" s="459">
        <v>0</v>
      </c>
      <c r="H29" s="460">
        <v>0</v>
      </c>
      <c r="I29" s="460">
        <v>36</v>
      </c>
      <c r="J29" s="460">
        <v>336</v>
      </c>
      <c r="K29" s="460">
        <v>4619</v>
      </c>
      <c r="L29" s="460">
        <v>0</v>
      </c>
      <c r="M29" s="461">
        <v>0</v>
      </c>
      <c r="N29" s="404">
        <f>SUM(G29:M29)</f>
        <v>4991</v>
      </c>
    </row>
    <row r="30" spans="2:14" ht="14.25" customHeight="1">
      <c r="B30" s="138"/>
      <c r="C30" s="9"/>
      <c r="D30" s="391" t="s">
        <v>488</v>
      </c>
      <c r="E30" s="440"/>
      <c r="F30" s="392"/>
      <c r="G30" s="459">
        <v>0</v>
      </c>
      <c r="H30" s="460">
        <v>0</v>
      </c>
      <c r="I30" s="460">
        <v>0</v>
      </c>
      <c r="J30" s="460">
        <v>86</v>
      </c>
      <c r="K30" s="460">
        <v>0</v>
      </c>
      <c r="L30" s="460">
        <v>0</v>
      </c>
      <c r="M30" s="461">
        <v>0</v>
      </c>
      <c r="N30" s="404">
        <f>SUM(G30:M30)</f>
        <v>86</v>
      </c>
    </row>
    <row r="31" spans="2:14" ht="14.25" customHeight="1">
      <c r="B31" s="138"/>
      <c r="C31" s="10"/>
      <c r="D31" s="396" t="s">
        <v>468</v>
      </c>
      <c r="E31" s="1124"/>
      <c r="F31" s="397"/>
      <c r="G31" s="405">
        <v>9303</v>
      </c>
      <c r="H31" s="406">
        <v>1877</v>
      </c>
      <c r="I31" s="406">
        <v>2658</v>
      </c>
      <c r="J31" s="406">
        <v>8711</v>
      </c>
      <c r="K31" s="406">
        <v>4619</v>
      </c>
      <c r="L31" s="406">
        <v>7202</v>
      </c>
      <c r="M31" s="407">
        <v>16574</v>
      </c>
      <c r="N31" s="408">
        <f>SUM(G31:M31)</f>
        <v>50944</v>
      </c>
    </row>
    <row r="32" spans="2:14" ht="12" customHeight="1">
      <c r="B32" s="138"/>
      <c r="C32" s="7" t="s">
        <v>489</v>
      </c>
      <c r="D32" s="8"/>
      <c r="E32" s="8"/>
      <c r="F32" s="156"/>
      <c r="G32" s="933"/>
      <c r="H32" s="934"/>
      <c r="I32" s="934"/>
      <c r="J32" s="934"/>
      <c r="K32" s="934"/>
      <c r="L32" s="934"/>
      <c r="M32" s="935"/>
      <c r="N32" s="936"/>
    </row>
    <row r="33" spans="2:14" ht="14.25" customHeight="1">
      <c r="B33" s="138"/>
      <c r="C33" s="9"/>
      <c r="D33" s="391" t="s">
        <v>490</v>
      </c>
      <c r="E33" s="440"/>
      <c r="F33" s="392"/>
      <c r="G33" s="1121">
        <v>0</v>
      </c>
      <c r="H33" s="402">
        <v>0</v>
      </c>
      <c r="I33" s="402">
        <v>0</v>
      </c>
      <c r="J33" s="402">
        <v>0</v>
      </c>
      <c r="K33" s="402">
        <v>0</v>
      </c>
      <c r="L33" s="402">
        <v>0</v>
      </c>
      <c r="M33" s="403">
        <v>0</v>
      </c>
      <c r="N33" s="404">
        <f>SUM(G33:M33)</f>
        <v>0</v>
      </c>
    </row>
    <row r="34" spans="2:14" ht="14.25" customHeight="1">
      <c r="B34" s="138"/>
      <c r="C34" s="9"/>
      <c r="D34" s="1128" t="s">
        <v>737</v>
      </c>
      <c r="E34" s="1125"/>
      <c r="F34" s="1126"/>
      <c r="G34" s="940"/>
      <c r="H34" s="941"/>
      <c r="I34" s="941"/>
      <c r="J34" s="941"/>
      <c r="K34" s="941"/>
      <c r="L34" s="941"/>
      <c r="M34" s="942"/>
      <c r="N34" s="943"/>
    </row>
    <row r="35" spans="2:14" ht="14.25" customHeight="1">
      <c r="B35" s="138"/>
      <c r="C35" s="9"/>
      <c r="D35" s="1122"/>
      <c r="E35" s="415" t="s">
        <v>491</v>
      </c>
      <c r="F35" s="409" t="s">
        <v>492</v>
      </c>
      <c r="G35" s="401">
        <v>0</v>
      </c>
      <c r="H35" s="402">
        <v>0</v>
      </c>
      <c r="I35" s="402">
        <v>0</v>
      </c>
      <c r="J35" s="402">
        <v>0</v>
      </c>
      <c r="K35" s="402">
        <v>0</v>
      </c>
      <c r="L35" s="402">
        <v>0</v>
      </c>
      <c r="M35" s="403">
        <v>0</v>
      </c>
      <c r="N35" s="404">
        <f>SUM(G35:M35)</f>
        <v>0</v>
      </c>
    </row>
    <row r="36" spans="2:14" ht="14.25" customHeight="1">
      <c r="B36" s="138"/>
      <c r="C36" s="9"/>
      <c r="D36" s="1122"/>
      <c r="E36" s="416"/>
      <c r="F36" s="409" t="s">
        <v>493</v>
      </c>
      <c r="G36" s="401">
        <v>0</v>
      </c>
      <c r="H36" s="402">
        <v>0</v>
      </c>
      <c r="I36" s="402">
        <v>0</v>
      </c>
      <c r="J36" s="402">
        <v>0</v>
      </c>
      <c r="K36" s="402">
        <v>0</v>
      </c>
      <c r="L36" s="402">
        <v>0</v>
      </c>
      <c r="M36" s="403">
        <v>0</v>
      </c>
      <c r="N36" s="404">
        <f>SUM(G36:M36)</f>
        <v>0</v>
      </c>
    </row>
    <row r="37" spans="2:14" ht="14.25" customHeight="1">
      <c r="B37" s="138"/>
      <c r="C37" s="9"/>
      <c r="D37" s="1122"/>
      <c r="E37" s="418" t="s">
        <v>672</v>
      </c>
      <c r="F37" s="409" t="s">
        <v>492</v>
      </c>
      <c r="G37" s="401">
        <v>0</v>
      </c>
      <c r="H37" s="402">
        <v>0</v>
      </c>
      <c r="I37" s="402">
        <v>0</v>
      </c>
      <c r="J37" s="402">
        <v>0</v>
      </c>
      <c r="K37" s="402">
        <v>0</v>
      </c>
      <c r="L37" s="402">
        <v>0</v>
      </c>
      <c r="M37" s="403">
        <v>0</v>
      </c>
      <c r="N37" s="404">
        <f>SUM(G37:M37)</f>
        <v>0</v>
      </c>
    </row>
    <row r="38" spans="2:14" ht="14.25" customHeight="1">
      <c r="B38" s="138"/>
      <c r="C38" s="9"/>
      <c r="D38" s="1123"/>
      <c r="E38" s="417"/>
      <c r="F38" s="410" t="s">
        <v>493</v>
      </c>
      <c r="G38" s="411">
        <v>0</v>
      </c>
      <c r="H38" s="412">
        <v>0</v>
      </c>
      <c r="I38" s="412">
        <v>0</v>
      </c>
      <c r="J38" s="412">
        <v>0</v>
      </c>
      <c r="K38" s="412">
        <v>0</v>
      </c>
      <c r="L38" s="412">
        <v>0</v>
      </c>
      <c r="M38" s="413">
        <v>0</v>
      </c>
      <c r="N38" s="414">
        <f>SUM(G38:M38)</f>
        <v>0</v>
      </c>
    </row>
    <row r="39" spans="2:14" ht="12" customHeight="1">
      <c r="B39" s="138"/>
      <c r="C39" s="7" t="s">
        <v>494</v>
      </c>
      <c r="D39" s="8"/>
      <c r="E39" s="8"/>
      <c r="F39" s="156"/>
      <c r="G39" s="930"/>
      <c r="H39" s="931"/>
      <c r="I39" s="931"/>
      <c r="J39" s="931"/>
      <c r="K39" s="931"/>
      <c r="L39" s="931"/>
      <c r="M39" s="932"/>
      <c r="N39" s="921"/>
    </row>
    <row r="40" spans="2:14" ht="14.25" customHeight="1">
      <c r="B40" s="138"/>
      <c r="C40" s="9"/>
      <c r="D40" s="391" t="s">
        <v>495</v>
      </c>
      <c r="E40" s="440"/>
      <c r="F40" s="392"/>
      <c r="G40" s="1071" t="s">
        <v>677</v>
      </c>
      <c r="H40" s="1072" t="s">
        <v>678</v>
      </c>
      <c r="I40" s="1072" t="s">
        <v>679</v>
      </c>
      <c r="J40" s="1072" t="s">
        <v>679</v>
      </c>
      <c r="K40" s="1072" t="s">
        <v>679</v>
      </c>
      <c r="L40" s="1072" t="s">
        <v>679</v>
      </c>
      <c r="M40" s="1073" t="s">
        <v>679</v>
      </c>
      <c r="N40" s="922"/>
    </row>
    <row r="41" spans="2:14" ht="14.25" customHeight="1">
      <c r="B41" s="138"/>
      <c r="C41" s="9"/>
      <c r="D41" s="391" t="s">
        <v>496</v>
      </c>
      <c r="E41" s="440"/>
      <c r="F41" s="392"/>
      <c r="G41" s="1074">
        <v>10</v>
      </c>
      <c r="H41" s="1075">
        <v>0</v>
      </c>
      <c r="I41" s="1075">
        <v>3</v>
      </c>
      <c r="J41" s="1075">
        <v>3</v>
      </c>
      <c r="K41" s="1075">
        <v>2</v>
      </c>
      <c r="L41" s="1075">
        <v>2</v>
      </c>
      <c r="M41" s="1076">
        <v>5</v>
      </c>
      <c r="N41" s="414">
        <f>SUM(G41:M41)</f>
        <v>25</v>
      </c>
    </row>
    <row r="42" spans="2:14" ht="14.25" customHeight="1">
      <c r="B42" s="138"/>
      <c r="C42" s="10"/>
      <c r="D42" s="396" t="s">
        <v>709</v>
      </c>
      <c r="E42" s="1124"/>
      <c r="F42" s="397"/>
      <c r="G42" s="1053"/>
      <c r="H42" s="1050"/>
      <c r="I42" s="1050"/>
      <c r="J42" s="1050"/>
      <c r="K42" s="1050"/>
      <c r="L42" s="1050"/>
      <c r="M42" s="1051"/>
      <c r="N42" s="1052"/>
    </row>
    <row r="43" spans="2:14" ht="14.25" customHeight="1">
      <c r="B43" s="138"/>
      <c r="C43" s="4" t="s">
        <v>622</v>
      </c>
      <c r="D43" s="5"/>
      <c r="E43" s="5"/>
      <c r="F43" s="155"/>
      <c r="G43" s="1116" t="s">
        <v>3</v>
      </c>
      <c r="H43" s="1117" t="s">
        <v>6</v>
      </c>
      <c r="I43" s="1117" t="s">
        <v>5</v>
      </c>
      <c r="J43" s="1117" t="s">
        <v>4</v>
      </c>
      <c r="K43" s="1117" t="s">
        <v>5</v>
      </c>
      <c r="L43" s="1117" t="s">
        <v>4</v>
      </c>
      <c r="M43" s="1118" t="s">
        <v>3</v>
      </c>
      <c r="N43" s="919"/>
    </row>
    <row r="44" spans="2:14" s="27" customFormat="1" ht="14.25" customHeight="1">
      <c r="B44" s="139"/>
      <c r="C44" s="4" t="s">
        <v>625</v>
      </c>
      <c r="D44" s="8"/>
      <c r="E44" s="15"/>
      <c r="F44" s="157"/>
      <c r="G44" s="1077" t="s">
        <v>678</v>
      </c>
      <c r="H44" s="1078" t="s">
        <v>678</v>
      </c>
      <c r="I44" s="1078" t="s">
        <v>678</v>
      </c>
      <c r="J44" s="1078" t="s">
        <v>678</v>
      </c>
      <c r="K44" s="1078" t="s">
        <v>680</v>
      </c>
      <c r="L44" s="1078" t="s">
        <v>681</v>
      </c>
      <c r="M44" s="1079" t="s">
        <v>678</v>
      </c>
      <c r="N44" s="919"/>
    </row>
    <row r="45" spans="2:14" s="27" customFormat="1" ht="14.25" customHeight="1" thickBot="1">
      <c r="B45" s="168"/>
      <c r="C45" s="143" t="s">
        <v>718</v>
      </c>
      <c r="D45" s="1119"/>
      <c r="E45" s="169"/>
      <c r="F45" s="170"/>
      <c r="G45" s="171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3">
        <v>0</v>
      </c>
      <c r="N45" s="174">
        <f>SUM(G45:M45)</f>
        <v>0</v>
      </c>
    </row>
    <row r="46" spans="2:14" ht="12" customHeight="1">
      <c r="B46" s="138" t="s">
        <v>497</v>
      </c>
      <c r="C46" s="163"/>
      <c r="D46" s="163"/>
      <c r="E46" s="163"/>
      <c r="F46" s="164"/>
      <c r="G46" s="937"/>
      <c r="H46" s="938"/>
      <c r="I46" s="938"/>
      <c r="J46" s="938"/>
      <c r="K46" s="938"/>
      <c r="L46" s="938"/>
      <c r="M46" s="939"/>
      <c r="N46" s="918"/>
    </row>
    <row r="47" spans="2:14" ht="14.25" customHeight="1">
      <c r="B47" s="138"/>
      <c r="C47" s="7" t="s">
        <v>623</v>
      </c>
      <c r="D47" s="8"/>
      <c r="E47" s="8"/>
      <c r="F47" s="156"/>
      <c r="G47" s="930"/>
      <c r="H47" s="931"/>
      <c r="I47" s="931"/>
      <c r="J47" s="931"/>
      <c r="K47" s="931"/>
      <c r="L47" s="931"/>
      <c r="M47" s="932"/>
      <c r="N47" s="921"/>
    </row>
    <row r="48" spans="2:14" ht="14.25" customHeight="1">
      <c r="B48" s="138"/>
      <c r="C48" s="9"/>
      <c r="D48" s="391" t="s">
        <v>371</v>
      </c>
      <c r="E48" s="440"/>
      <c r="F48" s="392"/>
      <c r="G48" s="459">
        <v>351</v>
      </c>
      <c r="H48" s="460">
        <v>365</v>
      </c>
      <c r="I48" s="460">
        <v>365</v>
      </c>
      <c r="J48" s="460">
        <v>345</v>
      </c>
      <c r="K48" s="460">
        <v>365</v>
      </c>
      <c r="L48" s="460">
        <v>365</v>
      </c>
      <c r="M48" s="461">
        <v>365</v>
      </c>
      <c r="N48" s="404">
        <f aca="true" t="shared" si="1" ref="N48:N54">SUM(G48:M48)</f>
        <v>2521</v>
      </c>
    </row>
    <row r="49" spans="2:14" ht="14.25" customHeight="1">
      <c r="B49" s="138"/>
      <c r="C49" s="9"/>
      <c r="D49" s="391" t="s">
        <v>372</v>
      </c>
      <c r="E49" s="440"/>
      <c r="F49" s="392"/>
      <c r="G49" s="459">
        <v>29015</v>
      </c>
      <c r="H49" s="460">
        <v>5694</v>
      </c>
      <c r="I49" s="460">
        <v>6216</v>
      </c>
      <c r="J49" s="460">
        <v>17292</v>
      </c>
      <c r="K49" s="460">
        <v>13202</v>
      </c>
      <c r="L49" s="460">
        <v>22404</v>
      </c>
      <c r="M49" s="461">
        <v>49192</v>
      </c>
      <c r="N49" s="404">
        <f t="shared" si="1"/>
        <v>143015</v>
      </c>
    </row>
    <row r="50" spans="2:14" ht="14.25" customHeight="1">
      <c r="B50" s="138"/>
      <c r="C50" s="9"/>
      <c r="D50" s="391" t="s">
        <v>373</v>
      </c>
      <c r="E50" s="440"/>
      <c r="F50" s="392"/>
      <c r="G50" s="459">
        <v>270</v>
      </c>
      <c r="H50" s="460">
        <v>243</v>
      </c>
      <c r="I50" s="460">
        <v>264</v>
      </c>
      <c r="J50" s="460">
        <v>243</v>
      </c>
      <c r="K50" s="460">
        <v>296</v>
      </c>
      <c r="L50" s="460">
        <v>294</v>
      </c>
      <c r="M50" s="461">
        <v>294</v>
      </c>
      <c r="N50" s="404">
        <f t="shared" si="1"/>
        <v>1904</v>
      </c>
    </row>
    <row r="51" spans="2:14" ht="14.25" customHeight="1">
      <c r="B51" s="138"/>
      <c r="C51" s="10"/>
      <c r="D51" s="396" t="s">
        <v>374</v>
      </c>
      <c r="E51" s="1124"/>
      <c r="F51" s="397"/>
      <c r="G51" s="405">
        <v>90762</v>
      </c>
      <c r="H51" s="406">
        <v>21380</v>
      </c>
      <c r="I51" s="406">
        <v>13727</v>
      </c>
      <c r="J51" s="406">
        <v>60056</v>
      </c>
      <c r="K51" s="406">
        <v>47422</v>
      </c>
      <c r="L51" s="406">
        <v>65643</v>
      </c>
      <c r="M51" s="407">
        <v>121062</v>
      </c>
      <c r="N51" s="404">
        <f t="shared" si="1"/>
        <v>420052</v>
      </c>
    </row>
    <row r="52" spans="2:14" s="27" customFormat="1" ht="14.25" customHeight="1">
      <c r="B52" s="138"/>
      <c r="C52" s="14" t="s">
        <v>624</v>
      </c>
      <c r="D52" s="15"/>
      <c r="E52" s="15"/>
      <c r="F52" s="157"/>
      <c r="G52" s="419">
        <v>418.9</v>
      </c>
      <c r="H52" s="419">
        <v>103.6</v>
      </c>
      <c r="I52" s="419">
        <v>69</v>
      </c>
      <c r="J52" s="419">
        <v>297.2</v>
      </c>
      <c r="K52" s="419">
        <v>196.4</v>
      </c>
      <c r="L52" s="419">
        <v>284.7</v>
      </c>
      <c r="M52" s="419">
        <v>546.6</v>
      </c>
      <c r="N52" s="428">
        <f t="shared" si="1"/>
        <v>1916.4</v>
      </c>
    </row>
    <row r="53" spans="2:14" s="27" customFormat="1" ht="14.25" customHeight="1">
      <c r="B53" s="138"/>
      <c r="C53" s="13"/>
      <c r="D53" s="423" t="s">
        <v>498</v>
      </c>
      <c r="E53" s="762"/>
      <c r="F53" s="424"/>
      <c r="G53" s="425">
        <f>G49/G48</f>
        <v>82.66381766381767</v>
      </c>
      <c r="H53" s="425">
        <f aca="true" t="shared" si="2" ref="H53:M53">H49/H48</f>
        <v>15.6</v>
      </c>
      <c r="I53" s="425">
        <f t="shared" si="2"/>
        <v>17.03013698630137</v>
      </c>
      <c r="J53" s="425">
        <f t="shared" si="2"/>
        <v>50.12173913043478</v>
      </c>
      <c r="K53" s="425">
        <f t="shared" si="2"/>
        <v>36.16986301369863</v>
      </c>
      <c r="L53" s="425">
        <f t="shared" si="2"/>
        <v>61.38082191780822</v>
      </c>
      <c r="M53" s="425">
        <f t="shared" si="2"/>
        <v>134.77260273972604</v>
      </c>
      <c r="N53" s="428">
        <f t="shared" si="1"/>
        <v>397.7389814517867</v>
      </c>
    </row>
    <row r="54" spans="2:14" s="27" customFormat="1" ht="14.25" customHeight="1" thickBot="1">
      <c r="B54" s="168"/>
      <c r="C54" s="176"/>
      <c r="D54" s="429" t="s">
        <v>499</v>
      </c>
      <c r="E54" s="1127"/>
      <c r="F54" s="430"/>
      <c r="G54" s="431">
        <f>G51/G50</f>
        <v>336.15555555555557</v>
      </c>
      <c r="H54" s="431">
        <f aca="true" t="shared" si="3" ref="H54:M54">H51/H50</f>
        <v>87.98353909465021</v>
      </c>
      <c r="I54" s="431">
        <f t="shared" si="3"/>
        <v>51.996212121212125</v>
      </c>
      <c r="J54" s="431">
        <f t="shared" si="3"/>
        <v>247.1440329218107</v>
      </c>
      <c r="K54" s="431">
        <f t="shared" si="3"/>
        <v>160.20945945945945</v>
      </c>
      <c r="L54" s="431">
        <f t="shared" si="3"/>
        <v>223.27551020408163</v>
      </c>
      <c r="M54" s="431">
        <f t="shared" si="3"/>
        <v>411.7755102040816</v>
      </c>
      <c r="N54" s="434">
        <f t="shared" si="1"/>
        <v>1518.5398195608514</v>
      </c>
    </row>
    <row r="55" spans="2:14" ht="12" customHeight="1">
      <c r="B55" s="175" t="s">
        <v>500</v>
      </c>
      <c r="C55" s="163"/>
      <c r="D55" s="163"/>
      <c r="E55" s="163"/>
      <c r="F55" s="164"/>
      <c r="G55" s="940"/>
      <c r="H55" s="941"/>
      <c r="I55" s="941"/>
      <c r="J55" s="941"/>
      <c r="K55" s="941"/>
      <c r="L55" s="941"/>
      <c r="M55" s="942"/>
      <c r="N55" s="943"/>
    </row>
    <row r="56" spans="1:14" s="1025" customFormat="1" ht="14.25" customHeight="1">
      <c r="A56" s="1024"/>
      <c r="B56" s="141"/>
      <c r="C56" s="435" t="s">
        <v>468</v>
      </c>
      <c r="D56" s="436"/>
      <c r="E56" s="436"/>
      <c r="F56" s="437"/>
      <c r="G56" s="1080">
        <v>214</v>
      </c>
      <c r="H56" s="1081">
        <v>27</v>
      </c>
      <c r="I56" s="1081">
        <v>24</v>
      </c>
      <c r="J56" s="1081">
        <v>100</v>
      </c>
      <c r="K56" s="1081">
        <v>1</v>
      </c>
      <c r="L56" s="1081">
        <v>1</v>
      </c>
      <c r="M56" s="1082">
        <v>249</v>
      </c>
      <c r="N56" s="438">
        <f>SUM(G56:M56)</f>
        <v>616</v>
      </c>
    </row>
    <row r="57" spans="2:14" ht="14.25" customHeight="1">
      <c r="B57" s="138"/>
      <c r="C57" s="439" t="s">
        <v>362</v>
      </c>
      <c r="D57" s="1120"/>
      <c r="E57" s="440"/>
      <c r="F57" s="392"/>
      <c r="G57" s="459">
        <v>214</v>
      </c>
      <c r="H57" s="460">
        <v>27</v>
      </c>
      <c r="I57" s="460">
        <v>24</v>
      </c>
      <c r="J57" s="460">
        <v>100</v>
      </c>
      <c r="K57" s="460">
        <v>1</v>
      </c>
      <c r="L57" s="460">
        <v>1</v>
      </c>
      <c r="M57" s="461">
        <v>249</v>
      </c>
      <c r="N57" s="404">
        <f>SUM(G57:M57)</f>
        <v>616</v>
      </c>
    </row>
    <row r="58" spans="2:14" ht="14.25" customHeight="1" thickBot="1">
      <c r="B58" s="142"/>
      <c r="C58" s="441" t="s">
        <v>363</v>
      </c>
      <c r="D58" s="442"/>
      <c r="E58" s="442"/>
      <c r="F58" s="443"/>
      <c r="G58" s="444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6">
        <v>0</v>
      </c>
      <c r="N58" s="447">
        <f>SUM(G58:M58)</f>
        <v>0</v>
      </c>
    </row>
    <row r="59" spans="2:14" ht="12" customHeight="1">
      <c r="B59" s="138" t="s">
        <v>626</v>
      </c>
      <c r="C59" s="9"/>
      <c r="D59" s="163"/>
      <c r="E59" s="163"/>
      <c r="F59" s="164"/>
      <c r="G59" s="940"/>
      <c r="H59" s="941"/>
      <c r="I59" s="941"/>
      <c r="J59" s="941"/>
      <c r="K59" s="941"/>
      <c r="L59" s="941"/>
      <c r="M59" s="942"/>
      <c r="N59" s="943"/>
    </row>
    <row r="60" spans="2:14" ht="14.25" customHeight="1">
      <c r="B60" s="138"/>
      <c r="C60" s="1145" t="s">
        <v>633</v>
      </c>
      <c r="D60" s="1150" t="s">
        <v>627</v>
      </c>
      <c r="E60" s="1151"/>
      <c r="F60" s="457" t="s">
        <v>628</v>
      </c>
      <c r="G60" s="448">
        <v>0</v>
      </c>
      <c r="H60" s="449">
        <v>0</v>
      </c>
      <c r="I60" s="449">
        <v>0</v>
      </c>
      <c r="J60" s="449">
        <v>0</v>
      </c>
      <c r="K60" s="449">
        <v>0</v>
      </c>
      <c r="L60" s="449">
        <v>0</v>
      </c>
      <c r="M60" s="450">
        <v>0</v>
      </c>
      <c r="N60" s="404">
        <f>SUM(G60:M60)</f>
        <v>0</v>
      </c>
    </row>
    <row r="61" spans="2:14" ht="14.25" customHeight="1">
      <c r="B61" s="138"/>
      <c r="C61" s="1134"/>
      <c r="D61" s="1152"/>
      <c r="E61" s="1153"/>
      <c r="F61" s="457" t="s">
        <v>629</v>
      </c>
      <c r="G61" s="451">
        <v>0</v>
      </c>
      <c r="H61" s="452">
        <v>0</v>
      </c>
      <c r="I61" s="452">
        <v>0</v>
      </c>
      <c r="J61" s="452">
        <v>0</v>
      </c>
      <c r="K61" s="452">
        <v>0</v>
      </c>
      <c r="L61" s="452">
        <v>0</v>
      </c>
      <c r="M61" s="450">
        <v>0</v>
      </c>
      <c r="N61" s="404">
        <f>SUM(G61:M61)</f>
        <v>0</v>
      </c>
    </row>
    <row r="62" spans="2:14" ht="14.25" customHeight="1">
      <c r="B62" s="138"/>
      <c r="C62" s="1134"/>
      <c r="D62" s="1154" t="s">
        <v>631</v>
      </c>
      <c r="E62" s="1155"/>
      <c r="F62" s="457" t="s">
        <v>632</v>
      </c>
      <c r="G62" s="448">
        <v>0</v>
      </c>
      <c r="H62" s="449">
        <v>0</v>
      </c>
      <c r="I62" s="449">
        <v>0</v>
      </c>
      <c r="J62" s="449">
        <v>0</v>
      </c>
      <c r="K62" s="449">
        <v>0</v>
      </c>
      <c r="L62" s="449">
        <v>0</v>
      </c>
      <c r="M62" s="450">
        <v>0</v>
      </c>
      <c r="N62" s="404">
        <f>SUM(G62:M62)</f>
        <v>0</v>
      </c>
    </row>
    <row r="63" spans="2:14" ht="14.25" customHeight="1" thickBot="1">
      <c r="B63" s="142"/>
      <c r="C63" s="453" t="s">
        <v>634</v>
      </c>
      <c r="D63" s="1148" t="s">
        <v>630</v>
      </c>
      <c r="E63" s="1149"/>
      <c r="F63" s="458" t="s">
        <v>739</v>
      </c>
      <c r="G63" s="454">
        <v>0</v>
      </c>
      <c r="H63" s="455">
        <v>0</v>
      </c>
      <c r="I63" s="455">
        <v>0</v>
      </c>
      <c r="J63" s="1083">
        <v>726</v>
      </c>
      <c r="K63" s="455">
        <v>0</v>
      </c>
      <c r="L63" s="455">
        <v>0</v>
      </c>
      <c r="M63" s="456">
        <v>0</v>
      </c>
      <c r="N63" s="447">
        <f>SUM(G63:M63)</f>
        <v>726</v>
      </c>
    </row>
  </sheetData>
  <sheetProtection/>
  <mergeCells count="7">
    <mergeCell ref="N4:N6"/>
    <mergeCell ref="B1:J1"/>
    <mergeCell ref="C60:C62"/>
    <mergeCell ref="D63:E63"/>
    <mergeCell ref="D60:E61"/>
    <mergeCell ref="D62:E62"/>
    <mergeCell ref="A23:A26"/>
  </mergeCells>
  <conditionalFormatting sqref="N1:N4 A27:A65536 A1:A22 K1:L25 N7:N65536 K27:L65536 M1:M65536 O1:IV65536 B1:C65536 G1:J65536 D32:F32 D1:F12 D16:F16 D23:F23 D27:F27 D34:D39 E35:F39 D43:F47 D52:F52 F55:F65536 D55:E59 D64:E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7" r:id="rId4"/>
  <headerFooter alignWithMargins="0">
    <oddFooter>&amp;C&amp;"ＭＳ Ｐゴシック,太字"&amp;18３　病院事業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O93"/>
  <sheetViews>
    <sheetView view="pageBreakPreview" zoomScaleNormal="75" zoomScaleSheetLayoutView="100" zoomScalePageLayoutView="0" workbookViewId="0" topLeftCell="A1">
      <pane xSplit="6" ySplit="3" topLeftCell="G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4" sqref="G4"/>
    </sheetView>
  </sheetViews>
  <sheetFormatPr defaultColWidth="9.00390625" defaultRowHeight="13.5"/>
  <cols>
    <col min="1" max="1" width="6.00390625" style="1031" customWidth="1"/>
    <col min="2" max="2" width="4.00390625" style="83" customWidth="1"/>
    <col min="3" max="5" width="2.75390625" style="83" customWidth="1"/>
    <col min="6" max="7" width="18.75390625" style="83" customWidth="1"/>
    <col min="8" max="14" width="18.375" style="83" customWidth="1"/>
    <col min="15" max="15" width="9.00390625" style="83" customWidth="1"/>
    <col min="16" max="16384" width="9.00390625" style="1031" customWidth="1"/>
  </cols>
  <sheetData>
    <row r="1" spans="2:15" s="284" customFormat="1" ht="21" customHeight="1" thickBot="1">
      <c r="B1" s="26" t="s">
        <v>545</v>
      </c>
      <c r="C1" s="26"/>
      <c r="D1" s="26"/>
      <c r="E1" s="26"/>
      <c r="F1" s="26"/>
      <c r="G1" s="26"/>
      <c r="H1" s="26"/>
      <c r="I1" s="27"/>
      <c r="J1" s="55"/>
      <c r="L1" s="27"/>
      <c r="M1" s="27"/>
      <c r="N1" s="55" t="s">
        <v>456</v>
      </c>
      <c r="O1" s="27"/>
    </row>
    <row r="2" spans="2:15" s="284" customFormat="1" ht="16.5" customHeight="1">
      <c r="B2" s="285"/>
      <c r="C2" s="286"/>
      <c r="D2" s="286"/>
      <c r="E2" s="286"/>
      <c r="F2" s="287" t="s">
        <v>503</v>
      </c>
      <c r="G2" s="237" t="s">
        <v>360</v>
      </c>
      <c r="H2" s="237" t="s">
        <v>380</v>
      </c>
      <c r="I2" s="237" t="s">
        <v>361</v>
      </c>
      <c r="J2" s="238" t="s">
        <v>358</v>
      </c>
      <c r="K2" s="237" t="s">
        <v>381</v>
      </c>
      <c r="L2" s="237" t="s">
        <v>214</v>
      </c>
      <c r="M2" s="1099" t="s">
        <v>215</v>
      </c>
      <c r="N2" s="1183" t="s">
        <v>544</v>
      </c>
      <c r="O2" s="27"/>
    </row>
    <row r="3" spans="2:15" s="284" customFormat="1" ht="16.5" customHeight="1" thickBot="1">
      <c r="B3" s="182" t="s">
        <v>559</v>
      </c>
      <c r="C3" s="288"/>
      <c r="D3" s="288"/>
      <c r="E3" s="288"/>
      <c r="F3" s="289"/>
      <c r="G3" s="183" t="s">
        <v>464</v>
      </c>
      <c r="H3" s="183" t="s">
        <v>385</v>
      </c>
      <c r="I3" s="183" t="s">
        <v>465</v>
      </c>
      <c r="J3" s="183" t="s">
        <v>359</v>
      </c>
      <c r="K3" s="183" t="s">
        <v>388</v>
      </c>
      <c r="L3" s="183" t="s">
        <v>466</v>
      </c>
      <c r="M3" s="1084" t="s">
        <v>467</v>
      </c>
      <c r="N3" s="1184"/>
      <c r="O3" s="27"/>
    </row>
    <row r="4" spans="2:15" s="284" customFormat="1" ht="16.5" customHeight="1">
      <c r="B4" s="181" t="s">
        <v>546</v>
      </c>
      <c r="C4" s="46"/>
      <c r="D4" s="46"/>
      <c r="E4" s="46"/>
      <c r="F4" s="221"/>
      <c r="G4" s="996"/>
      <c r="H4" s="997"/>
      <c r="I4" s="997"/>
      <c r="J4" s="997"/>
      <c r="K4" s="997"/>
      <c r="L4" s="997"/>
      <c r="M4" s="998"/>
      <c r="N4" s="1004"/>
      <c r="O4" s="27"/>
    </row>
    <row r="5" spans="2:15" s="284" customFormat="1" ht="16.5" customHeight="1">
      <c r="B5" s="181"/>
      <c r="C5" s="673" t="s">
        <v>457</v>
      </c>
      <c r="D5" s="705"/>
      <c r="E5" s="705"/>
      <c r="F5" s="706"/>
      <c r="G5" s="512">
        <v>189</v>
      </c>
      <c r="H5" s="647">
        <v>36</v>
      </c>
      <c r="I5" s="647">
        <v>36</v>
      </c>
      <c r="J5" s="647">
        <v>156</v>
      </c>
      <c r="K5" s="647">
        <v>12</v>
      </c>
      <c r="L5" s="647">
        <v>12</v>
      </c>
      <c r="M5" s="673">
        <v>396</v>
      </c>
      <c r="N5" s="521">
        <f aca="true" t="shared" si="0" ref="N5:N68">SUM(G5:M5)</f>
        <v>837</v>
      </c>
      <c r="O5" s="27"/>
    </row>
    <row r="6" spans="2:15" s="284" customFormat="1" ht="16.5" customHeight="1">
      <c r="B6" s="181"/>
      <c r="C6" s="514" t="s">
        <v>458</v>
      </c>
      <c r="D6" s="707"/>
      <c r="E6" s="707"/>
      <c r="F6" s="490"/>
      <c r="G6" s="495">
        <v>16</v>
      </c>
      <c r="H6" s="650">
        <v>3</v>
      </c>
      <c r="I6" s="650">
        <v>3</v>
      </c>
      <c r="J6" s="650">
        <v>13</v>
      </c>
      <c r="K6" s="650">
        <v>1</v>
      </c>
      <c r="L6" s="650">
        <v>1</v>
      </c>
      <c r="M6" s="514">
        <v>33</v>
      </c>
      <c r="N6" s="534">
        <f t="shared" si="0"/>
        <v>70</v>
      </c>
      <c r="O6" s="27"/>
    </row>
    <row r="7" spans="2:15" s="284" customFormat="1" ht="16.5" customHeight="1">
      <c r="B7" s="181"/>
      <c r="C7" s="514" t="s">
        <v>547</v>
      </c>
      <c r="D7" s="707"/>
      <c r="E7" s="707"/>
      <c r="F7" s="490"/>
      <c r="G7" s="495">
        <v>65630</v>
      </c>
      <c r="H7" s="650">
        <v>13806</v>
      </c>
      <c r="I7" s="650">
        <v>15490</v>
      </c>
      <c r="J7" s="650">
        <v>58306</v>
      </c>
      <c r="K7" s="650">
        <v>4296</v>
      </c>
      <c r="L7" s="650">
        <v>2341</v>
      </c>
      <c r="M7" s="514">
        <v>114821</v>
      </c>
      <c r="N7" s="534">
        <f t="shared" si="0"/>
        <v>274690</v>
      </c>
      <c r="O7" s="27"/>
    </row>
    <row r="8" spans="2:15" s="284" customFormat="1" ht="16.5" customHeight="1">
      <c r="B8" s="181"/>
      <c r="C8" s="36" t="s">
        <v>548</v>
      </c>
      <c r="D8" s="46"/>
      <c r="E8" s="46"/>
      <c r="F8" s="221"/>
      <c r="G8" s="495">
        <v>24836</v>
      </c>
      <c r="H8" s="650">
        <v>5756</v>
      </c>
      <c r="I8" s="650">
        <v>4508</v>
      </c>
      <c r="J8" s="650">
        <v>35696</v>
      </c>
      <c r="K8" s="650">
        <v>1933</v>
      </c>
      <c r="L8" s="650">
        <v>1113</v>
      </c>
      <c r="M8" s="514">
        <v>54962</v>
      </c>
      <c r="N8" s="534">
        <f t="shared" si="0"/>
        <v>128804</v>
      </c>
      <c r="O8" s="27"/>
    </row>
    <row r="9" spans="2:15" s="284" customFormat="1" ht="16.5" customHeight="1">
      <c r="B9" s="181"/>
      <c r="C9" s="1163"/>
      <c r="D9" s="1164"/>
      <c r="E9" s="1164"/>
      <c r="F9" s="704" t="s">
        <v>549</v>
      </c>
      <c r="G9" s="495">
        <v>1800</v>
      </c>
      <c r="H9" s="650">
        <v>474</v>
      </c>
      <c r="I9" s="650">
        <v>0</v>
      </c>
      <c r="J9" s="650">
        <v>9611</v>
      </c>
      <c r="K9" s="650">
        <v>399</v>
      </c>
      <c r="L9" s="650">
        <v>150</v>
      </c>
      <c r="M9" s="514">
        <v>4691</v>
      </c>
      <c r="N9" s="534">
        <f t="shared" si="0"/>
        <v>17125</v>
      </c>
      <c r="O9" s="27"/>
    </row>
    <row r="10" spans="2:15" s="284" customFormat="1" ht="16.5" customHeight="1">
      <c r="B10" s="181"/>
      <c r="C10" s="1163"/>
      <c r="D10" s="1164"/>
      <c r="E10" s="1164"/>
      <c r="F10" s="704" t="s">
        <v>550</v>
      </c>
      <c r="G10" s="495">
        <v>47</v>
      </c>
      <c r="H10" s="650">
        <v>0</v>
      </c>
      <c r="I10" s="650">
        <v>0</v>
      </c>
      <c r="J10" s="650">
        <v>0</v>
      </c>
      <c r="K10" s="650">
        <v>0</v>
      </c>
      <c r="L10" s="650">
        <v>0</v>
      </c>
      <c r="M10" s="514">
        <v>13</v>
      </c>
      <c r="N10" s="534">
        <f t="shared" si="0"/>
        <v>60</v>
      </c>
      <c r="O10" s="27"/>
    </row>
    <row r="11" spans="2:15" s="284" customFormat="1" ht="16.5" customHeight="1">
      <c r="B11" s="181"/>
      <c r="C11" s="1163"/>
      <c r="D11" s="1164"/>
      <c r="E11" s="1164"/>
      <c r="F11" s="704" t="s">
        <v>551</v>
      </c>
      <c r="G11" s="495">
        <v>20115</v>
      </c>
      <c r="H11" s="650">
        <v>4780</v>
      </c>
      <c r="I11" s="650">
        <v>3193</v>
      </c>
      <c r="J11" s="650">
        <v>20705</v>
      </c>
      <c r="K11" s="650">
        <v>1456</v>
      </c>
      <c r="L11" s="650">
        <v>770</v>
      </c>
      <c r="M11" s="514">
        <v>39787</v>
      </c>
      <c r="N11" s="534">
        <f t="shared" si="0"/>
        <v>90806</v>
      </c>
      <c r="O11" s="27"/>
    </row>
    <row r="12" spans="2:15" s="284" customFormat="1" ht="16.5" customHeight="1">
      <c r="B12" s="181"/>
      <c r="C12" s="1266"/>
      <c r="D12" s="1267"/>
      <c r="E12" s="1267"/>
      <c r="F12" s="704" t="s">
        <v>303</v>
      </c>
      <c r="G12" s="495">
        <v>2874</v>
      </c>
      <c r="H12" s="650">
        <v>502</v>
      </c>
      <c r="I12" s="650">
        <v>1315</v>
      </c>
      <c r="J12" s="650">
        <v>5380</v>
      </c>
      <c r="K12" s="650">
        <v>78</v>
      </c>
      <c r="L12" s="650">
        <v>193</v>
      </c>
      <c r="M12" s="514">
        <v>10471</v>
      </c>
      <c r="N12" s="534">
        <f t="shared" si="0"/>
        <v>20813</v>
      </c>
      <c r="O12" s="27"/>
    </row>
    <row r="13" spans="2:15" s="284" customFormat="1" ht="16.5" customHeight="1">
      <c r="B13" s="181"/>
      <c r="C13" s="67" t="s">
        <v>468</v>
      </c>
      <c r="D13" s="68"/>
      <c r="E13" s="68"/>
      <c r="F13" s="467"/>
      <c r="G13" s="504">
        <v>90466</v>
      </c>
      <c r="H13" s="646">
        <v>19562</v>
      </c>
      <c r="I13" s="646">
        <v>19998</v>
      </c>
      <c r="J13" s="646">
        <v>94002</v>
      </c>
      <c r="K13" s="646">
        <v>6229</v>
      </c>
      <c r="L13" s="646">
        <v>3454</v>
      </c>
      <c r="M13" s="672">
        <v>169783</v>
      </c>
      <c r="N13" s="538">
        <f t="shared" si="0"/>
        <v>403494</v>
      </c>
      <c r="O13" s="27"/>
    </row>
    <row r="14" spans="2:15" s="284" customFormat="1" ht="16.5" customHeight="1">
      <c r="B14" s="181"/>
      <c r="C14" s="673" t="s">
        <v>459</v>
      </c>
      <c r="D14" s="705"/>
      <c r="E14" s="705"/>
      <c r="F14" s="706"/>
      <c r="G14" s="680">
        <v>703</v>
      </c>
      <c r="H14" s="647">
        <v>137</v>
      </c>
      <c r="I14" s="647">
        <v>159</v>
      </c>
      <c r="J14" s="647">
        <v>596</v>
      </c>
      <c r="K14" s="647">
        <v>41</v>
      </c>
      <c r="L14" s="647">
        <v>36</v>
      </c>
      <c r="M14" s="673">
        <v>1389</v>
      </c>
      <c r="N14" s="521">
        <f t="shared" si="0"/>
        <v>3061</v>
      </c>
      <c r="O14" s="27"/>
    </row>
    <row r="15" spans="2:15" s="284" customFormat="1" ht="16.5" customHeight="1">
      <c r="B15" s="466"/>
      <c r="C15" s="672" t="s">
        <v>460</v>
      </c>
      <c r="D15" s="713"/>
      <c r="E15" s="713"/>
      <c r="F15" s="714"/>
      <c r="G15" s="679">
        <v>220</v>
      </c>
      <c r="H15" s="646">
        <v>73</v>
      </c>
      <c r="I15" s="646">
        <v>12</v>
      </c>
      <c r="J15" s="646">
        <v>296</v>
      </c>
      <c r="K15" s="646">
        <v>18</v>
      </c>
      <c r="L15" s="646">
        <v>3</v>
      </c>
      <c r="M15" s="672">
        <v>749</v>
      </c>
      <c r="N15" s="538">
        <f t="shared" si="0"/>
        <v>1371</v>
      </c>
      <c r="O15" s="27"/>
    </row>
    <row r="16" spans="2:15" s="284" customFormat="1" ht="16.5" customHeight="1">
      <c r="B16" s="181" t="s">
        <v>552</v>
      </c>
      <c r="C16" s="46"/>
      <c r="D16" s="46"/>
      <c r="E16" s="46"/>
      <c r="F16" s="221"/>
      <c r="G16" s="996"/>
      <c r="H16" s="997"/>
      <c r="I16" s="997"/>
      <c r="J16" s="997"/>
      <c r="K16" s="997"/>
      <c r="L16" s="997"/>
      <c r="M16" s="998"/>
      <c r="N16" s="1004"/>
      <c r="O16" s="27"/>
    </row>
    <row r="17" spans="2:15" s="284" customFormat="1" ht="16.5" customHeight="1">
      <c r="B17" s="181"/>
      <c r="C17" s="673" t="s">
        <v>457</v>
      </c>
      <c r="D17" s="705"/>
      <c r="E17" s="705"/>
      <c r="F17" s="706"/>
      <c r="G17" s="512">
        <v>190</v>
      </c>
      <c r="H17" s="647">
        <v>24</v>
      </c>
      <c r="I17" s="647">
        <v>36</v>
      </c>
      <c r="J17" s="647">
        <v>113</v>
      </c>
      <c r="K17" s="647">
        <v>0</v>
      </c>
      <c r="L17" s="647">
        <v>0</v>
      </c>
      <c r="M17" s="673">
        <v>186</v>
      </c>
      <c r="N17" s="521">
        <f t="shared" si="0"/>
        <v>549</v>
      </c>
      <c r="O17" s="27"/>
    </row>
    <row r="18" spans="2:15" s="284" customFormat="1" ht="16.5" customHeight="1">
      <c r="B18" s="181"/>
      <c r="C18" s="514" t="s">
        <v>458</v>
      </c>
      <c r="D18" s="707"/>
      <c r="E18" s="707"/>
      <c r="F18" s="490"/>
      <c r="G18" s="495">
        <v>16</v>
      </c>
      <c r="H18" s="650">
        <v>2</v>
      </c>
      <c r="I18" s="650">
        <v>3</v>
      </c>
      <c r="J18" s="650">
        <v>9</v>
      </c>
      <c r="K18" s="650">
        <v>0</v>
      </c>
      <c r="L18" s="650">
        <v>0</v>
      </c>
      <c r="M18" s="514">
        <v>15</v>
      </c>
      <c r="N18" s="534">
        <f t="shared" si="0"/>
        <v>45</v>
      </c>
      <c r="O18" s="27"/>
    </row>
    <row r="19" spans="2:15" s="284" customFormat="1" ht="16.5" customHeight="1">
      <c r="B19" s="181"/>
      <c r="C19" s="514" t="s">
        <v>547</v>
      </c>
      <c r="D19" s="707"/>
      <c r="E19" s="707"/>
      <c r="F19" s="490"/>
      <c r="G19" s="495">
        <v>212527</v>
      </c>
      <c r="H19" s="650">
        <v>12152</v>
      </c>
      <c r="I19" s="650">
        <v>22683</v>
      </c>
      <c r="J19" s="650">
        <v>55845</v>
      </c>
      <c r="K19" s="650">
        <v>0</v>
      </c>
      <c r="L19" s="650">
        <v>0</v>
      </c>
      <c r="M19" s="514">
        <v>118656</v>
      </c>
      <c r="N19" s="534">
        <f t="shared" si="0"/>
        <v>421863</v>
      </c>
      <c r="O19" s="27"/>
    </row>
    <row r="20" spans="2:15" s="284" customFormat="1" ht="16.5" customHeight="1">
      <c r="B20" s="181"/>
      <c r="C20" s="36" t="s">
        <v>548</v>
      </c>
      <c r="D20" s="46"/>
      <c r="E20" s="46"/>
      <c r="F20" s="221"/>
      <c r="G20" s="495">
        <v>92851</v>
      </c>
      <c r="H20" s="650">
        <v>21203</v>
      </c>
      <c r="I20" s="650">
        <v>25442</v>
      </c>
      <c r="J20" s="650">
        <v>87195</v>
      </c>
      <c r="K20" s="650">
        <v>0</v>
      </c>
      <c r="L20" s="650">
        <v>0</v>
      </c>
      <c r="M20" s="514">
        <v>119950</v>
      </c>
      <c r="N20" s="534">
        <f t="shared" si="0"/>
        <v>346641</v>
      </c>
      <c r="O20" s="27"/>
    </row>
    <row r="21" spans="2:15" s="284" customFormat="1" ht="16.5" customHeight="1">
      <c r="B21" s="181"/>
      <c r="C21" s="1163"/>
      <c r="D21" s="1164"/>
      <c r="E21" s="1164"/>
      <c r="F21" s="704" t="s">
        <v>549</v>
      </c>
      <c r="G21" s="495">
        <v>32154</v>
      </c>
      <c r="H21" s="650">
        <v>0</v>
      </c>
      <c r="I21" s="650">
        <v>0</v>
      </c>
      <c r="J21" s="650">
        <v>20466</v>
      </c>
      <c r="K21" s="650">
        <v>0</v>
      </c>
      <c r="L21" s="650">
        <v>0</v>
      </c>
      <c r="M21" s="514">
        <v>26039</v>
      </c>
      <c r="N21" s="534">
        <f t="shared" si="0"/>
        <v>78659</v>
      </c>
      <c r="O21" s="27"/>
    </row>
    <row r="22" spans="2:15" s="284" customFormat="1" ht="16.5" customHeight="1">
      <c r="B22" s="181"/>
      <c r="C22" s="1163"/>
      <c r="D22" s="1164"/>
      <c r="E22" s="1164"/>
      <c r="F22" s="704" t="s">
        <v>550</v>
      </c>
      <c r="G22" s="495">
        <v>10130</v>
      </c>
      <c r="H22" s="650">
        <v>5392</v>
      </c>
      <c r="I22" s="650">
        <v>11411</v>
      </c>
      <c r="J22" s="650">
        <v>47770</v>
      </c>
      <c r="K22" s="650">
        <v>0</v>
      </c>
      <c r="L22" s="650">
        <v>0</v>
      </c>
      <c r="M22" s="514">
        <v>20935</v>
      </c>
      <c r="N22" s="534">
        <f t="shared" si="0"/>
        <v>95638</v>
      </c>
      <c r="O22" s="27"/>
    </row>
    <row r="23" spans="2:15" s="284" customFormat="1" ht="16.5" customHeight="1">
      <c r="B23" s="181"/>
      <c r="C23" s="1163"/>
      <c r="D23" s="1164"/>
      <c r="E23" s="1164"/>
      <c r="F23" s="704" t="s">
        <v>551</v>
      </c>
      <c r="G23" s="495">
        <v>7114</v>
      </c>
      <c r="H23" s="650">
        <v>4199</v>
      </c>
      <c r="I23" s="650">
        <v>7757</v>
      </c>
      <c r="J23" s="650">
        <v>16493</v>
      </c>
      <c r="K23" s="650">
        <v>0</v>
      </c>
      <c r="L23" s="650">
        <v>0</v>
      </c>
      <c r="M23" s="514">
        <v>42431</v>
      </c>
      <c r="N23" s="534">
        <f t="shared" si="0"/>
        <v>77994</v>
      </c>
      <c r="O23" s="27"/>
    </row>
    <row r="24" spans="2:15" s="284" customFormat="1" ht="16.5" customHeight="1">
      <c r="B24" s="181"/>
      <c r="C24" s="1266"/>
      <c r="D24" s="1267"/>
      <c r="E24" s="1267"/>
      <c r="F24" s="704" t="s">
        <v>303</v>
      </c>
      <c r="G24" s="495">
        <v>43453</v>
      </c>
      <c r="H24" s="650">
        <v>11612</v>
      </c>
      <c r="I24" s="650">
        <v>6274</v>
      </c>
      <c r="J24" s="650">
        <v>2466</v>
      </c>
      <c r="K24" s="650">
        <v>0</v>
      </c>
      <c r="L24" s="650">
        <v>0</v>
      </c>
      <c r="M24" s="514">
        <v>30545</v>
      </c>
      <c r="N24" s="534">
        <f t="shared" si="0"/>
        <v>94350</v>
      </c>
      <c r="O24" s="27"/>
    </row>
    <row r="25" spans="2:15" s="284" customFormat="1" ht="16.5" customHeight="1">
      <c r="B25" s="181"/>
      <c r="C25" s="67" t="s">
        <v>468</v>
      </c>
      <c r="D25" s="68"/>
      <c r="E25" s="68"/>
      <c r="F25" s="467"/>
      <c r="G25" s="504">
        <v>305378</v>
      </c>
      <c r="H25" s="646">
        <v>33355</v>
      </c>
      <c r="I25" s="646">
        <v>48125</v>
      </c>
      <c r="J25" s="646">
        <v>143040</v>
      </c>
      <c r="K25" s="646">
        <v>0</v>
      </c>
      <c r="L25" s="646">
        <v>0</v>
      </c>
      <c r="M25" s="672">
        <v>238606</v>
      </c>
      <c r="N25" s="538">
        <f t="shared" si="0"/>
        <v>768504</v>
      </c>
      <c r="O25" s="27"/>
    </row>
    <row r="26" spans="2:15" s="284" customFormat="1" ht="16.5" customHeight="1">
      <c r="B26" s="181"/>
      <c r="C26" s="673" t="s">
        <v>459</v>
      </c>
      <c r="D26" s="705"/>
      <c r="E26" s="705"/>
      <c r="F26" s="706"/>
      <c r="G26" s="512">
        <v>555</v>
      </c>
      <c r="H26" s="647">
        <v>76</v>
      </c>
      <c r="I26" s="647">
        <v>175</v>
      </c>
      <c r="J26" s="647">
        <v>350</v>
      </c>
      <c r="K26" s="647">
        <v>0</v>
      </c>
      <c r="L26" s="647">
        <v>0</v>
      </c>
      <c r="M26" s="673">
        <v>662</v>
      </c>
      <c r="N26" s="521">
        <f t="shared" si="0"/>
        <v>1818</v>
      </c>
      <c r="O26" s="27"/>
    </row>
    <row r="27" spans="2:15" s="284" customFormat="1" ht="16.5" customHeight="1">
      <c r="B27" s="466"/>
      <c r="C27" s="672" t="s">
        <v>460</v>
      </c>
      <c r="D27" s="713"/>
      <c r="E27" s="713"/>
      <c r="F27" s="714"/>
      <c r="G27" s="504">
        <v>184</v>
      </c>
      <c r="H27" s="646">
        <v>25</v>
      </c>
      <c r="I27" s="646">
        <v>46</v>
      </c>
      <c r="J27" s="646">
        <v>115</v>
      </c>
      <c r="K27" s="646">
        <v>0</v>
      </c>
      <c r="L27" s="646">
        <v>0</v>
      </c>
      <c r="M27" s="672">
        <v>289</v>
      </c>
      <c r="N27" s="538">
        <f t="shared" si="0"/>
        <v>659</v>
      </c>
      <c r="O27" s="27"/>
    </row>
    <row r="28" spans="2:15" s="284" customFormat="1" ht="16.5" customHeight="1">
      <c r="B28" s="181" t="s">
        <v>356</v>
      </c>
      <c r="C28" s="46"/>
      <c r="D28" s="46"/>
      <c r="E28" s="46"/>
      <c r="F28" s="221"/>
      <c r="G28" s="996"/>
      <c r="H28" s="997"/>
      <c r="I28" s="997"/>
      <c r="J28" s="997"/>
      <c r="K28" s="997"/>
      <c r="L28" s="997"/>
      <c r="M28" s="998"/>
      <c r="N28" s="1004"/>
      <c r="O28" s="27"/>
    </row>
    <row r="29" spans="2:15" s="284" customFormat="1" ht="16.5" customHeight="1">
      <c r="B29" s="181"/>
      <c r="C29" s="673" t="s">
        <v>457</v>
      </c>
      <c r="D29" s="705"/>
      <c r="E29" s="705"/>
      <c r="F29" s="706"/>
      <c r="G29" s="512">
        <v>1061</v>
      </c>
      <c r="H29" s="647">
        <v>156</v>
      </c>
      <c r="I29" s="647">
        <v>156</v>
      </c>
      <c r="J29" s="647">
        <v>575</v>
      </c>
      <c r="K29" s="647">
        <v>0</v>
      </c>
      <c r="L29" s="647">
        <v>0</v>
      </c>
      <c r="M29" s="673">
        <v>1238</v>
      </c>
      <c r="N29" s="521">
        <f t="shared" si="0"/>
        <v>3186</v>
      </c>
      <c r="O29" s="27"/>
    </row>
    <row r="30" spans="2:15" s="284" customFormat="1" ht="16.5" customHeight="1">
      <c r="B30" s="181"/>
      <c r="C30" s="514" t="s">
        <v>458</v>
      </c>
      <c r="D30" s="707"/>
      <c r="E30" s="707"/>
      <c r="F30" s="490"/>
      <c r="G30" s="495">
        <v>87</v>
      </c>
      <c r="H30" s="650">
        <v>13</v>
      </c>
      <c r="I30" s="650">
        <v>13</v>
      </c>
      <c r="J30" s="650">
        <v>51</v>
      </c>
      <c r="K30" s="650">
        <v>0</v>
      </c>
      <c r="L30" s="650">
        <v>0</v>
      </c>
      <c r="M30" s="514">
        <v>104</v>
      </c>
      <c r="N30" s="534">
        <f t="shared" si="0"/>
        <v>268</v>
      </c>
      <c r="O30" s="27"/>
    </row>
    <row r="31" spans="2:15" s="284" customFormat="1" ht="16.5" customHeight="1">
      <c r="B31" s="181"/>
      <c r="C31" s="514" t="s">
        <v>547</v>
      </c>
      <c r="D31" s="707"/>
      <c r="E31" s="707"/>
      <c r="F31" s="490"/>
      <c r="G31" s="495">
        <v>341090</v>
      </c>
      <c r="H31" s="650">
        <v>46674</v>
      </c>
      <c r="I31" s="650">
        <v>54563</v>
      </c>
      <c r="J31" s="650">
        <v>202462</v>
      </c>
      <c r="K31" s="650">
        <v>0</v>
      </c>
      <c r="L31" s="650">
        <v>0</v>
      </c>
      <c r="M31" s="514">
        <v>395517</v>
      </c>
      <c r="N31" s="534">
        <f t="shared" si="0"/>
        <v>1040306</v>
      </c>
      <c r="O31" s="27"/>
    </row>
    <row r="32" spans="2:15" s="284" customFormat="1" ht="16.5" customHeight="1">
      <c r="B32" s="181"/>
      <c r="C32" s="36" t="s">
        <v>548</v>
      </c>
      <c r="D32" s="46"/>
      <c r="E32" s="46"/>
      <c r="F32" s="221"/>
      <c r="G32" s="495">
        <v>162794</v>
      </c>
      <c r="H32" s="650">
        <v>23095</v>
      </c>
      <c r="I32" s="650">
        <v>26078</v>
      </c>
      <c r="J32" s="650">
        <v>116963</v>
      </c>
      <c r="K32" s="650">
        <v>0</v>
      </c>
      <c r="L32" s="650">
        <v>0</v>
      </c>
      <c r="M32" s="514">
        <v>205569</v>
      </c>
      <c r="N32" s="534">
        <f t="shared" si="0"/>
        <v>534499</v>
      </c>
      <c r="O32" s="27"/>
    </row>
    <row r="33" spans="2:15" s="284" customFormat="1" ht="16.5" customHeight="1">
      <c r="B33" s="181"/>
      <c r="C33" s="1163"/>
      <c r="D33" s="1164"/>
      <c r="E33" s="1164"/>
      <c r="F33" s="704" t="s">
        <v>549</v>
      </c>
      <c r="G33" s="495">
        <v>776</v>
      </c>
      <c r="H33" s="650">
        <v>2819</v>
      </c>
      <c r="I33" s="650">
        <v>88</v>
      </c>
      <c r="J33" s="650">
        <v>21949</v>
      </c>
      <c r="K33" s="650">
        <v>0</v>
      </c>
      <c r="L33" s="650">
        <v>0</v>
      </c>
      <c r="M33" s="514">
        <v>17902</v>
      </c>
      <c r="N33" s="534">
        <f t="shared" si="0"/>
        <v>43534</v>
      </c>
      <c r="O33" s="27"/>
    </row>
    <row r="34" spans="2:15" s="284" customFormat="1" ht="16.5" customHeight="1">
      <c r="B34" s="181"/>
      <c r="C34" s="1163"/>
      <c r="D34" s="1164"/>
      <c r="E34" s="1164"/>
      <c r="F34" s="704" t="s">
        <v>550</v>
      </c>
      <c r="G34" s="495">
        <v>32086</v>
      </c>
      <c r="H34" s="650">
        <v>2066</v>
      </c>
      <c r="I34" s="650">
        <v>0</v>
      </c>
      <c r="J34" s="650">
        <v>13052</v>
      </c>
      <c r="K34" s="650">
        <v>0</v>
      </c>
      <c r="L34" s="650">
        <v>0</v>
      </c>
      <c r="M34" s="514">
        <v>19748</v>
      </c>
      <c r="N34" s="534">
        <f t="shared" si="0"/>
        <v>66952</v>
      </c>
      <c r="O34" s="27"/>
    </row>
    <row r="35" spans="2:15" s="284" customFormat="1" ht="16.5" customHeight="1">
      <c r="B35" s="181"/>
      <c r="C35" s="1163"/>
      <c r="D35" s="1164"/>
      <c r="E35" s="1164"/>
      <c r="F35" s="704" t="s">
        <v>551</v>
      </c>
      <c r="G35" s="495">
        <v>114580</v>
      </c>
      <c r="H35" s="650">
        <v>16084</v>
      </c>
      <c r="I35" s="650">
        <v>18740</v>
      </c>
      <c r="J35" s="650">
        <v>67826</v>
      </c>
      <c r="K35" s="650">
        <v>0</v>
      </c>
      <c r="L35" s="650">
        <v>0</v>
      </c>
      <c r="M35" s="514">
        <v>135780</v>
      </c>
      <c r="N35" s="534">
        <f t="shared" si="0"/>
        <v>353010</v>
      </c>
      <c r="O35" s="27"/>
    </row>
    <row r="36" spans="2:15" s="284" customFormat="1" ht="16.5" customHeight="1">
      <c r="B36" s="181"/>
      <c r="C36" s="1266"/>
      <c r="D36" s="1267"/>
      <c r="E36" s="1267"/>
      <c r="F36" s="704" t="s">
        <v>303</v>
      </c>
      <c r="G36" s="495">
        <v>15352</v>
      </c>
      <c r="H36" s="650">
        <v>2126</v>
      </c>
      <c r="I36" s="650">
        <v>7250</v>
      </c>
      <c r="J36" s="650">
        <v>14136</v>
      </c>
      <c r="K36" s="650">
        <v>0</v>
      </c>
      <c r="L36" s="650">
        <v>0</v>
      </c>
      <c r="M36" s="514">
        <v>32139</v>
      </c>
      <c r="N36" s="534">
        <f t="shared" si="0"/>
        <v>71003</v>
      </c>
      <c r="O36" s="27"/>
    </row>
    <row r="37" spans="2:15" s="284" customFormat="1" ht="16.5" customHeight="1">
      <c r="B37" s="181"/>
      <c r="C37" s="67" t="s">
        <v>468</v>
      </c>
      <c r="D37" s="68"/>
      <c r="E37" s="68"/>
      <c r="F37" s="467"/>
      <c r="G37" s="504">
        <v>503884</v>
      </c>
      <c r="H37" s="646">
        <v>69769</v>
      </c>
      <c r="I37" s="646">
        <v>80641</v>
      </c>
      <c r="J37" s="646">
        <v>319425</v>
      </c>
      <c r="K37" s="646">
        <v>0</v>
      </c>
      <c r="L37" s="646">
        <v>0</v>
      </c>
      <c r="M37" s="672">
        <v>601086</v>
      </c>
      <c r="N37" s="538">
        <f t="shared" si="0"/>
        <v>1574805</v>
      </c>
      <c r="O37" s="27"/>
    </row>
    <row r="38" spans="2:15" s="284" customFormat="1" ht="16.5" customHeight="1">
      <c r="B38" s="181"/>
      <c r="C38" s="673" t="s">
        <v>459</v>
      </c>
      <c r="D38" s="705"/>
      <c r="E38" s="705"/>
      <c r="F38" s="706"/>
      <c r="G38" s="512">
        <v>3883</v>
      </c>
      <c r="H38" s="647">
        <v>559</v>
      </c>
      <c r="I38" s="647">
        <v>501</v>
      </c>
      <c r="J38" s="647">
        <v>2145</v>
      </c>
      <c r="K38" s="647">
        <v>0</v>
      </c>
      <c r="L38" s="647">
        <v>0</v>
      </c>
      <c r="M38" s="673">
        <v>4452</v>
      </c>
      <c r="N38" s="521">
        <f t="shared" si="0"/>
        <v>11540</v>
      </c>
      <c r="O38" s="27"/>
    </row>
    <row r="39" spans="2:15" s="284" customFormat="1" ht="16.5" customHeight="1">
      <c r="B39" s="466"/>
      <c r="C39" s="672" t="s">
        <v>460</v>
      </c>
      <c r="D39" s="713"/>
      <c r="E39" s="713"/>
      <c r="F39" s="714"/>
      <c r="G39" s="504">
        <v>1826</v>
      </c>
      <c r="H39" s="646">
        <v>220</v>
      </c>
      <c r="I39" s="646">
        <v>183</v>
      </c>
      <c r="J39" s="646">
        <v>1040</v>
      </c>
      <c r="K39" s="646">
        <v>0</v>
      </c>
      <c r="L39" s="646">
        <v>0</v>
      </c>
      <c r="M39" s="672">
        <v>2337</v>
      </c>
      <c r="N39" s="538">
        <f t="shared" si="0"/>
        <v>5606</v>
      </c>
      <c r="O39" s="27"/>
    </row>
    <row r="40" spans="2:15" s="284" customFormat="1" ht="16.5" customHeight="1">
      <c r="B40" s="181" t="s">
        <v>357</v>
      </c>
      <c r="C40" s="46"/>
      <c r="D40" s="46"/>
      <c r="E40" s="46"/>
      <c r="F40" s="221"/>
      <c r="G40" s="996"/>
      <c r="H40" s="997"/>
      <c r="I40" s="997"/>
      <c r="J40" s="997"/>
      <c r="K40" s="997"/>
      <c r="L40" s="997"/>
      <c r="M40" s="998"/>
      <c r="N40" s="1004"/>
      <c r="O40" s="27"/>
    </row>
    <row r="41" spans="2:15" s="284" customFormat="1" ht="16.5" customHeight="1">
      <c r="B41" s="181"/>
      <c r="C41" s="673" t="s">
        <v>457</v>
      </c>
      <c r="D41" s="705"/>
      <c r="E41" s="705"/>
      <c r="F41" s="706"/>
      <c r="G41" s="512">
        <v>120</v>
      </c>
      <c r="H41" s="647">
        <v>36</v>
      </c>
      <c r="I41" s="647">
        <v>24</v>
      </c>
      <c r="J41" s="647">
        <v>66</v>
      </c>
      <c r="K41" s="647">
        <v>0</v>
      </c>
      <c r="L41" s="647">
        <v>0</v>
      </c>
      <c r="M41" s="673">
        <v>96</v>
      </c>
      <c r="N41" s="521">
        <f t="shared" si="0"/>
        <v>342</v>
      </c>
      <c r="O41" s="27"/>
    </row>
    <row r="42" spans="2:15" s="284" customFormat="1" ht="16.5" customHeight="1">
      <c r="B42" s="181"/>
      <c r="C42" s="514" t="s">
        <v>458</v>
      </c>
      <c r="D42" s="707"/>
      <c r="E42" s="707"/>
      <c r="F42" s="490"/>
      <c r="G42" s="495">
        <v>10</v>
      </c>
      <c r="H42" s="650">
        <v>3</v>
      </c>
      <c r="I42" s="650">
        <v>2</v>
      </c>
      <c r="J42" s="650">
        <v>7</v>
      </c>
      <c r="K42" s="650">
        <v>0</v>
      </c>
      <c r="L42" s="650">
        <v>0</v>
      </c>
      <c r="M42" s="514">
        <v>8</v>
      </c>
      <c r="N42" s="534">
        <f t="shared" si="0"/>
        <v>30</v>
      </c>
      <c r="O42" s="27"/>
    </row>
    <row r="43" spans="2:15" s="284" customFormat="1" ht="16.5" customHeight="1">
      <c r="B43" s="181"/>
      <c r="C43" s="514" t="s">
        <v>547</v>
      </c>
      <c r="D43" s="707"/>
      <c r="E43" s="707"/>
      <c r="F43" s="490"/>
      <c r="G43" s="495">
        <v>40481</v>
      </c>
      <c r="H43" s="650">
        <v>12071</v>
      </c>
      <c r="I43" s="650">
        <v>8955</v>
      </c>
      <c r="J43" s="650">
        <v>21664</v>
      </c>
      <c r="K43" s="650">
        <v>0</v>
      </c>
      <c r="L43" s="650">
        <v>0</v>
      </c>
      <c r="M43" s="514">
        <v>30865</v>
      </c>
      <c r="N43" s="534">
        <f t="shared" si="0"/>
        <v>114036</v>
      </c>
      <c r="O43" s="27"/>
    </row>
    <row r="44" spans="2:15" s="284" customFormat="1" ht="16.5" customHeight="1">
      <c r="B44" s="181"/>
      <c r="C44" s="36" t="s">
        <v>548</v>
      </c>
      <c r="D44" s="46"/>
      <c r="E44" s="46"/>
      <c r="F44" s="221"/>
      <c r="G44" s="495">
        <v>19002</v>
      </c>
      <c r="H44" s="650">
        <v>5726</v>
      </c>
      <c r="I44" s="650">
        <v>4509</v>
      </c>
      <c r="J44" s="650">
        <v>11510</v>
      </c>
      <c r="K44" s="650">
        <v>0</v>
      </c>
      <c r="L44" s="650">
        <v>0</v>
      </c>
      <c r="M44" s="514">
        <v>15665</v>
      </c>
      <c r="N44" s="534">
        <f t="shared" si="0"/>
        <v>56412</v>
      </c>
      <c r="O44" s="27"/>
    </row>
    <row r="45" spans="2:15" s="284" customFormat="1" ht="16.5" customHeight="1">
      <c r="B45" s="181"/>
      <c r="C45" s="1163"/>
      <c r="D45" s="1164"/>
      <c r="E45" s="1164"/>
      <c r="F45" s="704" t="s">
        <v>549</v>
      </c>
      <c r="G45" s="495">
        <v>33</v>
      </c>
      <c r="H45" s="650">
        <v>824</v>
      </c>
      <c r="I45" s="650">
        <v>6</v>
      </c>
      <c r="J45" s="650">
        <v>1788</v>
      </c>
      <c r="K45" s="650">
        <v>0</v>
      </c>
      <c r="L45" s="650">
        <v>0</v>
      </c>
      <c r="M45" s="514">
        <v>1680</v>
      </c>
      <c r="N45" s="534">
        <f t="shared" si="0"/>
        <v>4331</v>
      </c>
      <c r="O45" s="27"/>
    </row>
    <row r="46" spans="2:15" s="284" customFormat="1" ht="16.5" customHeight="1">
      <c r="B46" s="181"/>
      <c r="C46" s="1163"/>
      <c r="D46" s="1164"/>
      <c r="E46" s="1164"/>
      <c r="F46" s="704" t="s">
        <v>550</v>
      </c>
      <c r="G46" s="495">
        <v>4221</v>
      </c>
      <c r="H46" s="650">
        <v>366</v>
      </c>
      <c r="I46" s="650">
        <v>0</v>
      </c>
      <c r="J46" s="650">
        <v>1726</v>
      </c>
      <c r="K46" s="650">
        <v>0</v>
      </c>
      <c r="L46" s="650">
        <v>0</v>
      </c>
      <c r="M46" s="514">
        <v>1826</v>
      </c>
      <c r="N46" s="534">
        <f t="shared" si="0"/>
        <v>8139</v>
      </c>
      <c r="O46" s="27"/>
    </row>
    <row r="47" spans="2:15" s="284" customFormat="1" ht="16.5" customHeight="1">
      <c r="B47" s="181"/>
      <c r="C47" s="1163"/>
      <c r="D47" s="1164"/>
      <c r="E47" s="1164"/>
      <c r="F47" s="704" t="s">
        <v>551</v>
      </c>
      <c r="G47" s="495">
        <v>13782</v>
      </c>
      <c r="H47" s="650">
        <v>4088</v>
      </c>
      <c r="I47" s="650">
        <v>3193</v>
      </c>
      <c r="J47" s="650">
        <v>6565</v>
      </c>
      <c r="K47" s="650">
        <v>0</v>
      </c>
      <c r="L47" s="650">
        <v>0</v>
      </c>
      <c r="M47" s="514">
        <v>10034</v>
      </c>
      <c r="N47" s="534">
        <f t="shared" si="0"/>
        <v>37662</v>
      </c>
      <c r="O47" s="27"/>
    </row>
    <row r="48" spans="1:15" s="284" customFormat="1" ht="16.5" customHeight="1">
      <c r="A48" s="885"/>
      <c r="B48" s="181"/>
      <c r="C48" s="1266"/>
      <c r="D48" s="1267"/>
      <c r="E48" s="1267"/>
      <c r="F48" s="704" t="s">
        <v>303</v>
      </c>
      <c r="G48" s="495">
        <v>966</v>
      </c>
      <c r="H48" s="650">
        <v>448</v>
      </c>
      <c r="I48" s="650">
        <v>1310</v>
      </c>
      <c r="J48" s="650">
        <v>1431</v>
      </c>
      <c r="K48" s="650">
        <v>0</v>
      </c>
      <c r="L48" s="650">
        <v>0</v>
      </c>
      <c r="M48" s="514">
        <v>2125</v>
      </c>
      <c r="N48" s="534">
        <f t="shared" si="0"/>
        <v>6280</v>
      </c>
      <c r="O48" s="27"/>
    </row>
    <row r="49" spans="1:15" s="284" customFormat="1" ht="16.5" customHeight="1">
      <c r="A49" s="885"/>
      <c r="B49" s="181"/>
      <c r="C49" s="67" t="s">
        <v>468</v>
      </c>
      <c r="D49" s="68"/>
      <c r="E49" s="68"/>
      <c r="F49" s="467"/>
      <c r="G49" s="504">
        <v>59483</v>
      </c>
      <c r="H49" s="646">
        <v>17797</v>
      </c>
      <c r="I49" s="646">
        <v>13464</v>
      </c>
      <c r="J49" s="646">
        <v>33174</v>
      </c>
      <c r="K49" s="646">
        <v>0</v>
      </c>
      <c r="L49" s="646">
        <v>0</v>
      </c>
      <c r="M49" s="672">
        <v>46530</v>
      </c>
      <c r="N49" s="538">
        <f t="shared" si="0"/>
        <v>170448</v>
      </c>
      <c r="O49" s="27"/>
    </row>
    <row r="50" spans="1:15" s="284" customFormat="1" ht="16.5" customHeight="1">
      <c r="A50" s="885"/>
      <c r="B50" s="181"/>
      <c r="C50" s="673" t="s">
        <v>459</v>
      </c>
      <c r="D50" s="705"/>
      <c r="E50" s="705"/>
      <c r="F50" s="706"/>
      <c r="G50" s="512">
        <v>520</v>
      </c>
      <c r="H50" s="647">
        <v>151</v>
      </c>
      <c r="I50" s="647">
        <v>113</v>
      </c>
      <c r="J50" s="647">
        <v>316</v>
      </c>
      <c r="K50" s="647">
        <v>0</v>
      </c>
      <c r="L50" s="647">
        <v>0</v>
      </c>
      <c r="M50" s="673">
        <v>389</v>
      </c>
      <c r="N50" s="521">
        <f t="shared" si="0"/>
        <v>1489</v>
      </c>
      <c r="O50" s="27"/>
    </row>
    <row r="51" spans="1:15" s="284" customFormat="1" ht="16.5" customHeight="1">
      <c r="A51" s="885"/>
      <c r="B51" s="466"/>
      <c r="C51" s="672" t="s">
        <v>460</v>
      </c>
      <c r="D51" s="713"/>
      <c r="E51" s="713"/>
      <c r="F51" s="714"/>
      <c r="G51" s="504">
        <v>324</v>
      </c>
      <c r="H51" s="646">
        <v>83</v>
      </c>
      <c r="I51" s="646">
        <v>41</v>
      </c>
      <c r="J51" s="646">
        <v>132</v>
      </c>
      <c r="K51" s="646">
        <v>0</v>
      </c>
      <c r="L51" s="646">
        <v>0</v>
      </c>
      <c r="M51" s="672">
        <v>237</v>
      </c>
      <c r="N51" s="538">
        <f t="shared" si="0"/>
        <v>817</v>
      </c>
      <c r="O51" s="27"/>
    </row>
    <row r="52" spans="2:15" s="284" customFormat="1" ht="16.5" customHeight="1">
      <c r="B52" s="181" t="s">
        <v>553</v>
      </c>
      <c r="C52" s="46"/>
      <c r="D52" s="46"/>
      <c r="E52" s="46"/>
      <c r="F52" s="221"/>
      <c r="G52" s="996"/>
      <c r="H52" s="997"/>
      <c r="I52" s="997"/>
      <c r="J52" s="997"/>
      <c r="K52" s="997"/>
      <c r="L52" s="997"/>
      <c r="M52" s="998"/>
      <c r="N52" s="1004"/>
      <c r="O52" s="27"/>
    </row>
    <row r="53" spans="1:15" s="284" customFormat="1" ht="16.5" customHeight="1">
      <c r="A53" s="885"/>
      <c r="B53" s="181"/>
      <c r="C53" s="673" t="s">
        <v>457</v>
      </c>
      <c r="D53" s="705"/>
      <c r="E53" s="705"/>
      <c r="F53" s="706"/>
      <c r="G53" s="512">
        <v>411</v>
      </c>
      <c r="H53" s="647">
        <v>72</v>
      </c>
      <c r="I53" s="647">
        <v>36</v>
      </c>
      <c r="J53" s="647">
        <v>179</v>
      </c>
      <c r="K53" s="647">
        <v>0</v>
      </c>
      <c r="L53" s="647">
        <v>0</v>
      </c>
      <c r="M53" s="673">
        <v>420</v>
      </c>
      <c r="N53" s="521">
        <f t="shared" si="0"/>
        <v>1118</v>
      </c>
      <c r="O53" s="27"/>
    </row>
    <row r="54" spans="1:15" s="284" customFormat="1" ht="16.5" customHeight="1">
      <c r="A54" s="885"/>
      <c r="B54" s="181"/>
      <c r="C54" s="514" t="s">
        <v>458</v>
      </c>
      <c r="D54" s="707"/>
      <c r="E54" s="707"/>
      <c r="F54" s="490"/>
      <c r="G54" s="495">
        <v>35</v>
      </c>
      <c r="H54" s="650">
        <v>6</v>
      </c>
      <c r="I54" s="650">
        <v>3</v>
      </c>
      <c r="J54" s="650">
        <v>16</v>
      </c>
      <c r="K54" s="650">
        <v>0</v>
      </c>
      <c r="L54" s="650">
        <v>0</v>
      </c>
      <c r="M54" s="514">
        <v>37</v>
      </c>
      <c r="N54" s="534">
        <f t="shared" si="0"/>
        <v>97</v>
      </c>
      <c r="O54" s="27"/>
    </row>
    <row r="55" spans="1:15" s="284" customFormat="1" ht="16.5" customHeight="1">
      <c r="A55" s="885"/>
      <c r="B55" s="181"/>
      <c r="C55" s="514" t="s">
        <v>547</v>
      </c>
      <c r="D55" s="707"/>
      <c r="E55" s="707"/>
      <c r="F55" s="490"/>
      <c r="G55" s="495">
        <v>134236</v>
      </c>
      <c r="H55" s="650">
        <v>22619</v>
      </c>
      <c r="I55" s="650">
        <v>12067</v>
      </c>
      <c r="J55" s="650">
        <v>61174</v>
      </c>
      <c r="K55" s="650">
        <v>0</v>
      </c>
      <c r="L55" s="650">
        <v>0</v>
      </c>
      <c r="M55" s="514">
        <v>125347</v>
      </c>
      <c r="N55" s="534">
        <f t="shared" si="0"/>
        <v>355443</v>
      </c>
      <c r="O55" s="27"/>
    </row>
    <row r="56" spans="1:15" s="284" customFormat="1" ht="16.5" customHeight="1">
      <c r="A56" s="885"/>
      <c r="B56" s="181"/>
      <c r="C56" s="36" t="s">
        <v>548</v>
      </c>
      <c r="D56" s="46"/>
      <c r="E56" s="46"/>
      <c r="F56" s="221"/>
      <c r="G56" s="495">
        <v>61775</v>
      </c>
      <c r="H56" s="650">
        <v>8367</v>
      </c>
      <c r="I56" s="650">
        <v>4774</v>
      </c>
      <c r="J56" s="650">
        <v>32861</v>
      </c>
      <c r="K56" s="650">
        <v>0</v>
      </c>
      <c r="L56" s="650">
        <v>0</v>
      </c>
      <c r="M56" s="514">
        <v>62595</v>
      </c>
      <c r="N56" s="534">
        <f t="shared" si="0"/>
        <v>170372</v>
      </c>
      <c r="O56" s="27"/>
    </row>
    <row r="57" spans="1:15" s="284" customFormat="1" ht="16.5" customHeight="1">
      <c r="A57" s="885"/>
      <c r="B57" s="181"/>
      <c r="C57" s="1163"/>
      <c r="D57" s="1164"/>
      <c r="E57" s="1164"/>
      <c r="F57" s="704" t="s">
        <v>549</v>
      </c>
      <c r="G57" s="495">
        <v>7760</v>
      </c>
      <c r="H57" s="650">
        <v>416</v>
      </c>
      <c r="I57" s="650">
        <v>18</v>
      </c>
      <c r="J57" s="650">
        <v>8911</v>
      </c>
      <c r="K57" s="650">
        <v>0</v>
      </c>
      <c r="L57" s="650">
        <v>0</v>
      </c>
      <c r="M57" s="514">
        <v>3177</v>
      </c>
      <c r="N57" s="534">
        <f t="shared" si="0"/>
        <v>20282</v>
      </c>
      <c r="O57" s="27"/>
    </row>
    <row r="58" spans="1:15" s="284" customFormat="1" ht="16.5" customHeight="1">
      <c r="A58" s="885"/>
      <c r="B58" s="181"/>
      <c r="C58" s="1163"/>
      <c r="D58" s="1164"/>
      <c r="E58" s="1164"/>
      <c r="F58" s="704" t="s">
        <v>550</v>
      </c>
      <c r="G58" s="495">
        <v>1882</v>
      </c>
      <c r="H58" s="650">
        <v>122</v>
      </c>
      <c r="I58" s="650">
        <v>220</v>
      </c>
      <c r="J58" s="650">
        <v>1550</v>
      </c>
      <c r="K58" s="650">
        <v>0</v>
      </c>
      <c r="L58" s="650">
        <v>0</v>
      </c>
      <c r="M58" s="514">
        <v>1177</v>
      </c>
      <c r="N58" s="534">
        <f t="shared" si="0"/>
        <v>4951</v>
      </c>
      <c r="O58" s="27"/>
    </row>
    <row r="59" spans="1:15" s="284" customFormat="1" ht="16.5" customHeight="1">
      <c r="A59" s="885"/>
      <c r="B59" s="181"/>
      <c r="C59" s="1163"/>
      <c r="D59" s="1164"/>
      <c r="E59" s="1164"/>
      <c r="F59" s="704" t="s">
        <v>551</v>
      </c>
      <c r="G59" s="495">
        <v>45324</v>
      </c>
      <c r="H59" s="650">
        <v>7703</v>
      </c>
      <c r="I59" s="650">
        <v>4148</v>
      </c>
      <c r="J59" s="650">
        <v>20721</v>
      </c>
      <c r="K59" s="650">
        <v>0</v>
      </c>
      <c r="L59" s="650">
        <v>0</v>
      </c>
      <c r="M59" s="514">
        <v>42243</v>
      </c>
      <c r="N59" s="534">
        <f t="shared" si="0"/>
        <v>120139</v>
      </c>
      <c r="O59" s="27"/>
    </row>
    <row r="60" spans="1:15" s="284" customFormat="1" ht="16.5" customHeight="1">
      <c r="A60" s="885"/>
      <c r="B60" s="181"/>
      <c r="C60" s="1266"/>
      <c r="D60" s="1267"/>
      <c r="E60" s="1267"/>
      <c r="F60" s="704" t="s">
        <v>303</v>
      </c>
      <c r="G60" s="495">
        <v>6809</v>
      </c>
      <c r="H60" s="650">
        <v>126</v>
      </c>
      <c r="I60" s="650">
        <v>388</v>
      </c>
      <c r="J60" s="650">
        <v>1679</v>
      </c>
      <c r="K60" s="650">
        <v>0</v>
      </c>
      <c r="L60" s="650">
        <v>0</v>
      </c>
      <c r="M60" s="514">
        <v>15998</v>
      </c>
      <c r="N60" s="534">
        <f t="shared" si="0"/>
        <v>25000</v>
      </c>
      <c r="O60" s="27"/>
    </row>
    <row r="61" spans="1:15" s="284" customFormat="1" ht="16.5" customHeight="1">
      <c r="A61" s="885"/>
      <c r="B61" s="181"/>
      <c r="C61" s="67" t="s">
        <v>468</v>
      </c>
      <c r="D61" s="68"/>
      <c r="E61" s="68"/>
      <c r="F61" s="467"/>
      <c r="G61" s="504">
        <v>196011</v>
      </c>
      <c r="H61" s="646">
        <v>30986</v>
      </c>
      <c r="I61" s="646">
        <v>16841</v>
      </c>
      <c r="J61" s="646">
        <v>94035</v>
      </c>
      <c r="K61" s="646">
        <v>0</v>
      </c>
      <c r="L61" s="646">
        <v>0</v>
      </c>
      <c r="M61" s="672">
        <v>187942</v>
      </c>
      <c r="N61" s="538">
        <f t="shared" si="0"/>
        <v>525815</v>
      </c>
      <c r="O61" s="27"/>
    </row>
    <row r="62" spans="1:15" s="284" customFormat="1" ht="16.5" customHeight="1">
      <c r="A62" s="885"/>
      <c r="B62" s="181"/>
      <c r="C62" s="673" t="s">
        <v>459</v>
      </c>
      <c r="D62" s="705"/>
      <c r="E62" s="705"/>
      <c r="F62" s="706"/>
      <c r="G62" s="512">
        <v>1509</v>
      </c>
      <c r="H62" s="647">
        <v>243</v>
      </c>
      <c r="I62" s="647">
        <v>127</v>
      </c>
      <c r="J62" s="647">
        <v>714</v>
      </c>
      <c r="K62" s="647">
        <v>0</v>
      </c>
      <c r="L62" s="647">
        <v>0</v>
      </c>
      <c r="M62" s="673">
        <v>1423</v>
      </c>
      <c r="N62" s="521">
        <f t="shared" si="0"/>
        <v>4016</v>
      </c>
      <c r="O62" s="27"/>
    </row>
    <row r="63" spans="1:15" s="284" customFormat="1" ht="16.5" customHeight="1">
      <c r="A63" s="885"/>
      <c r="B63" s="466"/>
      <c r="C63" s="672" t="s">
        <v>460</v>
      </c>
      <c r="D63" s="713"/>
      <c r="E63" s="713"/>
      <c r="F63" s="714"/>
      <c r="G63" s="504">
        <v>738</v>
      </c>
      <c r="H63" s="646">
        <v>106</v>
      </c>
      <c r="I63" s="646">
        <v>35</v>
      </c>
      <c r="J63" s="646">
        <v>314</v>
      </c>
      <c r="K63" s="646">
        <v>0</v>
      </c>
      <c r="L63" s="646">
        <v>0</v>
      </c>
      <c r="M63" s="672">
        <v>623</v>
      </c>
      <c r="N63" s="538">
        <f t="shared" si="0"/>
        <v>1816</v>
      </c>
      <c r="O63" s="27"/>
    </row>
    <row r="64" spans="2:15" s="284" customFormat="1" ht="16.5" customHeight="1">
      <c r="B64" s="181" t="s">
        <v>554</v>
      </c>
      <c r="C64" s="46"/>
      <c r="D64" s="46"/>
      <c r="E64" s="46"/>
      <c r="F64" s="221"/>
      <c r="G64" s="996"/>
      <c r="H64" s="997"/>
      <c r="I64" s="997"/>
      <c r="J64" s="997"/>
      <c r="K64" s="997"/>
      <c r="L64" s="997"/>
      <c r="M64" s="998"/>
      <c r="N64" s="1004"/>
      <c r="O64" s="27"/>
    </row>
    <row r="65" spans="1:15" s="284" customFormat="1" ht="16.5" customHeight="1">
      <c r="A65" s="885"/>
      <c r="B65" s="181"/>
      <c r="C65" s="673" t="s">
        <v>457</v>
      </c>
      <c r="D65" s="705"/>
      <c r="E65" s="705"/>
      <c r="F65" s="706"/>
      <c r="G65" s="512">
        <v>12</v>
      </c>
      <c r="H65" s="647">
        <v>0</v>
      </c>
      <c r="I65" s="647">
        <v>0</v>
      </c>
      <c r="J65" s="647">
        <v>0</v>
      </c>
      <c r="K65" s="647">
        <v>0</v>
      </c>
      <c r="L65" s="647">
        <v>0</v>
      </c>
      <c r="M65" s="673">
        <v>232</v>
      </c>
      <c r="N65" s="521">
        <f t="shared" si="0"/>
        <v>244</v>
      </c>
      <c r="O65" s="27"/>
    </row>
    <row r="66" spans="1:15" s="284" customFormat="1" ht="16.5" customHeight="1">
      <c r="A66" s="885"/>
      <c r="B66" s="181"/>
      <c r="C66" s="514" t="s">
        <v>458</v>
      </c>
      <c r="D66" s="707"/>
      <c r="E66" s="707"/>
      <c r="F66" s="490"/>
      <c r="G66" s="495">
        <v>1</v>
      </c>
      <c r="H66" s="650">
        <v>0</v>
      </c>
      <c r="I66" s="650">
        <v>0</v>
      </c>
      <c r="J66" s="650">
        <v>0</v>
      </c>
      <c r="K66" s="650">
        <v>0</v>
      </c>
      <c r="L66" s="650">
        <v>0</v>
      </c>
      <c r="M66" s="514">
        <v>20</v>
      </c>
      <c r="N66" s="534">
        <f t="shared" si="0"/>
        <v>21</v>
      </c>
      <c r="O66" s="27"/>
    </row>
    <row r="67" spans="1:15" s="284" customFormat="1" ht="16.5" customHeight="1">
      <c r="A67" s="885"/>
      <c r="B67" s="181"/>
      <c r="C67" s="514" t="s">
        <v>547</v>
      </c>
      <c r="D67" s="707"/>
      <c r="E67" s="707"/>
      <c r="F67" s="490"/>
      <c r="G67" s="495">
        <v>3680</v>
      </c>
      <c r="H67" s="650">
        <v>0</v>
      </c>
      <c r="I67" s="650">
        <v>0</v>
      </c>
      <c r="J67" s="650">
        <v>0</v>
      </c>
      <c r="K67" s="650">
        <v>0</v>
      </c>
      <c r="L67" s="650">
        <v>0</v>
      </c>
      <c r="M67" s="514">
        <v>60934</v>
      </c>
      <c r="N67" s="534">
        <f t="shared" si="0"/>
        <v>64614</v>
      </c>
      <c r="O67" s="27"/>
    </row>
    <row r="68" spans="1:15" s="284" customFormat="1" ht="16.5" customHeight="1">
      <c r="A68" s="885"/>
      <c r="B68" s="181"/>
      <c r="C68" s="36" t="s">
        <v>548</v>
      </c>
      <c r="D68" s="46"/>
      <c r="E68" s="46"/>
      <c r="F68" s="221"/>
      <c r="G68" s="495">
        <v>1920</v>
      </c>
      <c r="H68" s="650">
        <v>0</v>
      </c>
      <c r="I68" s="650">
        <v>0</v>
      </c>
      <c r="J68" s="650">
        <v>0</v>
      </c>
      <c r="K68" s="650">
        <v>0</v>
      </c>
      <c r="L68" s="650">
        <v>0</v>
      </c>
      <c r="M68" s="514">
        <v>27392</v>
      </c>
      <c r="N68" s="534">
        <f t="shared" si="0"/>
        <v>29312</v>
      </c>
      <c r="O68" s="27"/>
    </row>
    <row r="69" spans="1:15" s="284" customFormat="1" ht="16.5" customHeight="1">
      <c r="A69" s="885"/>
      <c r="B69" s="181"/>
      <c r="C69" s="1163"/>
      <c r="D69" s="1164"/>
      <c r="E69" s="1164"/>
      <c r="F69" s="704" t="s">
        <v>549</v>
      </c>
      <c r="G69" s="495">
        <v>340</v>
      </c>
      <c r="H69" s="650">
        <v>0</v>
      </c>
      <c r="I69" s="650">
        <v>0</v>
      </c>
      <c r="J69" s="650">
        <v>0</v>
      </c>
      <c r="K69" s="650">
        <v>0</v>
      </c>
      <c r="L69" s="650">
        <v>0</v>
      </c>
      <c r="M69" s="514">
        <v>3209</v>
      </c>
      <c r="N69" s="534">
        <f aca="true" t="shared" si="1" ref="N69:N91">SUM(G69:M69)</f>
        <v>3549</v>
      </c>
      <c r="O69" s="27"/>
    </row>
    <row r="70" spans="1:15" s="284" customFormat="1" ht="16.5" customHeight="1">
      <c r="A70" s="885"/>
      <c r="B70" s="181"/>
      <c r="C70" s="1163"/>
      <c r="D70" s="1164"/>
      <c r="E70" s="1164"/>
      <c r="F70" s="704" t="s">
        <v>550</v>
      </c>
      <c r="G70" s="495">
        <v>0</v>
      </c>
      <c r="H70" s="650">
        <v>0</v>
      </c>
      <c r="I70" s="650">
        <v>0</v>
      </c>
      <c r="J70" s="650">
        <v>0</v>
      </c>
      <c r="K70" s="650">
        <v>0</v>
      </c>
      <c r="L70" s="650">
        <v>0</v>
      </c>
      <c r="M70" s="514">
        <v>1619</v>
      </c>
      <c r="N70" s="534">
        <f t="shared" si="1"/>
        <v>1619</v>
      </c>
      <c r="O70" s="27"/>
    </row>
    <row r="71" spans="1:15" s="284" customFormat="1" ht="16.5" customHeight="1">
      <c r="A71" s="885"/>
      <c r="B71" s="181"/>
      <c r="C71" s="1163"/>
      <c r="D71" s="1164"/>
      <c r="E71" s="1164"/>
      <c r="F71" s="704" t="s">
        <v>551</v>
      </c>
      <c r="G71" s="495">
        <v>1241</v>
      </c>
      <c r="H71" s="650">
        <v>0</v>
      </c>
      <c r="I71" s="650">
        <v>0</v>
      </c>
      <c r="J71" s="650">
        <v>0</v>
      </c>
      <c r="K71" s="650">
        <v>0</v>
      </c>
      <c r="L71" s="650">
        <v>0</v>
      </c>
      <c r="M71" s="514">
        <v>20066</v>
      </c>
      <c r="N71" s="534">
        <f t="shared" si="1"/>
        <v>21307</v>
      </c>
      <c r="O71" s="27"/>
    </row>
    <row r="72" spans="1:15" s="284" customFormat="1" ht="16.5" customHeight="1">
      <c r="A72" s="885"/>
      <c r="B72" s="181"/>
      <c r="C72" s="1266"/>
      <c r="D72" s="1267"/>
      <c r="E72" s="1267"/>
      <c r="F72" s="704" t="s">
        <v>303</v>
      </c>
      <c r="G72" s="495">
        <v>339</v>
      </c>
      <c r="H72" s="650">
        <v>0</v>
      </c>
      <c r="I72" s="650">
        <v>0</v>
      </c>
      <c r="J72" s="650">
        <v>0</v>
      </c>
      <c r="K72" s="650">
        <v>0</v>
      </c>
      <c r="L72" s="650">
        <v>0</v>
      </c>
      <c r="M72" s="514">
        <v>2498</v>
      </c>
      <c r="N72" s="534">
        <f t="shared" si="1"/>
        <v>2837</v>
      </c>
      <c r="O72" s="27"/>
    </row>
    <row r="73" spans="1:15" s="284" customFormat="1" ht="16.5" customHeight="1">
      <c r="A73" s="885"/>
      <c r="B73" s="181"/>
      <c r="C73" s="67" t="s">
        <v>468</v>
      </c>
      <c r="D73" s="68"/>
      <c r="E73" s="68"/>
      <c r="F73" s="467"/>
      <c r="G73" s="504">
        <v>5600</v>
      </c>
      <c r="H73" s="646">
        <v>0</v>
      </c>
      <c r="I73" s="646">
        <v>0</v>
      </c>
      <c r="J73" s="646">
        <v>0</v>
      </c>
      <c r="K73" s="646">
        <v>0</v>
      </c>
      <c r="L73" s="646">
        <v>0</v>
      </c>
      <c r="M73" s="672">
        <v>88326</v>
      </c>
      <c r="N73" s="538">
        <f t="shared" si="1"/>
        <v>93926</v>
      </c>
      <c r="O73" s="27"/>
    </row>
    <row r="74" spans="1:15" s="284" customFormat="1" ht="16.5" customHeight="1">
      <c r="A74" s="885"/>
      <c r="B74" s="181"/>
      <c r="C74" s="673" t="s">
        <v>459</v>
      </c>
      <c r="D74" s="705"/>
      <c r="E74" s="705"/>
      <c r="F74" s="706"/>
      <c r="G74" s="512">
        <v>60</v>
      </c>
      <c r="H74" s="647">
        <v>0</v>
      </c>
      <c r="I74" s="647">
        <v>0</v>
      </c>
      <c r="J74" s="647">
        <v>0</v>
      </c>
      <c r="K74" s="647">
        <v>0</v>
      </c>
      <c r="L74" s="647">
        <v>0</v>
      </c>
      <c r="M74" s="673">
        <v>901</v>
      </c>
      <c r="N74" s="521">
        <f t="shared" si="1"/>
        <v>961</v>
      </c>
      <c r="O74" s="27"/>
    </row>
    <row r="75" spans="1:15" s="284" customFormat="1" ht="16.5" customHeight="1" thickBot="1">
      <c r="A75" s="885"/>
      <c r="B75" s="182"/>
      <c r="C75" s="708" t="s">
        <v>460</v>
      </c>
      <c r="D75" s="709"/>
      <c r="E75" s="709"/>
      <c r="F75" s="710"/>
      <c r="G75" s="496">
        <v>17</v>
      </c>
      <c r="H75" s="712">
        <v>0</v>
      </c>
      <c r="I75" s="712">
        <v>0</v>
      </c>
      <c r="J75" s="712">
        <v>0</v>
      </c>
      <c r="K75" s="712">
        <v>0</v>
      </c>
      <c r="L75" s="712">
        <v>0</v>
      </c>
      <c r="M75" s="708">
        <v>455</v>
      </c>
      <c r="N75" s="526">
        <f t="shared" si="1"/>
        <v>472</v>
      </c>
      <c r="O75" s="27"/>
    </row>
    <row r="76" spans="2:15" s="284" customFormat="1" ht="16.5" customHeight="1">
      <c r="B76" s="181" t="s">
        <v>555</v>
      </c>
      <c r="C76" s="46"/>
      <c r="D76" s="46"/>
      <c r="E76" s="46"/>
      <c r="F76" s="221"/>
      <c r="G76" s="996"/>
      <c r="H76" s="996"/>
      <c r="I76" s="996"/>
      <c r="J76" s="996"/>
      <c r="K76" s="996"/>
      <c r="L76" s="996"/>
      <c r="M76" s="1011"/>
      <c r="N76" s="1004"/>
      <c r="O76" s="27"/>
    </row>
    <row r="77" spans="1:15" s="284" customFormat="1" ht="16.5" customHeight="1">
      <c r="A77" s="885"/>
      <c r="B77" s="181"/>
      <c r="C77" s="673" t="s">
        <v>457</v>
      </c>
      <c r="D77" s="705"/>
      <c r="E77" s="705"/>
      <c r="F77" s="706"/>
      <c r="G77" s="512">
        <v>1983</v>
      </c>
      <c r="H77" s="680">
        <v>324</v>
      </c>
      <c r="I77" s="680">
        <v>288</v>
      </c>
      <c r="J77" s="680">
        <v>1089</v>
      </c>
      <c r="K77" s="680">
        <v>12</v>
      </c>
      <c r="L77" s="680">
        <v>12</v>
      </c>
      <c r="M77" s="705">
        <v>2568</v>
      </c>
      <c r="N77" s="521">
        <f t="shared" si="1"/>
        <v>6276</v>
      </c>
      <c r="O77" s="27"/>
    </row>
    <row r="78" spans="1:15" s="284" customFormat="1" ht="16.5" customHeight="1">
      <c r="A78" s="885"/>
      <c r="B78" s="181"/>
      <c r="C78" s="514" t="s">
        <v>458</v>
      </c>
      <c r="D78" s="707"/>
      <c r="E78" s="707"/>
      <c r="F78" s="490"/>
      <c r="G78" s="495">
        <v>165</v>
      </c>
      <c r="H78" s="678">
        <v>27</v>
      </c>
      <c r="I78" s="678">
        <v>24</v>
      </c>
      <c r="J78" s="678">
        <v>96</v>
      </c>
      <c r="K78" s="678">
        <v>1</v>
      </c>
      <c r="L78" s="678">
        <v>1</v>
      </c>
      <c r="M78" s="707">
        <v>217</v>
      </c>
      <c r="N78" s="534">
        <f t="shared" si="1"/>
        <v>531</v>
      </c>
      <c r="O78" s="27"/>
    </row>
    <row r="79" spans="1:15" s="284" customFormat="1" ht="16.5" customHeight="1">
      <c r="A79" s="885"/>
      <c r="B79" s="181"/>
      <c r="C79" s="514" t="s">
        <v>547</v>
      </c>
      <c r="D79" s="707"/>
      <c r="E79" s="707"/>
      <c r="F79" s="490"/>
      <c r="G79" s="495">
        <v>797644</v>
      </c>
      <c r="H79" s="678">
        <v>107322</v>
      </c>
      <c r="I79" s="678">
        <v>113758</v>
      </c>
      <c r="J79" s="678">
        <v>399451</v>
      </c>
      <c r="K79" s="678">
        <v>4296</v>
      </c>
      <c r="L79" s="678">
        <v>2341</v>
      </c>
      <c r="M79" s="707">
        <v>846140</v>
      </c>
      <c r="N79" s="534">
        <f t="shared" si="1"/>
        <v>2270952</v>
      </c>
      <c r="O79" s="27"/>
    </row>
    <row r="80" spans="1:15" s="284" customFormat="1" ht="16.5" customHeight="1">
      <c r="A80" s="885"/>
      <c r="B80" s="181"/>
      <c r="C80" s="36" t="s">
        <v>548</v>
      </c>
      <c r="D80" s="46"/>
      <c r="E80" s="46"/>
      <c r="F80" s="221"/>
      <c r="G80" s="495">
        <v>363178</v>
      </c>
      <c r="H80" s="678">
        <v>64147</v>
      </c>
      <c r="I80" s="678">
        <v>65311</v>
      </c>
      <c r="J80" s="678">
        <v>284225</v>
      </c>
      <c r="K80" s="678">
        <v>1933</v>
      </c>
      <c r="L80" s="678">
        <v>1113</v>
      </c>
      <c r="M80" s="707">
        <v>486133</v>
      </c>
      <c r="N80" s="534">
        <f t="shared" si="1"/>
        <v>1266040</v>
      </c>
      <c r="O80" s="27"/>
    </row>
    <row r="81" spans="1:15" s="284" customFormat="1" ht="16.5" customHeight="1">
      <c r="A81" s="885"/>
      <c r="B81" s="181"/>
      <c r="C81" s="1163"/>
      <c r="D81" s="1164"/>
      <c r="E81" s="1164"/>
      <c r="F81" s="704" t="s">
        <v>549</v>
      </c>
      <c r="G81" s="495">
        <v>42863</v>
      </c>
      <c r="H81" s="678">
        <v>4533</v>
      </c>
      <c r="I81" s="678">
        <v>112</v>
      </c>
      <c r="J81" s="678">
        <v>62725</v>
      </c>
      <c r="K81" s="678">
        <v>399</v>
      </c>
      <c r="L81" s="678">
        <v>150</v>
      </c>
      <c r="M81" s="707">
        <v>56698</v>
      </c>
      <c r="N81" s="534">
        <f t="shared" si="1"/>
        <v>167480</v>
      </c>
      <c r="O81" s="27"/>
    </row>
    <row r="82" spans="1:15" s="284" customFormat="1" ht="16.5" customHeight="1">
      <c r="A82" s="885"/>
      <c r="B82" s="181"/>
      <c r="C82" s="1163"/>
      <c r="D82" s="1164"/>
      <c r="E82" s="1164"/>
      <c r="F82" s="704" t="s">
        <v>550</v>
      </c>
      <c r="G82" s="495">
        <v>48366</v>
      </c>
      <c r="H82" s="678">
        <v>7946</v>
      </c>
      <c r="I82" s="678">
        <v>11631</v>
      </c>
      <c r="J82" s="678">
        <v>64098</v>
      </c>
      <c r="K82" s="678">
        <v>0</v>
      </c>
      <c r="L82" s="678">
        <v>0</v>
      </c>
      <c r="M82" s="707">
        <v>45318</v>
      </c>
      <c r="N82" s="534">
        <f t="shared" si="1"/>
        <v>177359</v>
      </c>
      <c r="O82" s="27"/>
    </row>
    <row r="83" spans="1:15" s="284" customFormat="1" ht="16.5" customHeight="1">
      <c r="A83" s="885"/>
      <c r="B83" s="181"/>
      <c r="C83" s="1163"/>
      <c r="D83" s="1164"/>
      <c r="E83" s="1164"/>
      <c r="F83" s="704" t="s">
        <v>551</v>
      </c>
      <c r="G83" s="495">
        <v>202156</v>
      </c>
      <c r="H83" s="678">
        <v>36854</v>
      </c>
      <c r="I83" s="678">
        <v>37031</v>
      </c>
      <c r="J83" s="678">
        <v>132310</v>
      </c>
      <c r="K83" s="678">
        <v>1456</v>
      </c>
      <c r="L83" s="678">
        <v>770</v>
      </c>
      <c r="M83" s="707">
        <v>290341</v>
      </c>
      <c r="N83" s="534">
        <f t="shared" si="1"/>
        <v>700918</v>
      </c>
      <c r="O83" s="27"/>
    </row>
    <row r="84" spans="1:15" s="284" customFormat="1" ht="16.5" customHeight="1">
      <c r="A84" s="885"/>
      <c r="B84" s="181"/>
      <c r="C84" s="1266"/>
      <c r="D84" s="1267"/>
      <c r="E84" s="1267"/>
      <c r="F84" s="704" t="s">
        <v>303</v>
      </c>
      <c r="G84" s="495">
        <v>69793</v>
      </c>
      <c r="H84" s="678">
        <v>14814</v>
      </c>
      <c r="I84" s="678">
        <v>16537</v>
      </c>
      <c r="J84" s="678">
        <v>25092</v>
      </c>
      <c r="K84" s="678">
        <v>78</v>
      </c>
      <c r="L84" s="678">
        <v>193</v>
      </c>
      <c r="M84" s="707">
        <v>93776</v>
      </c>
      <c r="N84" s="534">
        <f t="shared" si="1"/>
        <v>220283</v>
      </c>
      <c r="O84" s="27"/>
    </row>
    <row r="85" spans="1:15" s="284" customFormat="1" ht="16.5" customHeight="1">
      <c r="A85" s="885"/>
      <c r="B85" s="181"/>
      <c r="C85" s="67" t="s">
        <v>468</v>
      </c>
      <c r="D85" s="68"/>
      <c r="E85" s="68"/>
      <c r="F85" s="467"/>
      <c r="G85" s="504">
        <v>1160822</v>
      </c>
      <c r="H85" s="679">
        <v>171469</v>
      </c>
      <c r="I85" s="679">
        <v>179069</v>
      </c>
      <c r="J85" s="679">
        <v>683676</v>
      </c>
      <c r="K85" s="679">
        <v>6229</v>
      </c>
      <c r="L85" s="679">
        <v>3454</v>
      </c>
      <c r="M85" s="713">
        <v>1332273</v>
      </c>
      <c r="N85" s="538">
        <f t="shared" si="1"/>
        <v>3536992</v>
      </c>
      <c r="O85" s="27"/>
    </row>
    <row r="86" spans="1:15" s="284" customFormat="1" ht="16.5" customHeight="1">
      <c r="A86" s="885"/>
      <c r="B86" s="181"/>
      <c r="C86" s="673" t="s">
        <v>459</v>
      </c>
      <c r="D86" s="705"/>
      <c r="E86" s="705"/>
      <c r="F86" s="706"/>
      <c r="G86" s="512">
        <v>7230</v>
      </c>
      <c r="H86" s="680">
        <v>1166</v>
      </c>
      <c r="I86" s="680">
        <v>1075</v>
      </c>
      <c r="J86" s="680">
        <v>4121</v>
      </c>
      <c r="K86" s="680">
        <v>41</v>
      </c>
      <c r="L86" s="680">
        <v>36</v>
      </c>
      <c r="M86" s="705">
        <v>9216</v>
      </c>
      <c r="N86" s="521">
        <f t="shared" si="1"/>
        <v>22885</v>
      </c>
      <c r="O86" s="27"/>
    </row>
    <row r="87" spans="1:15" s="284" customFormat="1" ht="16.5" customHeight="1">
      <c r="A87" s="885"/>
      <c r="B87" s="181"/>
      <c r="C87" s="672" t="s">
        <v>460</v>
      </c>
      <c r="D87" s="713"/>
      <c r="E87" s="713"/>
      <c r="F87" s="714"/>
      <c r="G87" s="504">
        <v>3309</v>
      </c>
      <c r="H87" s="679">
        <v>507</v>
      </c>
      <c r="I87" s="679">
        <v>317</v>
      </c>
      <c r="J87" s="679">
        <v>1897</v>
      </c>
      <c r="K87" s="679">
        <v>18</v>
      </c>
      <c r="L87" s="679">
        <v>3</v>
      </c>
      <c r="M87" s="713">
        <v>4690</v>
      </c>
      <c r="N87" s="538">
        <f t="shared" si="1"/>
        <v>10741</v>
      </c>
      <c r="O87" s="27"/>
    </row>
    <row r="88" spans="2:15" s="284" customFormat="1" ht="16.5" customHeight="1">
      <c r="B88" s="181"/>
      <c r="C88" s="36" t="s">
        <v>556</v>
      </c>
      <c r="D88" s="46"/>
      <c r="E88" s="46"/>
      <c r="F88" s="221"/>
      <c r="G88" s="1008"/>
      <c r="H88" s="1008"/>
      <c r="I88" s="1008"/>
      <c r="J88" s="1008"/>
      <c r="K88" s="1008"/>
      <c r="L88" s="1008"/>
      <c r="M88" s="1009"/>
      <c r="N88" s="1010"/>
      <c r="O88" s="27"/>
    </row>
    <row r="89" spans="1:15" s="284" customFormat="1" ht="16.5" customHeight="1">
      <c r="A89" s="885"/>
      <c r="B89" s="181"/>
      <c r="C89" s="1163"/>
      <c r="D89" s="1164"/>
      <c r="E89" s="1164"/>
      <c r="F89" s="704" t="s">
        <v>557</v>
      </c>
      <c r="G89" s="495">
        <v>785187</v>
      </c>
      <c r="H89" s="678">
        <v>104477</v>
      </c>
      <c r="I89" s="678">
        <v>105600</v>
      </c>
      <c r="J89" s="678">
        <v>378836</v>
      </c>
      <c r="K89" s="678">
        <v>4041</v>
      </c>
      <c r="L89" s="678">
        <v>2284</v>
      </c>
      <c r="M89" s="707">
        <v>834135</v>
      </c>
      <c r="N89" s="534">
        <f t="shared" si="1"/>
        <v>2214560</v>
      </c>
      <c r="O89" s="27"/>
    </row>
    <row r="90" spans="1:15" s="284" customFormat="1" ht="16.5" customHeight="1">
      <c r="A90" s="885"/>
      <c r="B90" s="181"/>
      <c r="C90" s="1163"/>
      <c r="D90" s="1164"/>
      <c r="E90" s="1164"/>
      <c r="F90" s="704" t="s">
        <v>558</v>
      </c>
      <c r="G90" s="495">
        <v>12457</v>
      </c>
      <c r="H90" s="678">
        <v>2098</v>
      </c>
      <c r="I90" s="678">
        <v>2493</v>
      </c>
      <c r="J90" s="678">
        <v>8922</v>
      </c>
      <c r="K90" s="678">
        <v>255</v>
      </c>
      <c r="L90" s="678">
        <v>0</v>
      </c>
      <c r="M90" s="707">
        <v>12005</v>
      </c>
      <c r="N90" s="534">
        <f t="shared" si="1"/>
        <v>38230</v>
      </c>
      <c r="O90" s="27"/>
    </row>
    <row r="91" spans="1:15" s="284" customFormat="1" ht="16.5" customHeight="1" thickBot="1">
      <c r="A91" s="885"/>
      <c r="B91" s="182"/>
      <c r="C91" s="1165"/>
      <c r="D91" s="1166"/>
      <c r="E91" s="1166"/>
      <c r="F91" s="715" t="s">
        <v>719</v>
      </c>
      <c r="G91" s="496">
        <v>0</v>
      </c>
      <c r="H91" s="711">
        <v>747</v>
      </c>
      <c r="I91" s="711">
        <v>5665</v>
      </c>
      <c r="J91" s="711">
        <v>11693</v>
      </c>
      <c r="K91" s="711">
        <v>0</v>
      </c>
      <c r="L91" s="711">
        <v>57</v>
      </c>
      <c r="M91" s="709">
        <v>0</v>
      </c>
      <c r="N91" s="526">
        <f t="shared" si="1"/>
        <v>18162</v>
      </c>
      <c r="O91" s="27"/>
    </row>
    <row r="92" ht="16.5" customHeight="1"/>
    <row r="93" spans="3:5" ht="16.5" customHeight="1">
      <c r="C93" s="1268"/>
      <c r="D93" s="1269"/>
      <c r="E93" s="1269"/>
    </row>
  </sheetData>
  <sheetProtection/>
  <mergeCells count="10">
    <mergeCell ref="C93:E93"/>
    <mergeCell ref="C89:E91"/>
    <mergeCell ref="C45:E48"/>
    <mergeCell ref="C57:E60"/>
    <mergeCell ref="C69:E72"/>
    <mergeCell ref="C81:E84"/>
    <mergeCell ref="N2:N3"/>
    <mergeCell ref="C9:E12"/>
    <mergeCell ref="C21:E24"/>
    <mergeCell ref="C33:E36"/>
  </mergeCells>
  <conditionalFormatting sqref="C92:C93 C94:IV65536 D92:E92 A88:IV88 C89 D77:E80 C77:C81 D65:E68 C65:C69 F89:F92 D53:E56 C53:C57 A89:B65536 D41:E44 C41:C45 A76:IV76 D29:E32 C29:C33 A64:IV64 D17:E20 C17:C21 A52:IV52 D1:E8 C13:E15 C1:C9 A40:IV40 A28:IV28 F1:IV15 A1:B15 A16:IV16 A17:B27 F17:IV27 C25:E27 A29:B39 F29:IV39 C37:E39 A41:B51 F41:IV51 C49:E51 A53:B63 F53:IV63 C61:E63 A65:B75 F65:IV75 C73:E75 A77:B87 F77:IV87 C85:E87 G89:IV93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31496062992125984" bottom="0.2362204724409449" header="0.5118110236220472" footer="0.1968503937007874"/>
  <pageSetup errors="blank" horizontalDpi="600" verticalDpi="600" orientation="landscape" pageOrder="overThenDown" paperSize="9" scale="70" r:id="rId2"/>
  <headerFooter alignWithMargins="0">
    <oddFooter>&amp;C&amp;"ＭＳ Ｐゴシック,太字"&amp;16３　病院事業</oddFooter>
  </headerFooter>
  <rowBreaks count="2" manualBreakCount="2">
    <brk id="51" min="1" max="13" man="1"/>
    <brk id="9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N103"/>
  <sheetViews>
    <sheetView view="pageBreakPreview" zoomScaleNormal="75" zoomScaleSheetLayoutView="100" zoomScalePageLayoutView="0" workbookViewId="0" topLeftCell="A1">
      <pane xSplit="6" ySplit="3" topLeftCell="G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3" sqref="E3"/>
    </sheetView>
  </sheetViews>
  <sheetFormatPr defaultColWidth="9.00390625" defaultRowHeight="13.5"/>
  <cols>
    <col min="1" max="1" width="7.375" style="83" customWidth="1"/>
    <col min="2" max="2" width="3.125" style="83" customWidth="1"/>
    <col min="3" max="3" width="3.50390625" style="83" customWidth="1"/>
    <col min="4" max="4" width="4.50390625" style="83" customWidth="1"/>
    <col min="5" max="5" width="19.25390625" style="83" customWidth="1"/>
    <col min="6" max="6" width="11.875" style="83" customWidth="1"/>
    <col min="7" max="14" width="16.00390625" style="83" customWidth="1"/>
    <col min="15" max="15" width="9.125" style="83" customWidth="1"/>
    <col min="16" max="65" width="10.625" style="83" customWidth="1"/>
    <col min="66" max="16384" width="9.00390625" style="83" customWidth="1"/>
  </cols>
  <sheetData>
    <row r="1" spans="2:14" ht="16.5" customHeight="1" thickBot="1">
      <c r="B1" s="26" t="s">
        <v>408</v>
      </c>
      <c r="C1" s="27"/>
      <c r="D1" s="27"/>
      <c r="E1" s="27"/>
      <c r="F1" s="27"/>
      <c r="G1" s="27"/>
      <c r="H1" s="27"/>
      <c r="I1" s="43"/>
      <c r="J1" s="27"/>
      <c r="K1" s="27"/>
      <c r="L1" s="27"/>
      <c r="M1" s="27"/>
      <c r="N1" s="43" t="s">
        <v>456</v>
      </c>
    </row>
    <row r="2" spans="2:14" ht="13.5">
      <c r="B2" s="306"/>
      <c r="C2" s="307"/>
      <c r="D2" s="307"/>
      <c r="E2" s="307"/>
      <c r="F2" s="311" t="s">
        <v>417</v>
      </c>
      <c r="G2" s="136" t="s">
        <v>360</v>
      </c>
      <c r="H2" s="136" t="s">
        <v>380</v>
      </c>
      <c r="I2" s="187" t="s">
        <v>361</v>
      </c>
      <c r="J2" s="136" t="s">
        <v>358</v>
      </c>
      <c r="K2" s="136" t="s">
        <v>381</v>
      </c>
      <c r="L2" s="136" t="s">
        <v>382</v>
      </c>
      <c r="M2" s="188" t="s">
        <v>383</v>
      </c>
      <c r="N2" s="1135" t="s">
        <v>544</v>
      </c>
    </row>
    <row r="3" spans="2:14" ht="14.25" thickBot="1">
      <c r="B3" s="168"/>
      <c r="C3" s="310" t="s">
        <v>218</v>
      </c>
      <c r="D3" s="310"/>
      <c r="E3" s="310"/>
      <c r="F3" s="312"/>
      <c r="G3" s="299" t="s">
        <v>384</v>
      </c>
      <c r="H3" s="299" t="s">
        <v>385</v>
      </c>
      <c r="I3" s="299" t="s">
        <v>386</v>
      </c>
      <c r="J3" s="299" t="s">
        <v>387</v>
      </c>
      <c r="K3" s="299" t="s">
        <v>388</v>
      </c>
      <c r="L3" s="299" t="s">
        <v>389</v>
      </c>
      <c r="M3" s="1090" t="s">
        <v>390</v>
      </c>
      <c r="N3" s="1136"/>
    </row>
    <row r="4" spans="2:14" s="27" customFormat="1" ht="13.5">
      <c r="B4" s="139" t="s">
        <v>409</v>
      </c>
      <c r="C4" s="86"/>
      <c r="D4" s="86"/>
      <c r="E4" s="86"/>
      <c r="F4" s="755" t="s">
        <v>412</v>
      </c>
      <c r="G4" s="1012">
        <f aca="true" t="shared" si="0" ref="G4:M5">G7+G15+G34+G60</f>
        <v>326549</v>
      </c>
      <c r="H4" s="1013">
        <f t="shared" si="0"/>
        <v>13545</v>
      </c>
      <c r="I4" s="1013">
        <f t="shared" si="0"/>
        <v>41176</v>
      </c>
      <c r="J4" s="1013">
        <f t="shared" si="0"/>
        <v>301365</v>
      </c>
      <c r="K4" s="1013">
        <f t="shared" si="0"/>
        <v>55275</v>
      </c>
      <c r="L4" s="1013">
        <f t="shared" si="0"/>
        <v>24197</v>
      </c>
      <c r="M4" s="1013">
        <f t="shared" si="0"/>
        <v>429981</v>
      </c>
      <c r="N4" s="756">
        <f>SUM(G4:M4)</f>
        <v>1192088</v>
      </c>
    </row>
    <row r="5" spans="2:14" s="27" customFormat="1" ht="13.5">
      <c r="B5" s="139"/>
      <c r="C5" s="84"/>
      <c r="D5" s="84"/>
      <c r="E5" s="84"/>
      <c r="F5" s="717" t="s">
        <v>413</v>
      </c>
      <c r="G5" s="86">
        <f t="shared" si="0"/>
        <v>829036</v>
      </c>
      <c r="H5" s="406">
        <f t="shared" si="0"/>
        <v>121985</v>
      </c>
      <c r="I5" s="406">
        <f t="shared" si="0"/>
        <v>230332</v>
      </c>
      <c r="J5" s="406">
        <f t="shared" si="0"/>
        <v>596600</v>
      </c>
      <c r="K5" s="406">
        <f t="shared" si="0"/>
        <v>300207</v>
      </c>
      <c r="L5" s="406">
        <f t="shared" si="0"/>
        <v>349687</v>
      </c>
      <c r="M5" s="406">
        <f t="shared" si="0"/>
        <v>636338</v>
      </c>
      <c r="N5" s="194">
        <f>SUM(G5:M5)</f>
        <v>3064185</v>
      </c>
    </row>
    <row r="6" spans="2:14" ht="13.5">
      <c r="B6" s="139"/>
      <c r="C6" s="13" t="s">
        <v>410</v>
      </c>
      <c r="D6" s="86"/>
      <c r="E6" s="86"/>
      <c r="F6" s="313"/>
      <c r="G6" s="1018"/>
      <c r="H6" s="938"/>
      <c r="I6" s="938"/>
      <c r="J6" s="938"/>
      <c r="K6" s="938"/>
      <c r="L6" s="938"/>
      <c r="M6" s="939"/>
      <c r="N6" s="918"/>
    </row>
    <row r="7" spans="2:14" ht="13.5">
      <c r="B7" s="139"/>
      <c r="C7" s="13"/>
      <c r="D7" s="14" t="s">
        <v>411</v>
      </c>
      <c r="E7" s="15"/>
      <c r="F7" s="743" t="s">
        <v>412</v>
      </c>
      <c r="G7" s="726">
        <v>176549</v>
      </c>
      <c r="H7" s="726">
        <v>6000</v>
      </c>
      <c r="I7" s="726">
        <v>26448</v>
      </c>
      <c r="J7" s="726">
        <v>90019</v>
      </c>
      <c r="K7" s="726">
        <v>0</v>
      </c>
      <c r="L7" s="726">
        <v>0</v>
      </c>
      <c r="M7" s="757">
        <v>109306</v>
      </c>
      <c r="N7" s="701">
        <f>SUM(G7:M7)</f>
        <v>408322</v>
      </c>
    </row>
    <row r="8" spans="2:14" ht="13.5">
      <c r="B8" s="139"/>
      <c r="C8" s="13"/>
      <c r="D8" s="13"/>
      <c r="E8" s="86"/>
      <c r="F8" s="749" t="s">
        <v>413</v>
      </c>
      <c r="G8" s="85">
        <v>176549</v>
      </c>
      <c r="H8" s="85">
        <v>44792</v>
      </c>
      <c r="I8" s="85">
        <v>35409</v>
      </c>
      <c r="J8" s="85">
        <v>90019</v>
      </c>
      <c r="K8" s="85">
        <v>0</v>
      </c>
      <c r="L8" s="85">
        <v>0</v>
      </c>
      <c r="M8" s="86">
        <v>109306</v>
      </c>
      <c r="N8" s="485">
        <f>SUM(G8:M8)</f>
        <v>456075</v>
      </c>
    </row>
    <row r="9" spans="2:14" ht="13.5">
      <c r="B9" s="139"/>
      <c r="C9" s="13"/>
      <c r="D9" s="13"/>
      <c r="E9" s="731" t="s">
        <v>427</v>
      </c>
      <c r="F9" s="754" t="s">
        <v>412</v>
      </c>
      <c r="G9" s="750">
        <v>176549</v>
      </c>
      <c r="H9" s="460">
        <v>0</v>
      </c>
      <c r="I9" s="460">
        <v>24328</v>
      </c>
      <c r="J9" s="460">
        <v>90019</v>
      </c>
      <c r="K9" s="460">
        <v>0</v>
      </c>
      <c r="L9" s="460">
        <v>0</v>
      </c>
      <c r="M9" s="461">
        <v>109306</v>
      </c>
      <c r="N9" s="438">
        <f aca="true" t="shared" si="1" ref="N9:N66">SUM(G9:M9)</f>
        <v>400202</v>
      </c>
    </row>
    <row r="10" spans="2:14" ht="13.5">
      <c r="B10" s="139"/>
      <c r="C10" s="13"/>
      <c r="D10" s="13"/>
      <c r="E10" s="732"/>
      <c r="F10" s="741" t="s">
        <v>413</v>
      </c>
      <c r="G10" s="750">
        <v>176549</v>
      </c>
      <c r="H10" s="460">
        <v>0</v>
      </c>
      <c r="I10" s="460">
        <v>24328</v>
      </c>
      <c r="J10" s="460">
        <v>90019</v>
      </c>
      <c r="K10" s="460">
        <v>0</v>
      </c>
      <c r="L10" s="460">
        <v>0</v>
      </c>
      <c r="M10" s="461">
        <v>109306</v>
      </c>
      <c r="N10" s="438">
        <f t="shared" si="1"/>
        <v>400202</v>
      </c>
    </row>
    <row r="11" spans="2:14" ht="13.5">
      <c r="B11" s="139"/>
      <c r="C11" s="13"/>
      <c r="D11" s="13"/>
      <c r="E11" s="753" t="s">
        <v>428</v>
      </c>
      <c r="F11" s="741" t="s">
        <v>412</v>
      </c>
      <c r="G11" s="750">
        <v>0</v>
      </c>
      <c r="H11" s="460">
        <v>6000</v>
      </c>
      <c r="I11" s="460">
        <v>2120</v>
      </c>
      <c r="J11" s="460">
        <v>0</v>
      </c>
      <c r="K11" s="460">
        <v>0</v>
      </c>
      <c r="L11" s="460">
        <v>0</v>
      </c>
      <c r="M11" s="461">
        <v>0</v>
      </c>
      <c r="N11" s="438">
        <f t="shared" si="1"/>
        <v>8120</v>
      </c>
    </row>
    <row r="12" spans="2:14" ht="13.5">
      <c r="B12" s="139"/>
      <c r="C12" s="13"/>
      <c r="D12" s="13"/>
      <c r="E12" s="732"/>
      <c r="F12" s="748" t="s">
        <v>413</v>
      </c>
      <c r="G12" s="750">
        <v>0</v>
      </c>
      <c r="H12" s="460">
        <v>6000</v>
      </c>
      <c r="I12" s="460">
        <v>2120</v>
      </c>
      <c r="J12" s="460">
        <v>0</v>
      </c>
      <c r="K12" s="460">
        <v>0</v>
      </c>
      <c r="L12" s="460">
        <v>0</v>
      </c>
      <c r="M12" s="461">
        <v>0</v>
      </c>
      <c r="N12" s="438">
        <f t="shared" si="1"/>
        <v>8120</v>
      </c>
    </row>
    <row r="13" spans="2:14" ht="13.5">
      <c r="B13" s="139"/>
      <c r="C13" s="20"/>
      <c r="D13" s="20"/>
      <c r="E13" s="730" t="s">
        <v>429</v>
      </c>
      <c r="F13" s="747" t="s">
        <v>413</v>
      </c>
      <c r="G13" s="758">
        <v>0</v>
      </c>
      <c r="H13" s="406">
        <v>38792</v>
      </c>
      <c r="I13" s="406">
        <v>8961</v>
      </c>
      <c r="J13" s="406">
        <v>0</v>
      </c>
      <c r="K13" s="406">
        <v>0</v>
      </c>
      <c r="L13" s="406">
        <v>0</v>
      </c>
      <c r="M13" s="407">
        <v>0</v>
      </c>
      <c r="N13" s="408">
        <f t="shared" si="1"/>
        <v>47753</v>
      </c>
    </row>
    <row r="14" spans="2:14" ht="13.5">
      <c r="B14" s="139"/>
      <c r="C14" s="13" t="s">
        <v>415</v>
      </c>
      <c r="D14" s="86"/>
      <c r="E14" s="86"/>
      <c r="F14" s="158"/>
      <c r="G14" s="937"/>
      <c r="H14" s="938"/>
      <c r="I14" s="938"/>
      <c r="J14" s="938"/>
      <c r="K14" s="938"/>
      <c r="L14" s="938"/>
      <c r="M14" s="939"/>
      <c r="N14" s="918"/>
    </row>
    <row r="15" spans="2:14" ht="13.5">
      <c r="B15" s="139"/>
      <c r="C15" s="13"/>
      <c r="D15" s="14" t="s">
        <v>416</v>
      </c>
      <c r="E15" s="15"/>
      <c r="F15" s="749" t="s">
        <v>412</v>
      </c>
      <c r="G15" s="85">
        <v>43277</v>
      </c>
      <c r="H15" s="85">
        <v>6732</v>
      </c>
      <c r="I15" s="85">
        <v>8576</v>
      </c>
      <c r="J15" s="85">
        <v>138455</v>
      </c>
      <c r="K15" s="85">
        <v>140</v>
      </c>
      <c r="L15" s="85">
        <v>0</v>
      </c>
      <c r="M15" s="888">
        <v>39672</v>
      </c>
      <c r="N15" s="701">
        <f t="shared" si="1"/>
        <v>236852</v>
      </c>
    </row>
    <row r="16" spans="2:14" ht="13.5">
      <c r="B16" s="139"/>
      <c r="C16" s="13"/>
      <c r="D16" s="13"/>
      <c r="E16" s="86"/>
      <c r="F16" s="741" t="s">
        <v>413</v>
      </c>
      <c r="G16" s="459">
        <v>43277</v>
      </c>
      <c r="H16" s="459">
        <v>76380</v>
      </c>
      <c r="I16" s="459">
        <v>188771</v>
      </c>
      <c r="J16" s="459">
        <v>432429</v>
      </c>
      <c r="K16" s="459">
        <v>269832</v>
      </c>
      <c r="L16" s="459">
        <v>128189</v>
      </c>
      <c r="M16" s="889">
        <v>39672</v>
      </c>
      <c r="N16" s="438">
        <f t="shared" si="1"/>
        <v>1178550</v>
      </c>
    </row>
    <row r="17" spans="2:14" ht="13.5">
      <c r="B17" s="139"/>
      <c r="C17" s="13"/>
      <c r="D17" s="13"/>
      <c r="E17" s="1270" t="s">
        <v>614</v>
      </c>
      <c r="F17" s="741" t="s">
        <v>412</v>
      </c>
      <c r="G17" s="459">
        <v>10596</v>
      </c>
      <c r="H17" s="460">
        <v>585</v>
      </c>
      <c r="I17" s="460">
        <v>500</v>
      </c>
      <c r="J17" s="460">
        <v>94183</v>
      </c>
      <c r="K17" s="460">
        <v>0</v>
      </c>
      <c r="L17" s="460">
        <v>0</v>
      </c>
      <c r="M17" s="461">
        <v>0</v>
      </c>
      <c r="N17" s="438">
        <f t="shared" si="1"/>
        <v>105864</v>
      </c>
    </row>
    <row r="18" spans="2:14" ht="13.5">
      <c r="B18" s="139"/>
      <c r="C18" s="13"/>
      <c r="D18" s="13"/>
      <c r="E18" s="1274"/>
      <c r="F18" s="741" t="s">
        <v>413</v>
      </c>
      <c r="G18" s="459">
        <v>10596</v>
      </c>
      <c r="H18" s="460">
        <v>585</v>
      </c>
      <c r="I18" s="460">
        <v>500</v>
      </c>
      <c r="J18" s="460">
        <v>188366</v>
      </c>
      <c r="K18" s="460">
        <v>0</v>
      </c>
      <c r="L18" s="460">
        <v>0</v>
      </c>
      <c r="M18" s="461">
        <v>0</v>
      </c>
      <c r="N18" s="438">
        <f t="shared" si="1"/>
        <v>200047</v>
      </c>
    </row>
    <row r="19" spans="2:14" ht="13.5">
      <c r="B19" s="139"/>
      <c r="C19" s="13"/>
      <c r="D19" s="13"/>
      <c r="E19" s="1270" t="s">
        <v>713</v>
      </c>
      <c r="F19" s="741" t="s">
        <v>412</v>
      </c>
      <c r="G19" s="459">
        <v>0</v>
      </c>
      <c r="H19" s="460">
        <v>0</v>
      </c>
      <c r="I19" s="460">
        <v>0</v>
      </c>
      <c r="J19" s="460">
        <v>0</v>
      </c>
      <c r="K19" s="460">
        <v>0</v>
      </c>
      <c r="L19" s="460">
        <v>0</v>
      </c>
      <c r="M19" s="461">
        <v>0</v>
      </c>
      <c r="N19" s="438">
        <f t="shared" si="1"/>
        <v>0</v>
      </c>
    </row>
    <row r="20" spans="2:14" ht="13.5">
      <c r="B20" s="139"/>
      <c r="C20" s="13"/>
      <c r="D20" s="13"/>
      <c r="E20" s="1271"/>
      <c r="F20" s="741" t="s">
        <v>413</v>
      </c>
      <c r="G20" s="459">
        <v>0</v>
      </c>
      <c r="H20" s="460">
        <v>0</v>
      </c>
      <c r="I20" s="460">
        <v>0</v>
      </c>
      <c r="J20" s="460">
        <v>0</v>
      </c>
      <c r="K20" s="460">
        <v>0</v>
      </c>
      <c r="L20" s="460">
        <v>0</v>
      </c>
      <c r="M20" s="461">
        <v>0</v>
      </c>
      <c r="N20" s="438">
        <f t="shared" si="1"/>
        <v>0</v>
      </c>
    </row>
    <row r="21" spans="2:14" ht="13.5">
      <c r="B21" s="139"/>
      <c r="C21" s="13"/>
      <c r="D21" s="13"/>
      <c r="E21" s="753" t="s">
        <v>418</v>
      </c>
      <c r="F21" s="741" t="s">
        <v>412</v>
      </c>
      <c r="G21" s="459">
        <v>21463</v>
      </c>
      <c r="H21" s="460">
        <v>5337</v>
      </c>
      <c r="I21" s="460">
        <v>5137</v>
      </c>
      <c r="J21" s="460">
        <v>19173</v>
      </c>
      <c r="K21" s="460">
        <v>0</v>
      </c>
      <c r="L21" s="460">
        <v>0</v>
      </c>
      <c r="M21" s="461">
        <v>39672</v>
      </c>
      <c r="N21" s="438">
        <f t="shared" si="1"/>
        <v>90782</v>
      </c>
    </row>
    <row r="22" spans="2:14" ht="13.5">
      <c r="B22" s="139"/>
      <c r="C22" s="13"/>
      <c r="D22" s="13"/>
      <c r="E22" s="753"/>
      <c r="F22" s="741" t="s">
        <v>413</v>
      </c>
      <c r="G22" s="459">
        <v>21463</v>
      </c>
      <c r="H22" s="460">
        <v>5337</v>
      </c>
      <c r="I22" s="460">
        <v>5137</v>
      </c>
      <c r="J22" s="460">
        <v>19173</v>
      </c>
      <c r="K22" s="460">
        <v>0</v>
      </c>
      <c r="L22" s="460">
        <v>0</v>
      </c>
      <c r="M22" s="461">
        <v>39672</v>
      </c>
      <c r="N22" s="438">
        <f t="shared" si="1"/>
        <v>90782</v>
      </c>
    </row>
    <row r="23" spans="2:14" ht="13.5">
      <c r="B23" s="139"/>
      <c r="C23" s="13"/>
      <c r="D23" s="13"/>
      <c r="E23" s="1270" t="s">
        <v>613</v>
      </c>
      <c r="F23" s="741" t="s">
        <v>412</v>
      </c>
      <c r="G23" s="459">
        <v>0</v>
      </c>
      <c r="H23" s="460">
        <v>0</v>
      </c>
      <c r="I23" s="460">
        <v>2939</v>
      </c>
      <c r="J23" s="460">
        <v>20605</v>
      </c>
      <c r="K23" s="460">
        <v>0</v>
      </c>
      <c r="L23" s="460">
        <v>0</v>
      </c>
      <c r="M23" s="461">
        <v>0</v>
      </c>
      <c r="N23" s="438">
        <f t="shared" si="1"/>
        <v>23544</v>
      </c>
    </row>
    <row r="24" spans="2:14" ht="13.5">
      <c r="B24" s="139"/>
      <c r="C24" s="13"/>
      <c r="D24" s="13"/>
      <c r="E24" s="1271"/>
      <c r="F24" s="741" t="s">
        <v>413</v>
      </c>
      <c r="G24" s="459">
        <v>0</v>
      </c>
      <c r="H24" s="460">
        <v>0</v>
      </c>
      <c r="I24" s="460">
        <v>2939</v>
      </c>
      <c r="J24" s="460">
        <v>20605</v>
      </c>
      <c r="K24" s="460">
        <v>0</v>
      </c>
      <c r="L24" s="460">
        <v>0</v>
      </c>
      <c r="M24" s="461">
        <v>0</v>
      </c>
      <c r="N24" s="438">
        <f t="shared" si="1"/>
        <v>23544</v>
      </c>
    </row>
    <row r="25" spans="2:14" ht="13.5">
      <c r="B25" s="139"/>
      <c r="C25" s="13"/>
      <c r="D25" s="13"/>
      <c r="E25" s="753" t="s">
        <v>419</v>
      </c>
      <c r="F25" s="741" t="s">
        <v>412</v>
      </c>
      <c r="G25" s="459">
        <v>0</v>
      </c>
      <c r="H25" s="460">
        <v>0</v>
      </c>
      <c r="I25" s="460">
        <v>0</v>
      </c>
      <c r="J25" s="460">
        <v>0</v>
      </c>
      <c r="K25" s="460">
        <v>0</v>
      </c>
      <c r="L25" s="460">
        <v>0</v>
      </c>
      <c r="M25" s="461">
        <v>0</v>
      </c>
      <c r="N25" s="438">
        <f t="shared" si="1"/>
        <v>0</v>
      </c>
    </row>
    <row r="26" spans="2:14" ht="13.5">
      <c r="B26" s="139"/>
      <c r="C26" s="13"/>
      <c r="D26" s="13"/>
      <c r="E26" s="753"/>
      <c r="F26" s="741" t="s">
        <v>413</v>
      </c>
      <c r="G26" s="459">
        <v>0</v>
      </c>
      <c r="H26" s="460">
        <v>0</v>
      </c>
      <c r="I26" s="460">
        <v>0</v>
      </c>
      <c r="J26" s="460">
        <v>0</v>
      </c>
      <c r="K26" s="460">
        <v>0</v>
      </c>
      <c r="L26" s="460">
        <v>0</v>
      </c>
      <c r="M26" s="461">
        <v>0</v>
      </c>
      <c r="N26" s="438">
        <f t="shared" si="1"/>
        <v>0</v>
      </c>
    </row>
    <row r="27" spans="2:14" ht="13.5">
      <c r="B27" s="139"/>
      <c r="C27" s="13"/>
      <c r="D27" s="13"/>
      <c r="E27" s="1277" t="s">
        <v>726</v>
      </c>
      <c r="F27" s="741" t="s">
        <v>412</v>
      </c>
      <c r="G27" s="459">
        <v>6886</v>
      </c>
      <c r="H27" s="460">
        <v>810</v>
      </c>
      <c r="I27" s="460">
        <v>0</v>
      </c>
      <c r="J27" s="460">
        <v>4494</v>
      </c>
      <c r="K27" s="460">
        <v>140</v>
      </c>
      <c r="L27" s="460">
        <v>0</v>
      </c>
      <c r="M27" s="461">
        <v>0</v>
      </c>
      <c r="N27" s="438">
        <f t="shared" si="1"/>
        <v>12330</v>
      </c>
    </row>
    <row r="28" spans="2:14" ht="13.5">
      <c r="B28" s="139"/>
      <c r="C28" s="13"/>
      <c r="D28" s="13"/>
      <c r="E28" s="1278"/>
      <c r="F28" s="741" t="s">
        <v>413</v>
      </c>
      <c r="G28" s="459">
        <v>6886</v>
      </c>
      <c r="H28" s="460">
        <v>810</v>
      </c>
      <c r="I28" s="460">
        <v>0</v>
      </c>
      <c r="J28" s="460">
        <v>4494</v>
      </c>
      <c r="K28" s="460">
        <v>140</v>
      </c>
      <c r="L28" s="460">
        <v>0</v>
      </c>
      <c r="M28" s="461">
        <v>0</v>
      </c>
      <c r="N28" s="438">
        <f t="shared" si="1"/>
        <v>12330</v>
      </c>
    </row>
    <row r="29" spans="2:14" ht="13.5">
      <c r="B29" s="139"/>
      <c r="C29" s="13"/>
      <c r="D29" s="13"/>
      <c r="E29" s="731" t="s">
        <v>674</v>
      </c>
      <c r="F29" s="741" t="s">
        <v>412</v>
      </c>
      <c r="G29" s="459">
        <v>0</v>
      </c>
      <c r="H29" s="460">
        <v>0</v>
      </c>
      <c r="I29" s="460">
        <v>0</v>
      </c>
      <c r="J29" s="460">
        <v>0</v>
      </c>
      <c r="K29" s="460">
        <v>0</v>
      </c>
      <c r="L29" s="460">
        <v>0</v>
      </c>
      <c r="M29" s="461">
        <v>0</v>
      </c>
      <c r="N29" s="438">
        <f t="shared" si="1"/>
        <v>0</v>
      </c>
    </row>
    <row r="30" spans="2:14" ht="13.5">
      <c r="B30" s="139"/>
      <c r="C30" s="13"/>
      <c r="D30" s="13"/>
      <c r="E30" s="732"/>
      <c r="F30" s="741" t="s">
        <v>413</v>
      </c>
      <c r="G30" s="459">
        <v>0</v>
      </c>
      <c r="H30" s="460">
        <v>0</v>
      </c>
      <c r="I30" s="460">
        <v>0</v>
      </c>
      <c r="J30" s="460">
        <v>0</v>
      </c>
      <c r="K30" s="460">
        <v>0</v>
      </c>
      <c r="L30" s="460">
        <v>0</v>
      </c>
      <c r="M30" s="461">
        <v>0</v>
      </c>
      <c r="N30" s="438">
        <f t="shared" si="1"/>
        <v>0</v>
      </c>
    </row>
    <row r="31" spans="2:14" ht="13.5">
      <c r="B31" s="139"/>
      <c r="C31" s="13"/>
      <c r="D31" s="13"/>
      <c r="E31" s="731" t="s">
        <v>714</v>
      </c>
      <c r="F31" s="741" t="s">
        <v>412</v>
      </c>
      <c r="G31" s="459">
        <v>4332</v>
      </c>
      <c r="H31" s="460">
        <v>0</v>
      </c>
      <c r="I31" s="460">
        <v>0</v>
      </c>
      <c r="J31" s="460">
        <v>0</v>
      </c>
      <c r="K31" s="460">
        <v>0</v>
      </c>
      <c r="L31" s="460">
        <v>0</v>
      </c>
      <c r="M31" s="461">
        <v>0</v>
      </c>
      <c r="N31" s="438">
        <f t="shared" si="1"/>
        <v>4332</v>
      </c>
    </row>
    <row r="32" spans="2:14" ht="13.5">
      <c r="B32" s="139"/>
      <c r="C32" s="13"/>
      <c r="D32" s="13"/>
      <c r="E32" s="732" t="s">
        <v>715</v>
      </c>
      <c r="F32" s="741" t="s">
        <v>413</v>
      </c>
      <c r="G32" s="459">
        <v>4332</v>
      </c>
      <c r="H32" s="460">
        <v>0</v>
      </c>
      <c r="I32" s="460">
        <v>0</v>
      </c>
      <c r="J32" s="460">
        <v>0</v>
      </c>
      <c r="K32" s="460">
        <v>0</v>
      </c>
      <c r="L32" s="460">
        <v>0</v>
      </c>
      <c r="M32" s="461">
        <v>0</v>
      </c>
      <c r="N32" s="438">
        <f t="shared" si="1"/>
        <v>4332</v>
      </c>
    </row>
    <row r="33" spans="2:14" ht="13.5">
      <c r="B33" s="139"/>
      <c r="C33" s="13"/>
      <c r="D33" s="20"/>
      <c r="E33" s="730" t="s">
        <v>676</v>
      </c>
      <c r="F33" s="747" t="s">
        <v>413</v>
      </c>
      <c r="G33" s="758">
        <v>0</v>
      </c>
      <c r="H33" s="406">
        <v>69648</v>
      </c>
      <c r="I33" s="406">
        <v>180195</v>
      </c>
      <c r="J33" s="406">
        <v>199791</v>
      </c>
      <c r="K33" s="406">
        <v>269692</v>
      </c>
      <c r="L33" s="406">
        <v>128189</v>
      </c>
      <c r="M33" s="407">
        <v>0</v>
      </c>
      <c r="N33" s="408">
        <f t="shared" si="1"/>
        <v>847515</v>
      </c>
    </row>
    <row r="34" spans="2:14" ht="13.5">
      <c r="B34" s="139"/>
      <c r="C34" s="13"/>
      <c r="D34" s="14" t="s">
        <v>420</v>
      </c>
      <c r="E34" s="86"/>
      <c r="F34" s="743" t="s">
        <v>412</v>
      </c>
      <c r="G34" s="726">
        <v>1077</v>
      </c>
      <c r="H34" s="726">
        <v>813</v>
      </c>
      <c r="I34" s="726">
        <v>6152</v>
      </c>
      <c r="J34" s="726">
        <v>72891</v>
      </c>
      <c r="K34" s="726">
        <v>55135</v>
      </c>
      <c r="L34" s="726">
        <v>24197</v>
      </c>
      <c r="M34" s="757">
        <v>281003</v>
      </c>
      <c r="N34" s="701">
        <f t="shared" si="1"/>
        <v>441268</v>
      </c>
    </row>
    <row r="35" spans="2:14" ht="13.5">
      <c r="B35" s="139"/>
      <c r="C35" s="13"/>
      <c r="D35" s="13"/>
      <c r="E35" s="86"/>
      <c r="F35" s="749" t="s">
        <v>413</v>
      </c>
      <c r="G35" s="85">
        <v>1077</v>
      </c>
      <c r="H35" s="85">
        <v>813</v>
      </c>
      <c r="I35" s="85">
        <v>6152</v>
      </c>
      <c r="J35" s="85">
        <v>74152</v>
      </c>
      <c r="K35" s="85">
        <v>0</v>
      </c>
      <c r="L35" s="85">
        <v>221498</v>
      </c>
      <c r="M35" s="86">
        <v>304653</v>
      </c>
      <c r="N35" s="485">
        <f t="shared" si="1"/>
        <v>608345</v>
      </c>
    </row>
    <row r="36" spans="2:14" ht="13.5">
      <c r="B36" s="139"/>
      <c r="C36" s="13"/>
      <c r="D36" s="13"/>
      <c r="E36" s="731" t="s">
        <v>421</v>
      </c>
      <c r="F36" s="741" t="s">
        <v>412</v>
      </c>
      <c r="G36" s="459">
        <v>1077</v>
      </c>
      <c r="H36" s="460">
        <v>813</v>
      </c>
      <c r="I36" s="460">
        <v>3607</v>
      </c>
      <c r="J36" s="460">
        <v>2377</v>
      </c>
      <c r="K36" s="460">
        <v>5135</v>
      </c>
      <c r="L36" s="460">
        <v>24197</v>
      </c>
      <c r="M36" s="461">
        <v>15978</v>
      </c>
      <c r="N36" s="438">
        <f t="shared" si="1"/>
        <v>53184</v>
      </c>
    </row>
    <row r="37" spans="2:14" ht="13.5">
      <c r="B37" s="139"/>
      <c r="C37" s="13"/>
      <c r="D37" s="13"/>
      <c r="E37" s="753"/>
      <c r="F37" s="741" t="s">
        <v>413</v>
      </c>
      <c r="G37" s="459">
        <v>1077</v>
      </c>
      <c r="H37" s="460">
        <v>813</v>
      </c>
      <c r="I37" s="460">
        <v>3607</v>
      </c>
      <c r="J37" s="460">
        <v>3638</v>
      </c>
      <c r="K37" s="460">
        <v>0</v>
      </c>
      <c r="L37" s="460">
        <v>36296</v>
      </c>
      <c r="M37" s="461">
        <v>25128</v>
      </c>
      <c r="N37" s="438">
        <f t="shared" si="1"/>
        <v>70559</v>
      </c>
    </row>
    <row r="38" spans="2:14" ht="13.5">
      <c r="B38" s="139"/>
      <c r="C38" s="13"/>
      <c r="D38" s="13"/>
      <c r="E38" s="731" t="s">
        <v>422</v>
      </c>
      <c r="F38" s="741" t="s">
        <v>412</v>
      </c>
      <c r="G38" s="459">
        <v>0</v>
      </c>
      <c r="H38" s="460">
        <v>0</v>
      </c>
      <c r="I38" s="460">
        <v>0</v>
      </c>
      <c r="J38" s="460">
        <v>0</v>
      </c>
      <c r="K38" s="460">
        <v>0</v>
      </c>
      <c r="L38" s="460">
        <v>0</v>
      </c>
      <c r="M38" s="461">
        <v>0</v>
      </c>
      <c r="N38" s="438">
        <f t="shared" si="1"/>
        <v>0</v>
      </c>
    </row>
    <row r="39" spans="2:14" ht="13.5">
      <c r="B39" s="139"/>
      <c r="C39" s="13"/>
      <c r="D39" s="13"/>
      <c r="E39" s="732"/>
      <c r="F39" s="741" t="s">
        <v>413</v>
      </c>
      <c r="G39" s="459">
        <v>0</v>
      </c>
      <c r="H39" s="460">
        <v>0</v>
      </c>
      <c r="I39" s="460">
        <v>0</v>
      </c>
      <c r="J39" s="460">
        <v>0</v>
      </c>
      <c r="K39" s="460">
        <v>0</v>
      </c>
      <c r="L39" s="460">
        <v>0</v>
      </c>
      <c r="M39" s="461">
        <v>0</v>
      </c>
      <c r="N39" s="438">
        <f t="shared" si="1"/>
        <v>0</v>
      </c>
    </row>
    <row r="40" spans="2:14" ht="13.5">
      <c r="B40" s="139"/>
      <c r="C40" s="13"/>
      <c r="D40" s="13"/>
      <c r="E40" s="753" t="s">
        <v>423</v>
      </c>
      <c r="F40" s="741" t="s">
        <v>412</v>
      </c>
      <c r="G40" s="459">
        <v>0</v>
      </c>
      <c r="H40" s="460">
        <v>0</v>
      </c>
      <c r="I40" s="460">
        <v>0</v>
      </c>
      <c r="J40" s="460">
        <v>0</v>
      </c>
      <c r="K40" s="460">
        <v>50000</v>
      </c>
      <c r="L40" s="460">
        <v>0</v>
      </c>
      <c r="M40" s="461">
        <v>0</v>
      </c>
      <c r="N40" s="438">
        <f t="shared" si="1"/>
        <v>50000</v>
      </c>
    </row>
    <row r="41" spans="2:14" ht="13.5">
      <c r="B41" s="139"/>
      <c r="C41" s="13"/>
      <c r="D41" s="13"/>
      <c r="E41" s="753"/>
      <c r="F41" s="741" t="s">
        <v>413</v>
      </c>
      <c r="G41" s="459">
        <v>0</v>
      </c>
      <c r="H41" s="460">
        <v>0</v>
      </c>
      <c r="I41" s="460">
        <v>0</v>
      </c>
      <c r="J41" s="460">
        <v>0</v>
      </c>
      <c r="K41" s="460">
        <v>0</v>
      </c>
      <c r="L41" s="460">
        <v>0</v>
      </c>
      <c r="M41" s="461">
        <v>0</v>
      </c>
      <c r="N41" s="438">
        <f t="shared" si="1"/>
        <v>0</v>
      </c>
    </row>
    <row r="42" spans="2:14" ht="13.5">
      <c r="B42" s="139"/>
      <c r="C42" s="13"/>
      <c r="D42" s="13"/>
      <c r="E42" s="731" t="s">
        <v>0</v>
      </c>
      <c r="F42" s="741" t="s">
        <v>412</v>
      </c>
      <c r="G42" s="459">
        <v>0</v>
      </c>
      <c r="H42" s="460">
        <v>0</v>
      </c>
      <c r="I42" s="460">
        <v>0</v>
      </c>
      <c r="J42" s="460">
        <v>0</v>
      </c>
      <c r="K42" s="460">
        <v>0</v>
      </c>
      <c r="L42" s="460">
        <v>0</v>
      </c>
      <c r="M42" s="461">
        <v>0</v>
      </c>
      <c r="N42" s="438">
        <f t="shared" si="1"/>
        <v>0</v>
      </c>
    </row>
    <row r="43" spans="2:14" ht="13.5">
      <c r="B43" s="139"/>
      <c r="C43" s="13"/>
      <c r="D43" s="13"/>
      <c r="E43" s="732"/>
      <c r="F43" s="741" t="s">
        <v>413</v>
      </c>
      <c r="G43" s="459">
        <v>0</v>
      </c>
      <c r="H43" s="460">
        <v>0</v>
      </c>
      <c r="I43" s="460">
        <v>0</v>
      </c>
      <c r="J43" s="460">
        <v>0</v>
      </c>
      <c r="K43" s="460">
        <v>0</v>
      </c>
      <c r="L43" s="460">
        <v>0</v>
      </c>
      <c r="M43" s="461">
        <v>0</v>
      </c>
      <c r="N43" s="438">
        <f t="shared" si="1"/>
        <v>0</v>
      </c>
    </row>
    <row r="44" spans="2:14" ht="13.5">
      <c r="B44" s="139"/>
      <c r="C44" s="13"/>
      <c r="D44" s="13"/>
      <c r="E44" s="753" t="s">
        <v>1</v>
      </c>
      <c r="F44" s="741" t="s">
        <v>412</v>
      </c>
      <c r="G44" s="459">
        <v>0</v>
      </c>
      <c r="H44" s="460">
        <v>0</v>
      </c>
      <c r="I44" s="460">
        <v>0</v>
      </c>
      <c r="J44" s="460">
        <v>0</v>
      </c>
      <c r="K44" s="460">
        <v>0</v>
      </c>
      <c r="L44" s="460">
        <v>0</v>
      </c>
      <c r="M44" s="461">
        <v>0</v>
      </c>
      <c r="N44" s="438">
        <f t="shared" si="1"/>
        <v>0</v>
      </c>
    </row>
    <row r="45" spans="2:14" ht="13.5">
      <c r="B45" s="139"/>
      <c r="C45" s="13"/>
      <c r="D45" s="13"/>
      <c r="E45" s="732"/>
      <c r="F45" s="741" t="s">
        <v>413</v>
      </c>
      <c r="G45" s="459">
        <v>0</v>
      </c>
      <c r="H45" s="460">
        <v>0</v>
      </c>
      <c r="I45" s="460">
        <v>0</v>
      </c>
      <c r="J45" s="460">
        <v>0</v>
      </c>
      <c r="K45" s="460">
        <v>0</v>
      </c>
      <c r="L45" s="460">
        <v>0</v>
      </c>
      <c r="M45" s="461">
        <v>0</v>
      </c>
      <c r="N45" s="438">
        <f t="shared" si="1"/>
        <v>0</v>
      </c>
    </row>
    <row r="46" spans="2:14" ht="13.5">
      <c r="B46" s="139"/>
      <c r="C46" s="13"/>
      <c r="D46" s="13"/>
      <c r="E46" s="1108" t="s">
        <v>733</v>
      </c>
      <c r="F46" s="741" t="s">
        <v>412</v>
      </c>
      <c r="G46" s="459">
        <v>0</v>
      </c>
      <c r="H46" s="460">
        <v>0</v>
      </c>
      <c r="I46" s="460">
        <v>0</v>
      </c>
      <c r="J46" s="460">
        <v>0</v>
      </c>
      <c r="K46" s="460">
        <v>0</v>
      </c>
      <c r="L46" s="460">
        <v>0</v>
      </c>
      <c r="M46" s="461">
        <v>0</v>
      </c>
      <c r="N46" s="438"/>
    </row>
    <row r="47" spans="2:14" ht="13.5">
      <c r="B47" s="139"/>
      <c r="C47" s="13"/>
      <c r="D47" s="13"/>
      <c r="E47" s="1109"/>
      <c r="F47" s="741" t="s">
        <v>413</v>
      </c>
      <c r="G47" s="459">
        <v>0</v>
      </c>
      <c r="H47" s="460">
        <v>0</v>
      </c>
      <c r="I47" s="460">
        <v>0</v>
      </c>
      <c r="J47" s="460">
        <v>0</v>
      </c>
      <c r="K47" s="460">
        <v>0</v>
      </c>
      <c r="L47" s="460">
        <v>0</v>
      </c>
      <c r="M47" s="461">
        <v>0</v>
      </c>
      <c r="N47" s="438"/>
    </row>
    <row r="48" spans="2:14" ht="13.5">
      <c r="B48" s="139"/>
      <c r="C48" s="13"/>
      <c r="D48" s="13"/>
      <c r="E48" s="1270" t="s">
        <v>727</v>
      </c>
      <c r="F48" s="741" t="s">
        <v>412</v>
      </c>
      <c r="G48" s="459">
        <v>0</v>
      </c>
      <c r="H48" s="460">
        <v>0</v>
      </c>
      <c r="I48" s="460">
        <v>0</v>
      </c>
      <c r="J48" s="460">
        <v>33451</v>
      </c>
      <c r="K48" s="460">
        <v>0</v>
      </c>
      <c r="L48" s="460">
        <v>0</v>
      </c>
      <c r="M48" s="461">
        <v>53327</v>
      </c>
      <c r="N48" s="438">
        <f t="shared" si="1"/>
        <v>86778</v>
      </c>
    </row>
    <row r="49" spans="2:14" ht="13.5">
      <c r="B49" s="139"/>
      <c r="C49" s="13"/>
      <c r="D49" s="13"/>
      <c r="E49" s="1271"/>
      <c r="F49" s="741" t="s">
        <v>413</v>
      </c>
      <c r="G49" s="459">
        <v>0</v>
      </c>
      <c r="H49" s="460">
        <v>0</v>
      </c>
      <c r="I49" s="460">
        <v>0</v>
      </c>
      <c r="J49" s="460">
        <v>33451</v>
      </c>
      <c r="K49" s="460">
        <v>0</v>
      </c>
      <c r="L49" s="460">
        <v>0</v>
      </c>
      <c r="M49" s="461">
        <v>53327</v>
      </c>
      <c r="N49" s="438">
        <f t="shared" si="1"/>
        <v>86778</v>
      </c>
    </row>
    <row r="50" spans="2:14" ht="13.5">
      <c r="B50" s="139"/>
      <c r="C50" s="13"/>
      <c r="D50" s="13"/>
      <c r="E50" s="753" t="s">
        <v>728</v>
      </c>
      <c r="F50" s="741" t="s">
        <v>412</v>
      </c>
      <c r="G50" s="459">
        <v>0</v>
      </c>
      <c r="H50" s="460">
        <v>0</v>
      </c>
      <c r="I50" s="460">
        <v>0</v>
      </c>
      <c r="J50" s="460">
        <v>0</v>
      </c>
      <c r="K50" s="460">
        <v>0</v>
      </c>
      <c r="L50" s="460">
        <v>0</v>
      </c>
      <c r="M50" s="461">
        <v>0</v>
      </c>
      <c r="N50" s="438">
        <f t="shared" si="1"/>
        <v>0</v>
      </c>
    </row>
    <row r="51" spans="2:14" ht="13.5">
      <c r="B51" s="139"/>
      <c r="C51" s="13"/>
      <c r="D51" s="13"/>
      <c r="E51" s="753"/>
      <c r="F51" s="741" t="s">
        <v>413</v>
      </c>
      <c r="G51" s="459">
        <v>0</v>
      </c>
      <c r="H51" s="460">
        <v>0</v>
      </c>
      <c r="I51" s="460">
        <v>0</v>
      </c>
      <c r="J51" s="460">
        <v>0</v>
      </c>
      <c r="K51" s="460">
        <v>0</v>
      </c>
      <c r="L51" s="460">
        <v>0</v>
      </c>
      <c r="M51" s="461">
        <v>0</v>
      </c>
      <c r="N51" s="438">
        <f t="shared" si="1"/>
        <v>0</v>
      </c>
    </row>
    <row r="52" spans="2:14" ht="13.5">
      <c r="B52" s="139"/>
      <c r="C52" s="13"/>
      <c r="D52" s="13"/>
      <c r="E52" s="731" t="s">
        <v>729</v>
      </c>
      <c r="F52" s="741" t="s">
        <v>412</v>
      </c>
      <c r="G52" s="459">
        <v>0</v>
      </c>
      <c r="H52" s="460">
        <v>0</v>
      </c>
      <c r="I52" s="460">
        <v>0</v>
      </c>
      <c r="J52" s="460">
        <v>0</v>
      </c>
      <c r="K52" s="460">
        <v>0</v>
      </c>
      <c r="L52" s="460">
        <v>0</v>
      </c>
      <c r="M52" s="461">
        <v>0</v>
      </c>
      <c r="N52" s="438">
        <f t="shared" si="1"/>
        <v>0</v>
      </c>
    </row>
    <row r="53" spans="2:14" ht="13.5">
      <c r="B53" s="139"/>
      <c r="C53" s="13"/>
      <c r="D53" s="13"/>
      <c r="E53" s="732"/>
      <c r="F53" s="741" t="s">
        <v>413</v>
      </c>
      <c r="G53" s="459">
        <v>0</v>
      </c>
      <c r="H53" s="460">
        <v>0</v>
      </c>
      <c r="I53" s="460">
        <v>0</v>
      </c>
      <c r="J53" s="460">
        <v>0</v>
      </c>
      <c r="K53" s="460">
        <v>0</v>
      </c>
      <c r="L53" s="460">
        <v>0</v>
      </c>
      <c r="M53" s="461">
        <v>0</v>
      </c>
      <c r="N53" s="438">
        <f t="shared" si="1"/>
        <v>0</v>
      </c>
    </row>
    <row r="54" spans="2:14" ht="13.5">
      <c r="B54" s="139"/>
      <c r="C54" s="13"/>
      <c r="D54" s="13"/>
      <c r="E54" s="753" t="s">
        <v>730</v>
      </c>
      <c r="F54" s="741" t="s">
        <v>412</v>
      </c>
      <c r="G54" s="459">
        <v>0</v>
      </c>
      <c r="H54" s="460">
        <v>0</v>
      </c>
      <c r="I54" s="460">
        <v>2545</v>
      </c>
      <c r="J54" s="460">
        <v>35202</v>
      </c>
      <c r="K54" s="460">
        <v>0</v>
      </c>
      <c r="L54" s="460">
        <v>0</v>
      </c>
      <c r="M54" s="461">
        <v>30740</v>
      </c>
      <c r="N54" s="438">
        <f t="shared" si="1"/>
        <v>68487</v>
      </c>
    </row>
    <row r="55" spans="2:14" ht="13.5">
      <c r="B55" s="139"/>
      <c r="C55" s="13"/>
      <c r="D55" s="13"/>
      <c r="E55" s="753"/>
      <c r="F55" s="741" t="s">
        <v>413</v>
      </c>
      <c r="G55" s="459">
        <v>0</v>
      </c>
      <c r="H55" s="460">
        <v>0</v>
      </c>
      <c r="I55" s="460">
        <v>2545</v>
      </c>
      <c r="J55" s="460">
        <v>35202</v>
      </c>
      <c r="K55" s="460">
        <v>0</v>
      </c>
      <c r="L55" s="460">
        <v>0</v>
      </c>
      <c r="M55" s="461">
        <v>30740</v>
      </c>
      <c r="N55" s="438">
        <f t="shared" si="1"/>
        <v>68487</v>
      </c>
    </row>
    <row r="56" spans="2:14" ht="13.5">
      <c r="B56" s="139"/>
      <c r="C56" s="13"/>
      <c r="D56" s="13"/>
      <c r="E56" s="731" t="s">
        <v>731</v>
      </c>
      <c r="F56" s="741" t="s">
        <v>412</v>
      </c>
      <c r="G56" s="459">
        <v>0</v>
      </c>
      <c r="H56" s="460">
        <v>0</v>
      </c>
      <c r="I56" s="460">
        <v>0</v>
      </c>
      <c r="J56" s="460">
        <v>1861</v>
      </c>
      <c r="K56" s="460">
        <v>0</v>
      </c>
      <c r="L56" s="460">
        <v>0</v>
      </c>
      <c r="M56" s="461">
        <v>180958</v>
      </c>
      <c r="N56" s="438">
        <f t="shared" si="1"/>
        <v>182819</v>
      </c>
    </row>
    <row r="57" spans="2:14" ht="13.5">
      <c r="B57" s="139"/>
      <c r="C57" s="13"/>
      <c r="D57" s="13"/>
      <c r="E57" s="732"/>
      <c r="F57" s="741" t="s">
        <v>413</v>
      </c>
      <c r="G57" s="459"/>
      <c r="H57" s="460"/>
      <c r="I57" s="460"/>
      <c r="J57" s="460">
        <v>1861</v>
      </c>
      <c r="K57" s="460"/>
      <c r="L57" s="460"/>
      <c r="M57" s="461">
        <v>180958</v>
      </c>
      <c r="N57" s="438">
        <f t="shared" si="1"/>
        <v>182819</v>
      </c>
    </row>
    <row r="58" spans="2:14" ht="13.5">
      <c r="B58" s="139"/>
      <c r="C58" s="752"/>
      <c r="D58" s="752"/>
      <c r="E58" s="764" t="s">
        <v>732</v>
      </c>
      <c r="F58" s="765" t="s">
        <v>413</v>
      </c>
      <c r="G58" s="758">
        <v>0</v>
      </c>
      <c r="H58" s="406">
        <v>0</v>
      </c>
      <c r="I58" s="406">
        <v>0</v>
      </c>
      <c r="J58" s="406"/>
      <c r="K58" s="406">
        <v>0</v>
      </c>
      <c r="L58" s="406">
        <v>185202</v>
      </c>
      <c r="M58" s="407">
        <v>14500</v>
      </c>
      <c r="N58" s="408">
        <f t="shared" si="1"/>
        <v>199702</v>
      </c>
    </row>
    <row r="59" spans="2:14" ht="13.5">
      <c r="B59" s="139"/>
      <c r="C59" s="13" t="s">
        <v>424</v>
      </c>
      <c r="D59" s="86"/>
      <c r="E59" s="86"/>
      <c r="F59" s="313"/>
      <c r="G59" s="937"/>
      <c r="H59" s="938"/>
      <c r="I59" s="938"/>
      <c r="J59" s="938"/>
      <c r="K59" s="938"/>
      <c r="L59" s="938"/>
      <c r="M59" s="939"/>
      <c r="N59" s="918"/>
    </row>
    <row r="60" spans="2:14" ht="13.5">
      <c r="B60" s="139"/>
      <c r="C60" s="13"/>
      <c r="D60" s="14" t="s">
        <v>425</v>
      </c>
      <c r="E60" s="15"/>
      <c r="F60" s="718" t="s">
        <v>412</v>
      </c>
      <c r="G60" s="16">
        <v>105646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5">
        <v>0</v>
      </c>
      <c r="N60" s="314">
        <f t="shared" si="1"/>
        <v>105646</v>
      </c>
    </row>
    <row r="61" spans="2:14" ht="13.5">
      <c r="B61" s="139"/>
      <c r="C61" s="13"/>
      <c r="D61" s="13"/>
      <c r="E61" s="86"/>
      <c r="F61" s="741" t="s">
        <v>413</v>
      </c>
      <c r="G61" s="459">
        <v>608133</v>
      </c>
      <c r="H61" s="459">
        <v>0</v>
      </c>
      <c r="I61" s="459">
        <v>0</v>
      </c>
      <c r="J61" s="459">
        <v>0</v>
      </c>
      <c r="K61" s="459">
        <v>30375</v>
      </c>
      <c r="L61" s="459">
        <v>0</v>
      </c>
      <c r="M61" s="762">
        <v>182707</v>
      </c>
      <c r="N61" s="438">
        <f t="shared" si="1"/>
        <v>821215</v>
      </c>
    </row>
    <row r="62" spans="2:14" ht="13.5">
      <c r="B62" s="139"/>
      <c r="C62" s="13"/>
      <c r="D62" s="13"/>
      <c r="E62" s="1272" t="s">
        <v>716</v>
      </c>
      <c r="F62" s="741" t="s">
        <v>412</v>
      </c>
      <c r="G62" s="459">
        <v>105646</v>
      </c>
      <c r="H62" s="460">
        <v>0</v>
      </c>
      <c r="I62" s="460">
        <v>0</v>
      </c>
      <c r="J62" s="460">
        <v>0</v>
      </c>
      <c r="K62" s="460">
        <v>0</v>
      </c>
      <c r="L62" s="460">
        <v>0</v>
      </c>
      <c r="M62" s="461">
        <v>0</v>
      </c>
      <c r="N62" s="438">
        <f t="shared" si="1"/>
        <v>105646</v>
      </c>
    </row>
    <row r="63" spans="2:14" ht="13.5">
      <c r="B63" s="139"/>
      <c r="C63" s="13"/>
      <c r="D63" s="13"/>
      <c r="E63" s="1273"/>
      <c r="F63" s="741" t="s">
        <v>413</v>
      </c>
      <c r="G63" s="459">
        <v>105646</v>
      </c>
      <c r="H63" s="460"/>
      <c r="I63" s="460"/>
      <c r="J63" s="460"/>
      <c r="K63" s="460"/>
      <c r="L63" s="460"/>
      <c r="M63" s="461"/>
      <c r="N63" s="438">
        <f t="shared" si="1"/>
        <v>105646</v>
      </c>
    </row>
    <row r="64" spans="2:14" ht="14.25" thickBot="1">
      <c r="B64" s="168"/>
      <c r="C64" s="176"/>
      <c r="D64" s="176"/>
      <c r="E64" s="761" t="s">
        <v>426</v>
      </c>
      <c r="F64" s="763" t="s">
        <v>413</v>
      </c>
      <c r="G64" s="462">
        <v>502487</v>
      </c>
      <c r="H64" s="463"/>
      <c r="I64" s="463"/>
      <c r="J64" s="463"/>
      <c r="K64" s="463">
        <v>30375</v>
      </c>
      <c r="L64" s="463"/>
      <c r="M64" s="464">
        <v>182707</v>
      </c>
      <c r="N64" s="465">
        <f t="shared" si="1"/>
        <v>715569</v>
      </c>
    </row>
    <row r="65" spans="2:14" s="27" customFormat="1" ht="13.5">
      <c r="B65" s="139" t="s">
        <v>430</v>
      </c>
      <c r="C65" s="86"/>
      <c r="D65" s="86"/>
      <c r="E65" s="86"/>
      <c r="F65" s="755" t="s">
        <v>412</v>
      </c>
      <c r="G65" s="1114">
        <f>G67+G76+G83</f>
        <v>32182</v>
      </c>
      <c r="H65" s="1013">
        <f aca="true" t="shared" si="2" ref="H65:M65">H67+H76+H83</f>
        <v>3794</v>
      </c>
      <c r="I65" s="1013">
        <f t="shared" si="2"/>
        <v>10085</v>
      </c>
      <c r="J65" s="1013">
        <f t="shared" si="2"/>
        <v>27072</v>
      </c>
      <c r="K65" s="1013">
        <f t="shared" si="2"/>
        <v>10525</v>
      </c>
      <c r="L65" s="1013">
        <f t="shared" si="2"/>
        <v>63677</v>
      </c>
      <c r="M65" s="1013">
        <f t="shared" si="2"/>
        <v>66482</v>
      </c>
      <c r="N65" s="1113">
        <f t="shared" si="1"/>
        <v>213817</v>
      </c>
    </row>
    <row r="66" spans="2:14" s="27" customFormat="1" ht="13.5">
      <c r="B66" s="139"/>
      <c r="C66" s="86"/>
      <c r="D66" s="86"/>
      <c r="E66" s="86"/>
      <c r="F66" s="749" t="s">
        <v>413</v>
      </c>
      <c r="G66" s="1115">
        <f>G68+G77+G84</f>
        <v>160964</v>
      </c>
      <c r="H66" s="28">
        <f aca="true" t="shared" si="3" ref="H66:M66">H68+H77+H84</f>
        <v>3794</v>
      </c>
      <c r="I66" s="28">
        <f t="shared" si="3"/>
        <v>77314</v>
      </c>
      <c r="J66" s="28">
        <f t="shared" si="3"/>
        <v>53399</v>
      </c>
      <c r="K66" s="28">
        <f t="shared" si="3"/>
        <v>0</v>
      </c>
      <c r="L66" s="28">
        <f t="shared" si="3"/>
        <v>66911</v>
      </c>
      <c r="M66" s="28">
        <f t="shared" si="3"/>
        <v>124756</v>
      </c>
      <c r="N66" s="313">
        <f t="shared" si="1"/>
        <v>487138</v>
      </c>
    </row>
    <row r="67" spans="2:14" ht="13.5">
      <c r="B67" s="139"/>
      <c r="C67" s="14" t="s">
        <v>431</v>
      </c>
      <c r="D67" s="15"/>
      <c r="E67" s="15"/>
      <c r="F67" s="743" t="s">
        <v>412</v>
      </c>
      <c r="G67" s="760">
        <v>32182</v>
      </c>
      <c r="H67" s="727">
        <v>3794</v>
      </c>
      <c r="I67" s="727">
        <v>10085</v>
      </c>
      <c r="J67" s="727">
        <v>5572</v>
      </c>
      <c r="K67" s="727">
        <v>0</v>
      </c>
      <c r="L67" s="727">
        <v>63677</v>
      </c>
      <c r="M67" s="728">
        <v>33982</v>
      </c>
      <c r="N67" s="701">
        <f>SUM(G67:M67)</f>
        <v>149292</v>
      </c>
    </row>
    <row r="68" spans="2:14" ht="13.5">
      <c r="B68" s="139"/>
      <c r="C68" s="13"/>
      <c r="D68" s="86"/>
      <c r="E68" s="86"/>
      <c r="F68" s="741" t="s">
        <v>413</v>
      </c>
      <c r="G68" s="750">
        <v>36513</v>
      </c>
      <c r="H68" s="460">
        <v>3794</v>
      </c>
      <c r="I68" s="460">
        <v>77314</v>
      </c>
      <c r="J68" s="460">
        <v>10400</v>
      </c>
      <c r="K68" s="460">
        <v>0</v>
      </c>
      <c r="L68" s="460">
        <v>66911</v>
      </c>
      <c r="M68" s="461">
        <v>59756</v>
      </c>
      <c r="N68" s="438">
        <f>SUM(G68:M68)</f>
        <v>254688</v>
      </c>
    </row>
    <row r="69" spans="2:14" ht="13.5">
      <c r="B69" s="139"/>
      <c r="C69" s="13"/>
      <c r="D69" s="733" t="s">
        <v>432</v>
      </c>
      <c r="E69" s="734"/>
      <c r="F69" s="741" t="s">
        <v>412</v>
      </c>
      <c r="G69" s="750">
        <v>27775</v>
      </c>
      <c r="H69" s="460">
        <v>1720</v>
      </c>
      <c r="I69" s="460">
        <v>10085</v>
      </c>
      <c r="J69" s="460">
        <v>5572</v>
      </c>
      <c r="K69" s="460">
        <v>0</v>
      </c>
      <c r="L69" s="460">
        <v>197</v>
      </c>
      <c r="M69" s="461">
        <v>33982</v>
      </c>
      <c r="N69" s="438">
        <f aca="true" t="shared" si="4" ref="N69:N89">SUM(G69:M69)</f>
        <v>79331</v>
      </c>
    </row>
    <row r="70" spans="2:14" ht="13.5">
      <c r="B70" s="139"/>
      <c r="C70" s="13"/>
      <c r="D70" s="735"/>
      <c r="E70" s="736"/>
      <c r="F70" s="741" t="s">
        <v>413</v>
      </c>
      <c r="G70" s="750">
        <v>27775</v>
      </c>
      <c r="H70" s="460">
        <v>1720</v>
      </c>
      <c r="I70" s="460">
        <v>10085</v>
      </c>
      <c r="J70" s="460">
        <v>10400</v>
      </c>
      <c r="K70" s="460">
        <v>0</v>
      </c>
      <c r="L70" s="460">
        <v>197</v>
      </c>
      <c r="M70" s="461">
        <v>59756</v>
      </c>
      <c r="N70" s="438">
        <f t="shared" si="4"/>
        <v>109933</v>
      </c>
    </row>
    <row r="71" spans="1:14" ht="13.5">
      <c r="A71" s="884"/>
      <c r="B71" s="139"/>
      <c r="C71" s="13"/>
      <c r="D71" s="733" t="s">
        <v>433</v>
      </c>
      <c r="E71" s="734"/>
      <c r="F71" s="741" t="s">
        <v>412</v>
      </c>
      <c r="G71" s="750">
        <v>4407</v>
      </c>
      <c r="H71" s="460">
        <v>2074</v>
      </c>
      <c r="I71" s="460">
        <v>0</v>
      </c>
      <c r="J71" s="460">
        <v>0</v>
      </c>
      <c r="K71" s="460">
        <v>0</v>
      </c>
      <c r="L71" s="460">
        <v>63480</v>
      </c>
      <c r="M71" s="461">
        <v>0</v>
      </c>
      <c r="N71" s="438">
        <f t="shared" si="4"/>
        <v>69961</v>
      </c>
    </row>
    <row r="72" spans="1:14" ht="13.5">
      <c r="A72" s="884"/>
      <c r="B72" s="139"/>
      <c r="C72" s="13"/>
      <c r="D72" s="737"/>
      <c r="E72" s="738"/>
      <c r="F72" s="741" t="s">
        <v>413</v>
      </c>
      <c r="G72" s="750">
        <v>8738</v>
      </c>
      <c r="H72" s="460">
        <v>2074</v>
      </c>
      <c r="I72" s="460">
        <v>0</v>
      </c>
      <c r="J72" s="460">
        <v>0</v>
      </c>
      <c r="K72" s="460">
        <v>0</v>
      </c>
      <c r="L72" s="460">
        <v>66714</v>
      </c>
      <c r="M72" s="461">
        <v>0</v>
      </c>
      <c r="N72" s="438">
        <f t="shared" si="4"/>
        <v>77526</v>
      </c>
    </row>
    <row r="73" spans="1:14" ht="13.5">
      <c r="A73" s="884"/>
      <c r="B73" s="139"/>
      <c r="C73" s="13"/>
      <c r="D73" s="735" t="s">
        <v>720</v>
      </c>
      <c r="E73" s="736"/>
      <c r="F73" s="741" t="s">
        <v>412</v>
      </c>
      <c r="G73" s="750">
        <v>0</v>
      </c>
      <c r="H73" s="460">
        <v>0</v>
      </c>
      <c r="I73" s="460">
        <v>0</v>
      </c>
      <c r="J73" s="460">
        <v>0</v>
      </c>
      <c r="K73" s="460">
        <v>0</v>
      </c>
      <c r="L73" s="460">
        <v>0</v>
      </c>
      <c r="M73" s="461">
        <v>0</v>
      </c>
      <c r="N73" s="438">
        <f t="shared" si="4"/>
        <v>0</v>
      </c>
    </row>
    <row r="74" spans="1:14" ht="13.5">
      <c r="A74" s="884"/>
      <c r="B74" s="139"/>
      <c r="C74" s="13"/>
      <c r="D74" s="737"/>
      <c r="E74" s="738"/>
      <c r="F74" s="741" t="s">
        <v>413</v>
      </c>
      <c r="G74" s="750">
        <v>0</v>
      </c>
      <c r="H74" s="460">
        <v>0</v>
      </c>
      <c r="I74" s="460">
        <v>0</v>
      </c>
      <c r="J74" s="460">
        <v>0</v>
      </c>
      <c r="K74" s="460">
        <v>0</v>
      </c>
      <c r="L74" s="460">
        <v>0</v>
      </c>
      <c r="M74" s="461">
        <v>0</v>
      </c>
      <c r="N74" s="438">
        <f t="shared" si="4"/>
        <v>0</v>
      </c>
    </row>
    <row r="75" spans="1:14" ht="13.5">
      <c r="A75" s="884"/>
      <c r="B75" s="139"/>
      <c r="C75" s="20"/>
      <c r="D75" s="720" t="s">
        <v>414</v>
      </c>
      <c r="E75" s="759"/>
      <c r="F75" s="747" t="s">
        <v>413</v>
      </c>
      <c r="G75" s="758">
        <v>0</v>
      </c>
      <c r="H75" s="406">
        <v>0</v>
      </c>
      <c r="I75" s="406">
        <v>67229</v>
      </c>
      <c r="J75" s="406">
        <v>0</v>
      </c>
      <c r="K75" s="406">
        <v>0</v>
      </c>
      <c r="L75" s="406">
        <v>0</v>
      </c>
      <c r="M75" s="407">
        <v>0</v>
      </c>
      <c r="N75" s="408">
        <f t="shared" si="4"/>
        <v>67229</v>
      </c>
    </row>
    <row r="76" spans="1:14" ht="13.5">
      <c r="A76" s="884"/>
      <c r="B76" s="139"/>
      <c r="C76" s="14" t="s">
        <v>434</v>
      </c>
      <c r="D76" s="15"/>
      <c r="E76" s="15"/>
      <c r="F76" s="743" t="s">
        <v>412</v>
      </c>
      <c r="G76" s="726">
        <v>0</v>
      </c>
      <c r="H76" s="727">
        <v>0</v>
      </c>
      <c r="I76" s="727">
        <v>0</v>
      </c>
      <c r="J76" s="727">
        <v>21500</v>
      </c>
      <c r="K76" s="727">
        <v>10525</v>
      </c>
      <c r="L76" s="727">
        <v>0</v>
      </c>
      <c r="M76" s="728">
        <v>32500</v>
      </c>
      <c r="N76" s="701">
        <f t="shared" si="4"/>
        <v>64525</v>
      </c>
    </row>
    <row r="77" spans="1:14" ht="13.5">
      <c r="A77" s="884"/>
      <c r="B77" s="139"/>
      <c r="C77" s="13"/>
      <c r="D77" s="86"/>
      <c r="E77" s="86"/>
      <c r="F77" s="741" t="s">
        <v>413</v>
      </c>
      <c r="G77" s="459">
        <v>0</v>
      </c>
      <c r="H77" s="460">
        <v>0</v>
      </c>
      <c r="I77" s="460">
        <v>0</v>
      </c>
      <c r="J77" s="460">
        <v>42999</v>
      </c>
      <c r="K77" s="460">
        <v>0</v>
      </c>
      <c r="L77" s="460">
        <v>0</v>
      </c>
      <c r="M77" s="461">
        <v>65000</v>
      </c>
      <c r="N77" s="438">
        <f t="shared" si="4"/>
        <v>107999</v>
      </c>
    </row>
    <row r="78" spans="1:14" ht="13.5">
      <c r="A78" s="884"/>
      <c r="B78" s="139"/>
      <c r="C78" s="13"/>
      <c r="D78" s="733" t="s">
        <v>432</v>
      </c>
      <c r="E78" s="734"/>
      <c r="F78" s="741" t="s">
        <v>412</v>
      </c>
      <c r="G78" s="459">
        <v>0</v>
      </c>
      <c r="H78" s="460">
        <v>0</v>
      </c>
      <c r="I78" s="460">
        <v>0</v>
      </c>
      <c r="J78" s="460">
        <v>0</v>
      </c>
      <c r="K78" s="460">
        <v>9134</v>
      </c>
      <c r="L78" s="460">
        <v>0</v>
      </c>
      <c r="M78" s="461">
        <v>0</v>
      </c>
      <c r="N78" s="438">
        <f t="shared" si="4"/>
        <v>9134</v>
      </c>
    </row>
    <row r="79" spans="1:14" ht="13.5">
      <c r="A79" s="884"/>
      <c r="B79" s="139"/>
      <c r="C79" s="13"/>
      <c r="D79" s="737"/>
      <c r="E79" s="738"/>
      <c r="F79" s="741" t="s">
        <v>413</v>
      </c>
      <c r="G79" s="459">
        <v>0</v>
      </c>
      <c r="H79" s="460">
        <v>0</v>
      </c>
      <c r="I79" s="460">
        <v>0</v>
      </c>
      <c r="J79" s="460">
        <v>0</v>
      </c>
      <c r="K79" s="460">
        <v>0</v>
      </c>
      <c r="L79" s="460">
        <v>0</v>
      </c>
      <c r="M79" s="461">
        <v>0</v>
      </c>
      <c r="N79" s="438">
        <f t="shared" si="4"/>
        <v>0</v>
      </c>
    </row>
    <row r="80" spans="1:14" ht="13.5">
      <c r="A80" s="884"/>
      <c r="B80" s="139"/>
      <c r="C80" s="13"/>
      <c r="D80" s="735" t="s">
        <v>433</v>
      </c>
      <c r="E80" s="736"/>
      <c r="F80" s="741" t="s">
        <v>412</v>
      </c>
      <c r="G80" s="459">
        <v>0</v>
      </c>
      <c r="H80" s="460">
        <v>0</v>
      </c>
      <c r="I80" s="460">
        <v>0</v>
      </c>
      <c r="J80" s="460">
        <v>21500</v>
      </c>
      <c r="K80" s="460">
        <v>1391</v>
      </c>
      <c r="L80" s="460">
        <v>0</v>
      </c>
      <c r="M80" s="461">
        <v>32500</v>
      </c>
      <c r="N80" s="438">
        <f t="shared" si="4"/>
        <v>55391</v>
      </c>
    </row>
    <row r="81" spans="1:14" ht="13.5">
      <c r="A81" s="884"/>
      <c r="B81" s="139"/>
      <c r="C81" s="13"/>
      <c r="D81" s="737"/>
      <c r="E81" s="738"/>
      <c r="F81" s="741" t="s">
        <v>413</v>
      </c>
      <c r="G81" s="459">
        <v>0</v>
      </c>
      <c r="H81" s="460">
        <v>0</v>
      </c>
      <c r="I81" s="460">
        <v>0</v>
      </c>
      <c r="J81" s="460">
        <v>42999</v>
      </c>
      <c r="K81" s="460">
        <v>0</v>
      </c>
      <c r="L81" s="460">
        <v>0</v>
      </c>
      <c r="M81" s="461">
        <v>65000</v>
      </c>
      <c r="N81" s="438">
        <f t="shared" si="4"/>
        <v>107999</v>
      </c>
    </row>
    <row r="82" spans="1:14" ht="13.5">
      <c r="A82" s="884"/>
      <c r="B82" s="139"/>
      <c r="C82" s="20"/>
      <c r="D82" s="720" t="s">
        <v>435</v>
      </c>
      <c r="E82" s="759"/>
      <c r="F82" s="747" t="s">
        <v>413</v>
      </c>
      <c r="G82" s="758">
        <v>0</v>
      </c>
      <c r="H82" s="406">
        <v>0</v>
      </c>
      <c r="I82" s="406">
        <v>0</v>
      </c>
      <c r="J82" s="406">
        <v>0</v>
      </c>
      <c r="K82" s="406">
        <v>0</v>
      </c>
      <c r="L82" s="406">
        <v>0</v>
      </c>
      <c r="M82" s="407">
        <v>0</v>
      </c>
      <c r="N82" s="408">
        <f t="shared" si="4"/>
        <v>0</v>
      </c>
    </row>
    <row r="83" spans="1:14" ht="13.5">
      <c r="A83" s="1112"/>
      <c r="B83" s="139"/>
      <c r="C83" s="14" t="s">
        <v>436</v>
      </c>
      <c r="D83" s="86"/>
      <c r="E83" s="86"/>
      <c r="F83" s="749" t="s">
        <v>412</v>
      </c>
      <c r="G83" s="85">
        <v>0</v>
      </c>
      <c r="H83" s="484">
        <v>0</v>
      </c>
      <c r="I83" s="484">
        <v>0</v>
      </c>
      <c r="J83" s="484">
        <v>0</v>
      </c>
      <c r="K83" s="484">
        <v>0</v>
      </c>
      <c r="L83" s="484">
        <v>0</v>
      </c>
      <c r="M83" s="13">
        <v>0</v>
      </c>
      <c r="N83" s="485">
        <f t="shared" si="4"/>
        <v>0</v>
      </c>
    </row>
    <row r="84" spans="1:14" ht="13.5">
      <c r="A84" s="1112"/>
      <c r="B84" s="139"/>
      <c r="C84" s="13"/>
      <c r="D84" s="86"/>
      <c r="E84" s="86"/>
      <c r="F84" s="741" t="s">
        <v>413</v>
      </c>
      <c r="G84" s="750">
        <v>124451</v>
      </c>
      <c r="H84" s="460">
        <v>0</v>
      </c>
      <c r="I84" s="460">
        <v>0</v>
      </c>
      <c r="J84" s="460">
        <v>0</v>
      </c>
      <c r="K84" s="460">
        <v>0</v>
      </c>
      <c r="L84" s="460">
        <v>0</v>
      </c>
      <c r="M84" s="461">
        <v>0</v>
      </c>
      <c r="N84" s="438">
        <f t="shared" si="4"/>
        <v>124451</v>
      </c>
    </row>
    <row r="85" spans="1:14" ht="13.5" customHeight="1">
      <c r="A85" s="884"/>
      <c r="B85" s="139"/>
      <c r="C85" s="13"/>
      <c r="D85" s="733" t="s">
        <v>437</v>
      </c>
      <c r="E85" s="739"/>
      <c r="F85" s="741" t="s">
        <v>412</v>
      </c>
      <c r="G85" s="750">
        <v>0</v>
      </c>
      <c r="H85" s="460">
        <v>0</v>
      </c>
      <c r="I85" s="460">
        <v>0</v>
      </c>
      <c r="J85" s="460">
        <v>0</v>
      </c>
      <c r="K85" s="460">
        <v>0</v>
      </c>
      <c r="L85" s="460">
        <v>0</v>
      </c>
      <c r="M85" s="461">
        <v>0</v>
      </c>
      <c r="N85" s="438">
        <f t="shared" si="4"/>
        <v>0</v>
      </c>
    </row>
    <row r="86" spans="1:14" ht="13.5">
      <c r="A86" s="884"/>
      <c r="B86" s="139"/>
      <c r="C86" s="13"/>
      <c r="D86" s="737"/>
      <c r="E86" s="740"/>
      <c r="F86" s="748" t="s">
        <v>413</v>
      </c>
      <c r="G86" s="750">
        <v>0</v>
      </c>
      <c r="H86" s="460">
        <v>0</v>
      </c>
      <c r="I86" s="460">
        <v>0</v>
      </c>
      <c r="J86" s="460">
        <v>0</v>
      </c>
      <c r="K86" s="460">
        <v>0</v>
      </c>
      <c r="L86" s="460">
        <v>0</v>
      </c>
      <c r="M86" s="461">
        <v>0</v>
      </c>
      <c r="N86" s="438">
        <f t="shared" si="4"/>
        <v>0</v>
      </c>
    </row>
    <row r="87" spans="1:14" ht="14.25" thickBot="1">
      <c r="A87" s="884"/>
      <c r="B87" s="168"/>
      <c r="C87" s="176"/>
      <c r="D87" s="429" t="s">
        <v>438</v>
      </c>
      <c r="E87" s="310"/>
      <c r="F87" s="746" t="s">
        <v>413</v>
      </c>
      <c r="G87" s="751">
        <v>124451</v>
      </c>
      <c r="H87" s="463">
        <v>0</v>
      </c>
      <c r="I87" s="463">
        <v>0</v>
      </c>
      <c r="J87" s="463">
        <v>0</v>
      </c>
      <c r="K87" s="463">
        <v>0</v>
      </c>
      <c r="L87" s="463">
        <v>0</v>
      </c>
      <c r="M87" s="464">
        <v>0</v>
      </c>
      <c r="N87" s="465">
        <f t="shared" si="4"/>
        <v>124451</v>
      </c>
    </row>
    <row r="88" spans="1:14" ht="13.5">
      <c r="A88" s="884"/>
      <c r="B88" s="139" t="s">
        <v>451</v>
      </c>
      <c r="C88" s="86"/>
      <c r="D88" s="86"/>
      <c r="E88" s="86"/>
      <c r="F88" s="717" t="s">
        <v>412</v>
      </c>
      <c r="G88" s="82">
        <v>358731</v>
      </c>
      <c r="H88" s="82">
        <v>17339</v>
      </c>
      <c r="I88" s="82">
        <v>51261</v>
      </c>
      <c r="J88" s="82">
        <v>328437</v>
      </c>
      <c r="K88" s="82">
        <v>65800</v>
      </c>
      <c r="L88" s="82">
        <v>87874</v>
      </c>
      <c r="M88" s="84">
        <v>496463</v>
      </c>
      <c r="N88" s="194">
        <f t="shared" si="4"/>
        <v>1405905</v>
      </c>
    </row>
    <row r="89" spans="1:14" ht="14.25" thickBot="1">
      <c r="A89" s="884"/>
      <c r="B89" s="168"/>
      <c r="C89" s="310"/>
      <c r="D89" s="310"/>
      <c r="E89" s="310"/>
      <c r="F89" s="716" t="s">
        <v>413</v>
      </c>
      <c r="G89" s="197">
        <v>990000</v>
      </c>
      <c r="H89" s="197">
        <v>125779</v>
      </c>
      <c r="I89" s="197">
        <v>307646</v>
      </c>
      <c r="J89" s="197">
        <v>649999</v>
      </c>
      <c r="K89" s="197">
        <v>300207</v>
      </c>
      <c r="L89" s="197">
        <v>416598</v>
      </c>
      <c r="M89" s="169">
        <v>761094</v>
      </c>
      <c r="N89" s="174">
        <f t="shared" si="4"/>
        <v>3551323</v>
      </c>
    </row>
    <row r="90" spans="1:14" ht="13.5">
      <c r="A90" s="884"/>
      <c r="B90" s="1283" t="s">
        <v>450</v>
      </c>
      <c r="C90" s="1284"/>
      <c r="D90" s="1284"/>
      <c r="E90" s="1284"/>
      <c r="F90" s="1285"/>
      <c r="G90" s="1014"/>
      <c r="H90" s="1015"/>
      <c r="I90" s="1015"/>
      <c r="J90" s="1015"/>
      <c r="K90" s="1015"/>
      <c r="L90" s="1015"/>
      <c r="M90" s="1016"/>
      <c r="N90" s="1017"/>
    </row>
    <row r="91" spans="1:14" ht="13.5">
      <c r="A91" s="884"/>
      <c r="B91" s="139"/>
      <c r="C91" s="14" t="s">
        <v>645</v>
      </c>
      <c r="D91" s="742"/>
      <c r="E91" s="729" t="s">
        <v>440</v>
      </c>
      <c r="F91" s="743" t="s">
        <v>441</v>
      </c>
      <c r="G91" s="726">
        <v>0</v>
      </c>
      <c r="H91" s="727">
        <v>38792</v>
      </c>
      <c r="I91" s="727">
        <v>8961</v>
      </c>
      <c r="J91" s="727">
        <v>0</v>
      </c>
      <c r="K91" s="727">
        <v>0</v>
      </c>
      <c r="L91" s="727">
        <v>0</v>
      </c>
      <c r="M91" s="728">
        <v>0</v>
      </c>
      <c r="N91" s="701">
        <f>SUM(G91:M91)</f>
        <v>47753</v>
      </c>
    </row>
    <row r="92" spans="1:14" ht="13.5">
      <c r="A92" s="884"/>
      <c r="B92" s="139"/>
      <c r="C92" s="13" t="s">
        <v>646</v>
      </c>
      <c r="D92" s="736"/>
      <c r="E92" s="731" t="s">
        <v>442</v>
      </c>
      <c r="F92" s="741" t="s">
        <v>443</v>
      </c>
      <c r="G92" s="459">
        <v>0</v>
      </c>
      <c r="H92" s="460">
        <v>69648</v>
      </c>
      <c r="I92" s="460">
        <v>180195</v>
      </c>
      <c r="J92" s="460">
        <v>293974</v>
      </c>
      <c r="K92" s="460">
        <v>269692</v>
      </c>
      <c r="L92" s="460">
        <v>128189</v>
      </c>
      <c r="M92" s="461">
        <v>0</v>
      </c>
      <c r="N92" s="438">
        <f>SUM(G92:M92)</f>
        <v>941698</v>
      </c>
    </row>
    <row r="93" spans="1:14" ht="13.5">
      <c r="A93" s="884"/>
      <c r="B93" s="139"/>
      <c r="C93" s="13"/>
      <c r="D93" s="736"/>
      <c r="E93" s="732"/>
      <c r="F93" s="741" t="s">
        <v>441</v>
      </c>
      <c r="G93" s="459">
        <v>0</v>
      </c>
      <c r="H93" s="460">
        <v>0</v>
      </c>
      <c r="I93" s="460">
        <v>3607</v>
      </c>
      <c r="J93" s="460">
        <v>1261</v>
      </c>
      <c r="K93" s="460">
        <v>0</v>
      </c>
      <c r="L93" s="460">
        <v>197301</v>
      </c>
      <c r="M93" s="461">
        <v>23650</v>
      </c>
      <c r="N93" s="438">
        <f>SUM(G93:M93)</f>
        <v>225819</v>
      </c>
    </row>
    <row r="94" spans="1:14" ht="13.5">
      <c r="A94" s="884"/>
      <c r="B94" s="139"/>
      <c r="C94" s="744"/>
      <c r="D94" s="738"/>
      <c r="E94" s="732" t="s">
        <v>444</v>
      </c>
      <c r="F94" s="741" t="s">
        <v>445</v>
      </c>
      <c r="G94" s="459">
        <v>502487</v>
      </c>
      <c r="H94" s="460">
        <v>0</v>
      </c>
      <c r="I94" s="460">
        <v>0</v>
      </c>
      <c r="J94" s="460">
        <v>0</v>
      </c>
      <c r="K94" s="460">
        <v>30375</v>
      </c>
      <c r="L94" s="460">
        <v>0</v>
      </c>
      <c r="M94" s="461">
        <v>182707</v>
      </c>
      <c r="N94" s="438">
        <f>SUM(G94:M94)</f>
        <v>715569</v>
      </c>
    </row>
    <row r="95" spans="1:14" ht="13.5">
      <c r="A95" s="884"/>
      <c r="B95" s="139"/>
      <c r="C95" s="745" t="s">
        <v>439</v>
      </c>
      <c r="D95" s="739"/>
      <c r="E95" s="734"/>
      <c r="F95" s="741" t="s">
        <v>446</v>
      </c>
      <c r="G95" s="459">
        <v>4331</v>
      </c>
      <c r="H95" s="460">
        <v>0</v>
      </c>
      <c r="I95" s="460">
        <v>67229</v>
      </c>
      <c r="J95" s="460">
        <v>4828</v>
      </c>
      <c r="K95" s="460">
        <v>0</v>
      </c>
      <c r="L95" s="460">
        <v>3234</v>
      </c>
      <c r="M95" s="461">
        <v>25774</v>
      </c>
      <c r="N95" s="438">
        <f aca="true" t="shared" si="5" ref="N95:N102">SUM(G95:M95)</f>
        <v>105396</v>
      </c>
    </row>
    <row r="96" spans="1:14" ht="13.5">
      <c r="A96" s="884"/>
      <c r="B96" s="139"/>
      <c r="C96" s="13"/>
      <c r="D96" s="86"/>
      <c r="E96" s="736"/>
      <c r="F96" s="741" t="s">
        <v>441</v>
      </c>
      <c r="G96" s="459">
        <v>0</v>
      </c>
      <c r="H96" s="460">
        <v>0</v>
      </c>
      <c r="I96" s="460">
        <v>0</v>
      </c>
      <c r="J96" s="460">
        <v>21499</v>
      </c>
      <c r="K96" s="460">
        <v>0</v>
      </c>
      <c r="L96" s="460">
        <v>0</v>
      </c>
      <c r="M96" s="461">
        <v>32500</v>
      </c>
      <c r="N96" s="438">
        <f t="shared" si="5"/>
        <v>53999</v>
      </c>
    </row>
    <row r="97" spans="1:14" ht="13.5">
      <c r="A97" s="884"/>
      <c r="B97" s="139"/>
      <c r="C97" s="744"/>
      <c r="D97" s="740"/>
      <c r="E97" s="738"/>
      <c r="F97" s="741" t="s">
        <v>443</v>
      </c>
      <c r="G97" s="459">
        <v>124451</v>
      </c>
      <c r="H97" s="460">
        <v>0</v>
      </c>
      <c r="I97" s="460">
        <v>0</v>
      </c>
      <c r="J97" s="460">
        <v>0</v>
      </c>
      <c r="K97" s="460">
        <v>0</v>
      </c>
      <c r="L97" s="460">
        <v>0</v>
      </c>
      <c r="M97" s="461">
        <v>0</v>
      </c>
      <c r="N97" s="438">
        <f t="shared" si="5"/>
        <v>124451</v>
      </c>
    </row>
    <row r="98" spans="1:14" ht="13.5">
      <c r="A98" s="884"/>
      <c r="B98" s="308"/>
      <c r="C98" s="407" t="s">
        <v>447</v>
      </c>
      <c r="D98" s="84"/>
      <c r="E98" s="1275" t="s">
        <v>608</v>
      </c>
      <c r="F98" s="1276"/>
      <c r="G98" s="82">
        <v>631269</v>
      </c>
      <c r="H98" s="82">
        <v>108440</v>
      </c>
      <c r="I98" s="82">
        <v>259992</v>
      </c>
      <c r="J98" s="82">
        <v>321562</v>
      </c>
      <c r="K98" s="82">
        <v>300067</v>
      </c>
      <c r="L98" s="82">
        <v>328724</v>
      </c>
      <c r="M98" s="84">
        <v>264631</v>
      </c>
      <c r="N98" s="194">
        <f t="shared" si="5"/>
        <v>2214685</v>
      </c>
    </row>
    <row r="99" spans="1:14" ht="13.5">
      <c r="A99" s="884"/>
      <c r="B99" s="1279" t="s">
        <v>611</v>
      </c>
      <c r="C99" s="1280"/>
      <c r="D99" s="1280"/>
      <c r="E99" s="719" t="s">
        <v>448</v>
      </c>
      <c r="F99" s="157"/>
      <c r="G99" s="16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14">
        <v>0</v>
      </c>
      <c r="N99" s="314">
        <f t="shared" si="5"/>
        <v>0</v>
      </c>
    </row>
    <row r="100" spans="1:14" ht="13.5">
      <c r="A100" s="884"/>
      <c r="B100" s="1281"/>
      <c r="C100" s="1282"/>
      <c r="D100" s="1282"/>
      <c r="E100" s="722" t="s">
        <v>449</v>
      </c>
      <c r="F100" s="723" t="s">
        <v>609</v>
      </c>
      <c r="G100" s="405">
        <v>0</v>
      </c>
      <c r="H100" s="406">
        <v>0</v>
      </c>
      <c r="I100" s="406">
        <v>0</v>
      </c>
      <c r="J100" s="406">
        <v>0</v>
      </c>
      <c r="K100" s="406">
        <v>0</v>
      </c>
      <c r="L100" s="406">
        <v>0</v>
      </c>
      <c r="M100" s="407">
        <v>0</v>
      </c>
      <c r="N100" s="408">
        <f t="shared" si="5"/>
        <v>0</v>
      </c>
    </row>
    <row r="101" spans="1:14" ht="13.5">
      <c r="A101" s="884"/>
      <c r="B101" s="1279" t="s">
        <v>612</v>
      </c>
      <c r="C101" s="1280"/>
      <c r="D101" s="1280"/>
      <c r="E101" s="724" t="s">
        <v>448</v>
      </c>
      <c r="F101" s="725"/>
      <c r="G101" s="726">
        <v>0</v>
      </c>
      <c r="H101" s="727">
        <v>0</v>
      </c>
      <c r="I101" s="727">
        <v>0</v>
      </c>
      <c r="J101" s="727">
        <v>0</v>
      </c>
      <c r="K101" s="727">
        <v>0</v>
      </c>
      <c r="L101" s="727">
        <v>0</v>
      </c>
      <c r="M101" s="728">
        <v>0</v>
      </c>
      <c r="N101" s="701">
        <f t="shared" si="5"/>
        <v>0</v>
      </c>
    </row>
    <row r="102" spans="1:14" ht="13.5">
      <c r="A102" s="884"/>
      <c r="B102" s="1281"/>
      <c r="C102" s="1282"/>
      <c r="D102" s="1282"/>
      <c r="E102" s="720" t="s">
        <v>449</v>
      </c>
      <c r="F102" s="721" t="s">
        <v>610</v>
      </c>
      <c r="G102" s="82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0">
        <v>0</v>
      </c>
      <c r="N102" s="194">
        <f t="shared" si="5"/>
        <v>0</v>
      </c>
    </row>
    <row r="103" spans="1:14" ht="12.75" customHeight="1" thickBot="1">
      <c r="A103" s="884"/>
      <c r="B103" s="309" t="s">
        <v>452</v>
      </c>
      <c r="C103" s="169"/>
      <c r="D103" s="169"/>
      <c r="E103" s="169"/>
      <c r="F103" s="170"/>
      <c r="G103" s="197">
        <v>631269</v>
      </c>
      <c r="H103" s="197">
        <v>108440</v>
      </c>
      <c r="I103" s="197">
        <v>259992</v>
      </c>
      <c r="J103" s="197">
        <v>321562</v>
      </c>
      <c r="K103" s="197">
        <v>300067</v>
      </c>
      <c r="L103" s="197">
        <v>328724</v>
      </c>
      <c r="M103" s="169">
        <v>264631</v>
      </c>
      <c r="N103" s="174">
        <f>SUM(G103:M103)</f>
        <v>2214685</v>
      </c>
    </row>
  </sheetData>
  <sheetProtection/>
  <mergeCells count="11">
    <mergeCell ref="E98:F98"/>
    <mergeCell ref="E27:E28"/>
    <mergeCell ref="B99:D100"/>
    <mergeCell ref="B101:D102"/>
    <mergeCell ref="B90:F90"/>
    <mergeCell ref="N2:N3"/>
    <mergeCell ref="E48:E49"/>
    <mergeCell ref="E62:E63"/>
    <mergeCell ref="E23:E24"/>
    <mergeCell ref="E19:E20"/>
    <mergeCell ref="E17:E18"/>
  </mergeCells>
  <conditionalFormatting sqref="G1:N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1968503937007874"/>
  <pageSetup errors="blank" horizontalDpi="600" verticalDpi="600" orientation="landscape" pageOrder="overThenDown" paperSize="9" scale="65" r:id="rId4"/>
  <headerFooter alignWithMargins="0">
    <oddFooter>&amp;C&amp;"ＭＳ Ｐゴシック,太字"&amp;18３　病院事業</oddFooter>
  </headerFooter>
  <rowBreaks count="1" manualBreakCount="1">
    <brk id="64" min="1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52"/>
  <sheetViews>
    <sheetView showZeros="0" view="pageBreakPreview" zoomScaleNormal="75" zoomScaleSheetLayoutView="100" zoomScalePageLayoutView="0" workbookViewId="0" topLeftCell="A1">
      <pane xSplit="6" ySplit="3" topLeftCell="G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" sqref="F2"/>
    </sheetView>
  </sheetViews>
  <sheetFormatPr defaultColWidth="9.00390625" defaultRowHeight="13.5"/>
  <cols>
    <col min="1" max="1" width="4.75390625" style="83" customWidth="1"/>
    <col min="2" max="2" width="3.125" style="83" customWidth="1"/>
    <col min="3" max="3" width="5.00390625" style="83" customWidth="1"/>
    <col min="4" max="4" width="2.125" style="83" customWidth="1"/>
    <col min="5" max="5" width="2.75390625" style="83" customWidth="1"/>
    <col min="6" max="6" width="20.25390625" style="83" customWidth="1"/>
    <col min="7" max="14" width="15.625" style="27" customWidth="1"/>
    <col min="15" max="15" width="11.00390625" style="83" hidden="1" customWidth="1"/>
    <col min="16" max="16" width="10.625" style="83" hidden="1" customWidth="1"/>
    <col min="17" max="17" width="11.625" style="83" hidden="1" customWidth="1"/>
    <col min="18" max="18" width="8.375" style="83" customWidth="1"/>
    <col min="19" max="70" width="10.625" style="83" customWidth="1"/>
    <col min="71" max="16384" width="9.00390625" style="83" customWidth="1"/>
  </cols>
  <sheetData>
    <row r="1" spans="2:14" ht="18.75" customHeight="1" thickBot="1">
      <c r="B1" s="2" t="s">
        <v>502</v>
      </c>
      <c r="J1" s="43"/>
      <c r="N1" s="43" t="s">
        <v>456</v>
      </c>
    </row>
    <row r="2" spans="2:14" ht="16.5" customHeight="1">
      <c r="B2" s="185"/>
      <c r="C2" s="186"/>
      <c r="D2" s="186"/>
      <c r="E2" s="186"/>
      <c r="F2" s="198" t="s">
        <v>503</v>
      </c>
      <c r="G2" s="136" t="s">
        <v>360</v>
      </c>
      <c r="H2" s="136" t="s">
        <v>380</v>
      </c>
      <c r="I2" s="187" t="s">
        <v>361</v>
      </c>
      <c r="J2" s="136" t="s">
        <v>358</v>
      </c>
      <c r="K2" s="136" t="s">
        <v>381</v>
      </c>
      <c r="L2" s="136" t="s">
        <v>382</v>
      </c>
      <c r="M2" s="188" t="s">
        <v>383</v>
      </c>
      <c r="N2" s="1135" t="s">
        <v>544</v>
      </c>
    </row>
    <row r="3" spans="2:20" ht="16.5" customHeight="1" thickBot="1">
      <c r="B3" s="195" t="s">
        <v>179</v>
      </c>
      <c r="C3" s="146"/>
      <c r="D3" s="146"/>
      <c r="E3" s="146"/>
      <c r="F3" s="153"/>
      <c r="G3" s="1088" t="s">
        <v>384</v>
      </c>
      <c r="H3" s="1088" t="s">
        <v>385</v>
      </c>
      <c r="I3" s="1088" t="s">
        <v>386</v>
      </c>
      <c r="J3" s="1088" t="s">
        <v>387</v>
      </c>
      <c r="K3" s="1089" t="s">
        <v>388</v>
      </c>
      <c r="L3" s="1088" t="s">
        <v>389</v>
      </c>
      <c r="M3" s="1090" t="s">
        <v>390</v>
      </c>
      <c r="N3" s="1136"/>
      <c r="P3" s="1026"/>
      <c r="Q3" s="1026"/>
      <c r="S3" s="1021"/>
      <c r="T3" s="1021"/>
    </row>
    <row r="4" spans="2:18" ht="16.5" customHeight="1">
      <c r="B4" s="190" t="s">
        <v>505</v>
      </c>
      <c r="C4" s="31"/>
      <c r="D4" s="31"/>
      <c r="E4" s="31" t="s">
        <v>506</v>
      </c>
      <c r="F4" s="199"/>
      <c r="G4" s="82">
        <v>2759127</v>
      </c>
      <c r="H4" s="28">
        <v>503169</v>
      </c>
      <c r="I4" s="28">
        <v>475974</v>
      </c>
      <c r="J4" s="28">
        <v>1934349</v>
      </c>
      <c r="K4" s="28">
        <v>310072</v>
      </c>
      <c r="L4" s="28">
        <v>1458966</v>
      </c>
      <c r="M4" s="20">
        <v>3314309</v>
      </c>
      <c r="N4" s="194">
        <f>SUM(G4:M4)</f>
        <v>10755966</v>
      </c>
      <c r="O4" s="83">
        <f>+O5+O11</f>
        <v>9934751</v>
      </c>
      <c r="P4" s="1029" t="s">
        <v>703</v>
      </c>
      <c r="Q4" s="1027" t="s">
        <v>687</v>
      </c>
      <c r="R4" s="1028"/>
    </row>
    <row r="5" spans="2:18" s="27" customFormat="1" ht="16.5" customHeight="1">
      <c r="B5" s="181"/>
      <c r="C5" s="39" t="s">
        <v>391</v>
      </c>
      <c r="D5" s="40"/>
      <c r="E5" s="40"/>
      <c r="F5" s="200"/>
      <c r="G5" s="16">
        <v>2077301</v>
      </c>
      <c r="H5" s="73">
        <v>424253</v>
      </c>
      <c r="I5" s="73">
        <v>276911</v>
      </c>
      <c r="J5" s="73">
        <v>1416059</v>
      </c>
      <c r="K5" s="73">
        <v>1275</v>
      </c>
      <c r="L5" s="73">
        <v>1106669</v>
      </c>
      <c r="M5" s="14">
        <v>2735873</v>
      </c>
      <c r="N5" s="701">
        <f>SUM(G5:M5)</f>
        <v>8038341</v>
      </c>
      <c r="O5" s="27">
        <f>SUM(N6:N8)</f>
        <v>8038341</v>
      </c>
      <c r="P5" s="1030" t="s">
        <v>704</v>
      </c>
      <c r="Q5" s="1034">
        <f>N5+N11</f>
        <v>9934751</v>
      </c>
      <c r="R5" s="1035"/>
    </row>
    <row r="6" spans="1:18" ht="16.5" customHeight="1">
      <c r="A6" s="1032"/>
      <c r="B6" s="190"/>
      <c r="C6" s="1157"/>
      <c r="D6" s="1158"/>
      <c r="E6" s="486" t="s">
        <v>507</v>
      </c>
      <c r="F6" s="476"/>
      <c r="G6" s="459">
        <v>1138379</v>
      </c>
      <c r="H6" s="460">
        <v>129196</v>
      </c>
      <c r="I6" s="460">
        <v>86271</v>
      </c>
      <c r="J6" s="460">
        <v>763978</v>
      </c>
      <c r="K6" s="460">
        <v>0</v>
      </c>
      <c r="L6" s="460">
        <v>579062</v>
      </c>
      <c r="M6" s="461">
        <v>1435552</v>
      </c>
      <c r="N6" s="438">
        <f aca="true" t="shared" si="0" ref="N6:N50">SUM(G6:M6)</f>
        <v>4132438</v>
      </c>
      <c r="P6" s="1029"/>
      <c r="Q6" s="1027"/>
      <c r="R6" s="1028"/>
    </row>
    <row r="7" spans="1:18" ht="16.5" customHeight="1">
      <c r="A7" s="1032"/>
      <c r="B7" s="190"/>
      <c r="C7" s="1157"/>
      <c r="D7" s="1158"/>
      <c r="E7" s="486" t="s">
        <v>508</v>
      </c>
      <c r="F7" s="476"/>
      <c r="G7" s="459">
        <v>726182</v>
      </c>
      <c r="H7" s="460">
        <v>235432</v>
      </c>
      <c r="I7" s="460">
        <v>149349</v>
      </c>
      <c r="J7" s="460">
        <v>488299</v>
      </c>
      <c r="K7" s="460">
        <v>0</v>
      </c>
      <c r="L7" s="460">
        <v>417931</v>
      </c>
      <c r="M7" s="461">
        <v>1117471</v>
      </c>
      <c r="N7" s="438">
        <f t="shared" si="0"/>
        <v>3134664</v>
      </c>
      <c r="P7" s="1029"/>
      <c r="Q7" s="1027"/>
      <c r="R7" s="1028"/>
    </row>
    <row r="8" spans="2:18" ht="16.5" customHeight="1">
      <c r="B8" s="190"/>
      <c r="C8" s="1157"/>
      <c r="D8" s="1158"/>
      <c r="E8" s="482" t="s">
        <v>509</v>
      </c>
      <c r="F8" s="199"/>
      <c r="G8" s="85">
        <v>212740</v>
      </c>
      <c r="H8" s="484">
        <v>59625</v>
      </c>
      <c r="I8" s="484">
        <v>41291</v>
      </c>
      <c r="J8" s="484">
        <v>163782</v>
      </c>
      <c r="K8" s="484">
        <v>1275</v>
      </c>
      <c r="L8" s="484">
        <v>109676</v>
      </c>
      <c r="M8" s="13">
        <v>182850</v>
      </c>
      <c r="N8" s="438">
        <f t="shared" si="0"/>
        <v>771239</v>
      </c>
      <c r="P8" s="1029"/>
      <c r="Q8" s="1027"/>
      <c r="R8" s="1028"/>
    </row>
    <row r="9" spans="1:18" ht="16.5" customHeight="1">
      <c r="A9" s="1032"/>
      <c r="B9" s="190"/>
      <c r="C9" s="1157"/>
      <c r="D9" s="1158"/>
      <c r="E9" s="482"/>
      <c r="F9" s="480" t="s">
        <v>510</v>
      </c>
      <c r="G9" s="459">
        <v>176549</v>
      </c>
      <c r="H9" s="460">
        <v>44792</v>
      </c>
      <c r="I9" s="460">
        <v>35409</v>
      </c>
      <c r="J9" s="460">
        <v>90019</v>
      </c>
      <c r="K9" s="460">
        <v>0</v>
      </c>
      <c r="L9" s="460">
        <v>0</v>
      </c>
      <c r="M9" s="461">
        <v>109306</v>
      </c>
      <c r="N9" s="438">
        <f t="shared" si="0"/>
        <v>456075</v>
      </c>
      <c r="P9" s="1029"/>
      <c r="Q9" s="1027"/>
      <c r="R9" s="1028"/>
    </row>
    <row r="10" spans="1:18" ht="16.5" customHeight="1">
      <c r="A10" s="1032"/>
      <c r="B10" s="190"/>
      <c r="C10" s="1159"/>
      <c r="D10" s="1160"/>
      <c r="E10" s="483"/>
      <c r="F10" s="481" t="s">
        <v>511</v>
      </c>
      <c r="G10" s="405">
        <v>36191</v>
      </c>
      <c r="H10" s="406">
        <v>14833</v>
      </c>
      <c r="I10" s="406">
        <v>5882</v>
      </c>
      <c r="J10" s="406">
        <v>73763</v>
      </c>
      <c r="K10" s="406">
        <v>1275</v>
      </c>
      <c r="L10" s="406">
        <v>109676</v>
      </c>
      <c r="M10" s="407">
        <v>73544</v>
      </c>
      <c r="N10" s="408">
        <f t="shared" si="0"/>
        <v>315164</v>
      </c>
      <c r="P10" s="1029"/>
      <c r="Q10" s="1027"/>
      <c r="R10" s="1028"/>
    </row>
    <row r="11" spans="2:18" ht="16.5" customHeight="1">
      <c r="B11" s="190"/>
      <c r="C11" s="29" t="s">
        <v>392</v>
      </c>
      <c r="D11" s="30"/>
      <c r="E11" s="30"/>
      <c r="F11" s="202"/>
      <c r="G11" s="16">
        <v>73693</v>
      </c>
      <c r="H11" s="73">
        <v>78916</v>
      </c>
      <c r="I11" s="73">
        <v>199063</v>
      </c>
      <c r="J11" s="73">
        <v>518290</v>
      </c>
      <c r="K11" s="73">
        <v>278422</v>
      </c>
      <c r="L11" s="73">
        <v>352297</v>
      </c>
      <c r="M11" s="14">
        <v>395729</v>
      </c>
      <c r="N11" s="701">
        <f t="shared" si="0"/>
        <v>1896410</v>
      </c>
      <c r="O11" s="83">
        <f>SUM(N12:N18)</f>
        <v>1896410</v>
      </c>
      <c r="P11" s="1029"/>
      <c r="Q11" s="1027"/>
      <c r="R11" s="1028"/>
    </row>
    <row r="12" spans="1:18" ht="16.5" customHeight="1">
      <c r="A12" s="1032"/>
      <c r="B12" s="190"/>
      <c r="C12" s="1157"/>
      <c r="D12" s="1158"/>
      <c r="E12" s="486" t="s">
        <v>512</v>
      </c>
      <c r="F12" s="476"/>
      <c r="G12" s="459">
        <v>16</v>
      </c>
      <c r="H12" s="460">
        <v>0</v>
      </c>
      <c r="I12" s="460">
        <v>26</v>
      </c>
      <c r="J12" s="460">
        <v>148</v>
      </c>
      <c r="K12" s="460">
        <v>13</v>
      </c>
      <c r="L12" s="460">
        <v>715</v>
      </c>
      <c r="M12" s="461">
        <v>286</v>
      </c>
      <c r="N12" s="438">
        <f t="shared" si="0"/>
        <v>1204</v>
      </c>
      <c r="P12" s="1029"/>
      <c r="Q12" s="1027"/>
      <c r="R12" s="1028"/>
    </row>
    <row r="13" spans="1:18" ht="16.5" customHeight="1">
      <c r="A13" s="1032"/>
      <c r="B13" s="190"/>
      <c r="C13" s="1157"/>
      <c r="D13" s="1158"/>
      <c r="E13" s="486" t="s">
        <v>513</v>
      </c>
      <c r="F13" s="476"/>
      <c r="G13" s="459">
        <v>0</v>
      </c>
      <c r="H13" s="460">
        <v>0</v>
      </c>
      <c r="I13" s="460">
        <v>0</v>
      </c>
      <c r="J13" s="460">
        <v>0</v>
      </c>
      <c r="K13" s="460">
        <v>0</v>
      </c>
      <c r="L13" s="460">
        <v>0</v>
      </c>
      <c r="M13" s="461">
        <v>0</v>
      </c>
      <c r="N13" s="438">
        <f t="shared" si="0"/>
        <v>0</v>
      </c>
      <c r="P13" s="1029"/>
      <c r="Q13" s="1027"/>
      <c r="R13" s="1028"/>
    </row>
    <row r="14" spans="1:18" ht="16.5" customHeight="1">
      <c r="A14" s="1032"/>
      <c r="B14" s="190"/>
      <c r="C14" s="1157"/>
      <c r="D14" s="1158"/>
      <c r="E14" s="486" t="s">
        <v>514</v>
      </c>
      <c r="F14" s="476"/>
      <c r="G14" s="459">
        <v>0</v>
      </c>
      <c r="H14" s="460">
        <v>0</v>
      </c>
      <c r="I14" s="460">
        <v>0</v>
      </c>
      <c r="J14" s="460">
        <v>0</v>
      </c>
      <c r="K14" s="460">
        <v>0</v>
      </c>
      <c r="L14" s="460">
        <v>0</v>
      </c>
      <c r="M14" s="461">
        <v>3035</v>
      </c>
      <c r="N14" s="438">
        <f t="shared" si="0"/>
        <v>3035</v>
      </c>
      <c r="P14" s="1029"/>
      <c r="Q14" s="1027"/>
      <c r="R14" s="1028"/>
    </row>
    <row r="15" spans="1:18" ht="16.5" customHeight="1">
      <c r="A15" s="1032"/>
      <c r="B15" s="190"/>
      <c r="C15" s="1157"/>
      <c r="D15" s="1158"/>
      <c r="E15" s="486" t="s">
        <v>515</v>
      </c>
      <c r="F15" s="476"/>
      <c r="G15" s="459">
        <v>1518</v>
      </c>
      <c r="H15" s="460">
        <v>0</v>
      </c>
      <c r="I15" s="460">
        <v>3517</v>
      </c>
      <c r="J15" s="460">
        <v>554</v>
      </c>
      <c r="K15" s="460">
        <v>0</v>
      </c>
      <c r="L15" s="460">
        <v>277</v>
      </c>
      <c r="M15" s="461">
        <v>6617</v>
      </c>
      <c r="N15" s="438">
        <f t="shared" si="0"/>
        <v>12483</v>
      </c>
      <c r="P15" s="1029"/>
      <c r="Q15" s="1027"/>
      <c r="R15" s="1028"/>
    </row>
    <row r="16" spans="1:18" ht="16.5" customHeight="1">
      <c r="A16" s="1032"/>
      <c r="B16" s="190"/>
      <c r="C16" s="1157"/>
      <c r="D16" s="1158"/>
      <c r="E16" s="486" t="s">
        <v>516</v>
      </c>
      <c r="F16" s="476"/>
      <c r="G16" s="459">
        <v>43277</v>
      </c>
      <c r="H16" s="460">
        <v>76380</v>
      </c>
      <c r="I16" s="460">
        <v>188771</v>
      </c>
      <c r="J16" s="460">
        <v>432429</v>
      </c>
      <c r="K16" s="460">
        <v>269832</v>
      </c>
      <c r="L16" s="460">
        <v>128189</v>
      </c>
      <c r="M16" s="461">
        <v>39672</v>
      </c>
      <c r="N16" s="438">
        <f t="shared" si="0"/>
        <v>1178550</v>
      </c>
      <c r="P16" s="1029"/>
      <c r="Q16" s="1027"/>
      <c r="R16" s="1028"/>
    </row>
    <row r="17" spans="1:18" ht="16.5" customHeight="1">
      <c r="A17" s="1032"/>
      <c r="B17" s="190"/>
      <c r="C17" s="1157"/>
      <c r="D17" s="1158"/>
      <c r="E17" s="486" t="s">
        <v>517</v>
      </c>
      <c r="F17" s="476"/>
      <c r="G17" s="459">
        <v>1077</v>
      </c>
      <c r="H17" s="460">
        <v>813</v>
      </c>
      <c r="I17" s="460">
        <v>6152</v>
      </c>
      <c r="J17" s="460">
        <v>74152</v>
      </c>
      <c r="K17" s="460">
        <v>0</v>
      </c>
      <c r="L17" s="460">
        <v>221498</v>
      </c>
      <c r="M17" s="461">
        <v>304653</v>
      </c>
      <c r="N17" s="438">
        <f t="shared" si="0"/>
        <v>608345</v>
      </c>
      <c r="P17" s="1029"/>
      <c r="Q17" s="1027"/>
      <c r="R17" s="1028"/>
    </row>
    <row r="18" spans="1:18" ht="16.5" customHeight="1" thickBot="1">
      <c r="A18" s="1032"/>
      <c r="B18" s="195"/>
      <c r="C18" s="1161"/>
      <c r="D18" s="1162"/>
      <c r="E18" s="487" t="s">
        <v>518</v>
      </c>
      <c r="F18" s="488"/>
      <c r="G18" s="462">
        <v>27805</v>
      </c>
      <c r="H18" s="463">
        <v>1723</v>
      </c>
      <c r="I18" s="463">
        <v>597</v>
      </c>
      <c r="J18" s="463">
        <v>11007</v>
      </c>
      <c r="K18" s="463">
        <v>8577</v>
      </c>
      <c r="L18" s="463">
        <v>1618</v>
      </c>
      <c r="M18" s="464">
        <v>41466</v>
      </c>
      <c r="N18" s="465">
        <f t="shared" si="0"/>
        <v>92793</v>
      </c>
      <c r="P18" s="1029"/>
      <c r="Q18" s="1027"/>
      <c r="R18" s="1028"/>
    </row>
    <row r="19" spans="2:18" ht="16.5" customHeight="1">
      <c r="B19" s="185" t="s">
        <v>519</v>
      </c>
      <c r="C19" s="186"/>
      <c r="D19" s="186"/>
      <c r="E19" s="186" t="s">
        <v>520</v>
      </c>
      <c r="F19" s="207"/>
      <c r="G19" s="82">
        <v>2662526</v>
      </c>
      <c r="H19" s="28">
        <v>500574</v>
      </c>
      <c r="I19" s="28">
        <v>499989</v>
      </c>
      <c r="J19" s="28">
        <v>1915138</v>
      </c>
      <c r="K19" s="28">
        <v>265642</v>
      </c>
      <c r="L19" s="28">
        <v>1431879</v>
      </c>
      <c r="M19" s="20">
        <v>3245760</v>
      </c>
      <c r="N19" s="194">
        <f t="shared" si="0"/>
        <v>10521508</v>
      </c>
      <c r="O19" s="83">
        <f>+O20+O25+O37</f>
        <v>10521508</v>
      </c>
      <c r="P19" s="1029"/>
      <c r="Q19" s="1027"/>
      <c r="R19" s="1028"/>
    </row>
    <row r="20" spans="2:18" ht="16.5" customHeight="1">
      <c r="B20" s="190"/>
      <c r="C20" s="29" t="s">
        <v>393</v>
      </c>
      <c r="D20" s="30"/>
      <c r="E20" s="30"/>
      <c r="F20" s="202"/>
      <c r="G20" s="16">
        <v>2536158</v>
      </c>
      <c r="H20" s="73">
        <v>498259</v>
      </c>
      <c r="I20" s="73">
        <v>491539</v>
      </c>
      <c r="J20" s="73">
        <v>1861172</v>
      </c>
      <c r="K20" s="73">
        <v>252770</v>
      </c>
      <c r="L20" s="73">
        <v>1388855</v>
      </c>
      <c r="M20" s="14">
        <v>3153919</v>
      </c>
      <c r="N20" s="701">
        <f t="shared" si="0"/>
        <v>10182672</v>
      </c>
      <c r="O20" s="83">
        <f>SUM(N21:N24)</f>
        <v>10182672</v>
      </c>
      <c r="P20" s="1029"/>
      <c r="Q20" s="83" t="s">
        <v>643</v>
      </c>
      <c r="R20" s="1028"/>
    </row>
    <row r="21" spans="1:18" ht="16.5" customHeight="1">
      <c r="A21" s="1032"/>
      <c r="B21" s="190"/>
      <c r="C21" s="1157"/>
      <c r="D21" s="1158"/>
      <c r="E21" s="486" t="s">
        <v>521</v>
      </c>
      <c r="F21" s="476"/>
      <c r="G21" s="459">
        <v>1480915</v>
      </c>
      <c r="H21" s="460">
        <v>257561</v>
      </c>
      <c r="I21" s="460">
        <v>273525</v>
      </c>
      <c r="J21" s="460">
        <v>911583</v>
      </c>
      <c r="K21" s="460">
        <v>8463</v>
      </c>
      <c r="L21" s="460">
        <v>4565</v>
      </c>
      <c r="M21" s="461">
        <v>2092940</v>
      </c>
      <c r="N21" s="438">
        <f t="shared" si="0"/>
        <v>5029552</v>
      </c>
      <c r="P21" s="1029"/>
      <c r="Q21" s="83">
        <f>N20+N25</f>
        <v>10512316</v>
      </c>
      <c r="R21" s="1028"/>
    </row>
    <row r="22" spans="1:18" ht="16.5" customHeight="1">
      <c r="A22" s="1032"/>
      <c r="B22" s="190"/>
      <c r="C22" s="1157"/>
      <c r="D22" s="1158"/>
      <c r="E22" s="486" t="s">
        <v>522</v>
      </c>
      <c r="F22" s="476"/>
      <c r="G22" s="459">
        <v>337224</v>
      </c>
      <c r="H22" s="460">
        <v>138743</v>
      </c>
      <c r="I22" s="460">
        <v>99212</v>
      </c>
      <c r="J22" s="460">
        <v>286045</v>
      </c>
      <c r="K22" s="460">
        <v>0</v>
      </c>
      <c r="L22" s="460">
        <v>0</v>
      </c>
      <c r="M22" s="461">
        <v>580402</v>
      </c>
      <c r="N22" s="438">
        <f t="shared" si="0"/>
        <v>1441626</v>
      </c>
      <c r="P22" s="1029"/>
      <c r="Q22" s="1027"/>
      <c r="R22" s="1028"/>
    </row>
    <row r="23" spans="2:18" s="27" customFormat="1" ht="16.5" customHeight="1">
      <c r="B23" s="181"/>
      <c r="C23" s="1157"/>
      <c r="D23" s="1158"/>
      <c r="E23" s="489" t="s">
        <v>523</v>
      </c>
      <c r="F23" s="490"/>
      <c r="G23" s="459">
        <v>85329</v>
      </c>
      <c r="H23" s="460">
        <v>13913</v>
      </c>
      <c r="I23" s="460">
        <v>15940</v>
      </c>
      <c r="J23" s="460">
        <v>62165</v>
      </c>
      <c r="K23" s="460">
        <v>31740</v>
      </c>
      <c r="L23" s="460">
        <v>174900</v>
      </c>
      <c r="M23" s="461">
        <v>75948</v>
      </c>
      <c r="N23" s="438">
        <f t="shared" si="0"/>
        <v>459935</v>
      </c>
      <c r="P23" s="1030"/>
      <c r="Q23" s="1034"/>
      <c r="R23" s="1035"/>
    </row>
    <row r="24" spans="1:18" ht="16.5" customHeight="1">
      <c r="A24" s="1032"/>
      <c r="B24" s="190"/>
      <c r="C24" s="1159"/>
      <c r="D24" s="1160"/>
      <c r="E24" s="491" t="s">
        <v>524</v>
      </c>
      <c r="F24" s="479"/>
      <c r="G24" s="405">
        <v>632690</v>
      </c>
      <c r="H24" s="406">
        <v>88042</v>
      </c>
      <c r="I24" s="406">
        <v>102862</v>
      </c>
      <c r="J24" s="406">
        <v>601379</v>
      </c>
      <c r="K24" s="406">
        <v>212567</v>
      </c>
      <c r="L24" s="406">
        <v>1209390</v>
      </c>
      <c r="M24" s="407">
        <v>404629</v>
      </c>
      <c r="N24" s="408">
        <f t="shared" si="0"/>
        <v>3251559</v>
      </c>
      <c r="P24" s="1029"/>
      <c r="Q24" s="83" t="s">
        <v>644</v>
      </c>
      <c r="R24" s="1028"/>
    </row>
    <row r="25" spans="2:18" ht="16.5" customHeight="1">
      <c r="B25" s="190"/>
      <c r="C25" s="29" t="s">
        <v>394</v>
      </c>
      <c r="D25" s="30"/>
      <c r="E25" s="30"/>
      <c r="F25" s="202"/>
      <c r="G25" s="16">
        <v>125872</v>
      </c>
      <c r="H25" s="73">
        <v>2315</v>
      </c>
      <c r="I25" s="73">
        <v>7000</v>
      </c>
      <c r="J25" s="73">
        <v>50092</v>
      </c>
      <c r="K25" s="73">
        <v>12872</v>
      </c>
      <c r="L25" s="73">
        <v>43024</v>
      </c>
      <c r="M25" s="14">
        <v>88469</v>
      </c>
      <c r="N25" s="701">
        <f t="shared" si="0"/>
        <v>329644</v>
      </c>
      <c r="O25" s="83">
        <f>SUM(N26:N30)</f>
        <v>329644</v>
      </c>
      <c r="P25" s="1029"/>
      <c r="Q25" s="83">
        <f>Q21-N23+'２３（第7表）'!N46</f>
        <v>10790110</v>
      </c>
      <c r="R25" s="1028"/>
    </row>
    <row r="26" spans="1:18" ht="16.5" customHeight="1">
      <c r="A26" s="1032"/>
      <c r="B26" s="190"/>
      <c r="C26" s="1157"/>
      <c r="D26" s="1158"/>
      <c r="E26" s="486" t="s">
        <v>525</v>
      </c>
      <c r="F26" s="476"/>
      <c r="G26" s="459">
        <v>11913</v>
      </c>
      <c r="H26" s="460">
        <v>1219</v>
      </c>
      <c r="I26" s="460">
        <v>5410</v>
      </c>
      <c r="J26" s="460">
        <v>3638</v>
      </c>
      <c r="K26" s="460">
        <v>8878</v>
      </c>
      <c r="L26" s="460">
        <v>36296</v>
      </c>
      <c r="M26" s="461">
        <v>25128</v>
      </c>
      <c r="N26" s="438">
        <f t="shared" si="0"/>
        <v>92482</v>
      </c>
      <c r="P26" s="1029"/>
      <c r="Q26" s="1027"/>
      <c r="R26" s="1028"/>
    </row>
    <row r="27" spans="1:18" ht="16.5" customHeight="1">
      <c r="A27" s="1032"/>
      <c r="B27" s="190"/>
      <c r="C27" s="1157"/>
      <c r="D27" s="1158"/>
      <c r="E27" s="486" t="s">
        <v>526</v>
      </c>
      <c r="F27" s="476"/>
      <c r="G27" s="459">
        <v>0</v>
      </c>
      <c r="H27" s="460">
        <v>0</v>
      </c>
      <c r="I27" s="460">
        <v>0</v>
      </c>
      <c r="J27" s="460">
        <v>0</v>
      </c>
      <c r="K27" s="460">
        <v>0</v>
      </c>
      <c r="L27" s="460">
        <v>0</v>
      </c>
      <c r="M27" s="461">
        <v>0</v>
      </c>
      <c r="N27" s="438">
        <f t="shared" si="0"/>
        <v>0</v>
      </c>
      <c r="P27" s="1029"/>
      <c r="Q27" s="1027"/>
      <c r="R27" s="1028"/>
    </row>
    <row r="28" spans="1:18" ht="16.5" customHeight="1">
      <c r="A28" s="1032"/>
      <c r="B28" s="190"/>
      <c r="C28" s="1157"/>
      <c r="D28" s="1158"/>
      <c r="E28" s="486" t="s">
        <v>527</v>
      </c>
      <c r="F28" s="476"/>
      <c r="G28" s="459">
        <v>0</v>
      </c>
      <c r="H28" s="460">
        <v>0</v>
      </c>
      <c r="I28" s="460">
        <v>0</v>
      </c>
      <c r="J28" s="460">
        <v>0</v>
      </c>
      <c r="K28" s="460">
        <v>0</v>
      </c>
      <c r="L28" s="460">
        <v>0</v>
      </c>
      <c r="M28" s="461">
        <v>0</v>
      </c>
      <c r="N28" s="438">
        <f t="shared" si="0"/>
        <v>0</v>
      </c>
      <c r="P28" s="1029"/>
      <c r="Q28" s="1027"/>
      <c r="R28" s="1028"/>
    </row>
    <row r="29" spans="1:18" ht="16.5" customHeight="1">
      <c r="A29" s="1032"/>
      <c r="B29" s="190"/>
      <c r="C29" s="1157"/>
      <c r="D29" s="1158"/>
      <c r="E29" s="486" t="s">
        <v>528</v>
      </c>
      <c r="F29" s="476"/>
      <c r="G29" s="459">
        <v>74293</v>
      </c>
      <c r="H29" s="460">
        <v>0</v>
      </c>
      <c r="I29" s="460">
        <v>0</v>
      </c>
      <c r="J29" s="460">
        <v>2883</v>
      </c>
      <c r="K29" s="460">
        <v>3994</v>
      </c>
      <c r="L29" s="460">
        <v>0</v>
      </c>
      <c r="M29" s="461">
        <v>10405</v>
      </c>
      <c r="N29" s="438">
        <f t="shared" si="0"/>
        <v>91575</v>
      </c>
      <c r="P29" s="1029"/>
      <c r="Q29" s="1027"/>
      <c r="R29" s="1028"/>
    </row>
    <row r="30" spans="1:18" ht="16.5" customHeight="1" thickBot="1">
      <c r="A30" s="1032"/>
      <c r="B30" s="195"/>
      <c r="C30" s="1161"/>
      <c r="D30" s="1162"/>
      <c r="E30" s="487" t="s">
        <v>529</v>
      </c>
      <c r="F30" s="488"/>
      <c r="G30" s="462">
        <v>39666</v>
      </c>
      <c r="H30" s="463">
        <v>1096</v>
      </c>
      <c r="I30" s="463">
        <v>1590</v>
      </c>
      <c r="J30" s="463">
        <v>43571</v>
      </c>
      <c r="K30" s="463">
        <v>0</v>
      </c>
      <c r="L30" s="463">
        <v>6728</v>
      </c>
      <c r="M30" s="464">
        <v>52936</v>
      </c>
      <c r="N30" s="465">
        <f t="shared" si="0"/>
        <v>145587</v>
      </c>
      <c r="P30" s="1029"/>
      <c r="Q30" s="1027"/>
      <c r="R30" s="1028"/>
    </row>
    <row r="31" spans="2:18" ht="16.5" customHeight="1">
      <c r="B31" s="208" t="s">
        <v>530</v>
      </c>
      <c r="C31" s="209"/>
      <c r="D31" s="210"/>
      <c r="E31" s="209"/>
      <c r="F31" s="1137" t="s">
        <v>531</v>
      </c>
      <c r="G31" s="196">
        <v>0</v>
      </c>
      <c r="H31" s="180">
        <v>2595</v>
      </c>
      <c r="I31" s="180">
        <v>0</v>
      </c>
      <c r="J31" s="180">
        <v>23085</v>
      </c>
      <c r="K31" s="180">
        <v>14055</v>
      </c>
      <c r="L31" s="180">
        <v>27087</v>
      </c>
      <c r="M31" s="193">
        <v>0</v>
      </c>
      <c r="N31" s="194">
        <f t="shared" si="0"/>
        <v>66822</v>
      </c>
      <c r="O31" s="1048">
        <f>N31-N32</f>
        <v>-577565</v>
      </c>
      <c r="P31" s="1029"/>
      <c r="Q31" s="1027"/>
      <c r="R31" s="1028"/>
    </row>
    <row r="32" spans="2:18" ht="16.5" customHeight="1" thickBot="1">
      <c r="B32" s="195" t="s">
        <v>637</v>
      </c>
      <c r="C32" s="147"/>
      <c r="D32" s="146"/>
      <c r="E32" s="147"/>
      <c r="F32" s="1138"/>
      <c r="G32" s="197">
        <v>511036</v>
      </c>
      <c r="H32" s="184">
        <v>0</v>
      </c>
      <c r="I32" s="184">
        <v>22565</v>
      </c>
      <c r="J32" s="184">
        <v>0</v>
      </c>
      <c r="K32" s="184">
        <v>0</v>
      </c>
      <c r="L32" s="184">
        <v>0</v>
      </c>
      <c r="M32" s="177">
        <v>110786</v>
      </c>
      <c r="N32" s="485">
        <f t="shared" si="0"/>
        <v>644387</v>
      </c>
      <c r="P32" s="1029"/>
      <c r="Q32" s="1027"/>
      <c r="R32" s="1028"/>
    </row>
    <row r="33" spans="2:18" ht="16.5" customHeight="1">
      <c r="B33" s="190" t="s">
        <v>532</v>
      </c>
      <c r="C33" s="31"/>
      <c r="D33" s="31"/>
      <c r="E33" s="31"/>
      <c r="F33" s="199" t="s">
        <v>533</v>
      </c>
      <c r="G33" s="85">
        <v>608133</v>
      </c>
      <c r="H33" s="484">
        <v>0</v>
      </c>
      <c r="I33" s="484">
        <v>0</v>
      </c>
      <c r="J33" s="484">
        <v>0</v>
      </c>
      <c r="K33" s="484">
        <v>30375</v>
      </c>
      <c r="L33" s="484">
        <v>0</v>
      </c>
      <c r="M33" s="13">
        <v>182707</v>
      </c>
      <c r="N33" s="756">
        <f t="shared" si="0"/>
        <v>821215</v>
      </c>
      <c r="P33" s="1029"/>
      <c r="Q33" s="1027"/>
      <c r="R33" s="1028"/>
    </row>
    <row r="34" spans="1:18" ht="16.5" customHeight="1">
      <c r="A34" s="1032"/>
      <c r="B34" s="190"/>
      <c r="C34" s="486" t="s">
        <v>534</v>
      </c>
      <c r="D34" s="475"/>
      <c r="E34" s="475"/>
      <c r="F34" s="476"/>
      <c r="G34" s="459">
        <v>608133</v>
      </c>
      <c r="H34" s="460">
        <v>0</v>
      </c>
      <c r="I34" s="460">
        <v>0</v>
      </c>
      <c r="J34" s="460">
        <v>0</v>
      </c>
      <c r="K34" s="460">
        <v>30375</v>
      </c>
      <c r="L34" s="460">
        <v>0</v>
      </c>
      <c r="M34" s="461">
        <v>182707</v>
      </c>
      <c r="N34" s="438">
        <f t="shared" si="0"/>
        <v>821215</v>
      </c>
      <c r="P34" s="1029"/>
      <c r="Q34" s="1027"/>
      <c r="R34" s="1028"/>
    </row>
    <row r="35" spans="1:18" ht="16.5" customHeight="1">
      <c r="A35" s="1032"/>
      <c r="B35" s="190"/>
      <c r="C35" s="486" t="s">
        <v>535</v>
      </c>
      <c r="D35" s="475"/>
      <c r="E35" s="475"/>
      <c r="F35" s="476"/>
      <c r="G35" s="459">
        <v>0</v>
      </c>
      <c r="H35" s="460">
        <v>0</v>
      </c>
      <c r="I35" s="460">
        <v>0</v>
      </c>
      <c r="J35" s="460">
        <v>0</v>
      </c>
      <c r="K35" s="460">
        <v>0</v>
      </c>
      <c r="L35" s="460">
        <v>0</v>
      </c>
      <c r="M35" s="461">
        <v>0</v>
      </c>
      <c r="N35" s="438">
        <f t="shared" si="0"/>
        <v>0</v>
      </c>
      <c r="P35" s="1029"/>
      <c r="Q35" s="1027"/>
      <c r="R35" s="1028"/>
    </row>
    <row r="36" spans="1:18" ht="16.5" customHeight="1">
      <c r="A36" s="1032"/>
      <c r="B36" s="189"/>
      <c r="C36" s="491" t="s">
        <v>536</v>
      </c>
      <c r="D36" s="478"/>
      <c r="E36" s="478"/>
      <c r="F36" s="479"/>
      <c r="G36" s="405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407">
        <v>0</v>
      </c>
      <c r="N36" s="408">
        <f t="shared" si="0"/>
        <v>0</v>
      </c>
      <c r="P36" s="1029"/>
      <c r="Q36" s="1027"/>
      <c r="R36" s="1028"/>
    </row>
    <row r="37" spans="2:18" ht="16.5" customHeight="1">
      <c r="B37" s="191" t="s">
        <v>537</v>
      </c>
      <c r="C37" s="30"/>
      <c r="D37" s="30"/>
      <c r="E37" s="30"/>
      <c r="F37" s="202" t="s">
        <v>538</v>
      </c>
      <c r="G37" s="16">
        <v>496</v>
      </c>
      <c r="H37" s="73">
        <v>0</v>
      </c>
      <c r="I37" s="73">
        <v>1450</v>
      </c>
      <c r="J37" s="73">
        <v>3874</v>
      </c>
      <c r="K37" s="73">
        <v>0</v>
      </c>
      <c r="L37" s="73">
        <v>0</v>
      </c>
      <c r="M37" s="14">
        <v>3372</v>
      </c>
      <c r="N37" s="701">
        <f t="shared" si="0"/>
        <v>9192</v>
      </c>
      <c r="O37" s="83">
        <f>N37</f>
        <v>9192</v>
      </c>
      <c r="P37" s="1029"/>
      <c r="Q37" s="1027"/>
      <c r="R37" s="1028"/>
    </row>
    <row r="38" spans="1:18" ht="16.5" customHeight="1">
      <c r="A38" s="1032"/>
      <c r="B38" s="190"/>
      <c r="C38" s="486" t="s">
        <v>539</v>
      </c>
      <c r="D38" s="475"/>
      <c r="E38" s="475"/>
      <c r="F38" s="476"/>
      <c r="G38" s="459">
        <v>0</v>
      </c>
      <c r="H38" s="460">
        <v>0</v>
      </c>
      <c r="I38" s="460">
        <v>0</v>
      </c>
      <c r="J38" s="460">
        <v>0</v>
      </c>
      <c r="K38" s="460">
        <v>0</v>
      </c>
      <c r="L38" s="460">
        <v>0</v>
      </c>
      <c r="M38" s="461">
        <v>0</v>
      </c>
      <c r="N38" s="438">
        <f t="shared" si="0"/>
        <v>0</v>
      </c>
      <c r="P38" s="1029"/>
      <c r="Q38" s="1027"/>
      <c r="R38" s="1028"/>
    </row>
    <row r="39" spans="1:18" ht="16.5" customHeight="1" thickBot="1">
      <c r="A39" s="1032"/>
      <c r="B39" s="195"/>
      <c r="C39" s="492" t="s">
        <v>540</v>
      </c>
      <c r="D39" s="146"/>
      <c r="E39" s="146"/>
      <c r="F39" s="153"/>
      <c r="G39" s="1055">
        <v>496</v>
      </c>
      <c r="H39" s="470">
        <v>0</v>
      </c>
      <c r="I39" s="470">
        <v>1450</v>
      </c>
      <c r="J39" s="470">
        <v>3874</v>
      </c>
      <c r="K39" s="470">
        <v>0</v>
      </c>
      <c r="L39" s="470">
        <v>0</v>
      </c>
      <c r="M39" s="176">
        <v>3372</v>
      </c>
      <c r="N39" s="465">
        <f t="shared" si="0"/>
        <v>9192</v>
      </c>
      <c r="P39" s="1029"/>
      <c r="Q39" s="1027"/>
      <c r="R39" s="1028"/>
    </row>
    <row r="40" spans="2:18" ht="16.5" customHeight="1">
      <c r="B40" s="1169" t="s">
        <v>541</v>
      </c>
      <c r="C40" s="1170"/>
      <c r="D40" s="1170"/>
      <c r="E40" s="1170"/>
      <c r="F40" s="1167" t="s">
        <v>542</v>
      </c>
      <c r="G40" s="196">
        <v>96601</v>
      </c>
      <c r="H40" s="180">
        <v>2595</v>
      </c>
      <c r="I40" s="180">
        <v>0</v>
      </c>
      <c r="J40" s="180">
        <v>19211</v>
      </c>
      <c r="K40" s="180">
        <v>44430</v>
      </c>
      <c r="L40" s="180">
        <v>27087</v>
      </c>
      <c r="M40" s="193">
        <v>68549</v>
      </c>
      <c r="N40" s="194">
        <f t="shared" si="0"/>
        <v>258473</v>
      </c>
      <c r="O40" s="83">
        <f>N40-N41</f>
        <v>234458</v>
      </c>
      <c r="P40" s="1029"/>
      <c r="Q40" s="1027"/>
      <c r="R40" s="1028"/>
    </row>
    <row r="41" spans="2:18" ht="16.5" customHeight="1" thickBot="1">
      <c r="B41" s="1171" t="s">
        <v>636</v>
      </c>
      <c r="C41" s="1172"/>
      <c r="D41" s="1172"/>
      <c r="E41" s="1172"/>
      <c r="F41" s="1168"/>
      <c r="G41" s="197">
        <v>0</v>
      </c>
      <c r="H41" s="184">
        <v>0</v>
      </c>
      <c r="I41" s="184">
        <v>24015</v>
      </c>
      <c r="J41" s="184">
        <v>0</v>
      </c>
      <c r="K41" s="184">
        <v>0</v>
      </c>
      <c r="L41" s="184">
        <v>0</v>
      </c>
      <c r="M41" s="177">
        <v>0</v>
      </c>
      <c r="N41" s="485">
        <f t="shared" si="0"/>
        <v>24015</v>
      </c>
      <c r="P41" s="1029"/>
      <c r="Q41" s="1027"/>
      <c r="R41" s="1028"/>
    </row>
    <row r="42" spans="2:18" ht="16.5" customHeight="1">
      <c r="B42" s="189" t="s">
        <v>543</v>
      </c>
      <c r="C42" s="33"/>
      <c r="D42" s="33"/>
      <c r="E42" s="33"/>
      <c r="F42" s="204"/>
      <c r="G42" s="1056">
        <v>-2926322</v>
      </c>
      <c r="H42" s="212">
        <v>-424668</v>
      </c>
      <c r="I42" s="212">
        <v>-554115</v>
      </c>
      <c r="J42" s="212">
        <v>-2734667</v>
      </c>
      <c r="K42" s="212">
        <v>-158768</v>
      </c>
      <c r="L42" s="212">
        <v>316688</v>
      </c>
      <c r="M42" s="213">
        <v>-1810130</v>
      </c>
      <c r="N42" s="892">
        <f t="shared" si="0"/>
        <v>-8291982</v>
      </c>
      <c r="P42" s="1029"/>
      <c r="Q42" s="1027"/>
      <c r="R42" s="1028"/>
    </row>
    <row r="43" spans="2:18" ht="16.5" customHeight="1">
      <c r="B43" s="1132" t="s">
        <v>176</v>
      </c>
      <c r="C43" s="1133"/>
      <c r="D43" s="1133"/>
      <c r="E43" s="1133"/>
      <c r="F43" s="1130"/>
      <c r="G43" s="1057">
        <v>-2829721</v>
      </c>
      <c r="H43" s="468">
        <v>-422073</v>
      </c>
      <c r="I43" s="468">
        <v>-578130</v>
      </c>
      <c r="J43" s="468">
        <v>-2715456</v>
      </c>
      <c r="K43" s="468">
        <v>-114338</v>
      </c>
      <c r="L43" s="468">
        <v>343775</v>
      </c>
      <c r="M43" s="469">
        <v>-1741581</v>
      </c>
      <c r="N43" s="893">
        <f t="shared" si="0"/>
        <v>-8057524</v>
      </c>
      <c r="P43" s="1029"/>
      <c r="Q43" s="1027"/>
      <c r="R43" s="1028"/>
    </row>
    <row r="44" spans="2:18" s="27" customFormat="1" ht="16.5" customHeight="1">
      <c r="B44" s="466" t="s">
        <v>453</v>
      </c>
      <c r="C44" s="68"/>
      <c r="D44" s="68"/>
      <c r="E44" s="68"/>
      <c r="F44" s="467"/>
      <c r="G44" s="82"/>
      <c r="H44" s="28"/>
      <c r="I44" s="28"/>
      <c r="J44" s="28"/>
      <c r="K44" s="28"/>
      <c r="L44" s="28"/>
      <c r="M44" s="20"/>
      <c r="N44" s="194">
        <f t="shared" si="0"/>
        <v>0</v>
      </c>
      <c r="P44" s="1030"/>
      <c r="Q44" s="1034"/>
      <c r="R44" s="1035"/>
    </row>
    <row r="45" spans="2:18" s="27" customFormat="1" ht="16.5" customHeight="1" thickBot="1">
      <c r="B45" s="232" t="s">
        <v>454</v>
      </c>
      <c r="C45" s="233"/>
      <c r="D45" s="233"/>
      <c r="E45" s="233"/>
      <c r="F45" s="234"/>
      <c r="G45" s="197"/>
      <c r="H45" s="184"/>
      <c r="I45" s="184"/>
      <c r="J45" s="184"/>
      <c r="K45" s="184"/>
      <c r="L45" s="184"/>
      <c r="M45" s="177"/>
      <c r="N45" s="890">
        <f t="shared" si="0"/>
        <v>0</v>
      </c>
      <c r="P45" s="1030"/>
      <c r="Q45" s="1034"/>
      <c r="R45" s="1035"/>
    </row>
    <row r="46" spans="1:18" s="27" customFormat="1" ht="16.5" customHeight="1">
      <c r="A46" s="1049"/>
      <c r="B46" s="181" t="s">
        <v>455</v>
      </c>
      <c r="C46" s="46"/>
      <c r="D46" s="46"/>
      <c r="E46" s="46"/>
      <c r="F46" s="221"/>
      <c r="G46" s="82">
        <v>829036</v>
      </c>
      <c r="H46" s="28">
        <v>121985</v>
      </c>
      <c r="I46" s="28">
        <v>230332</v>
      </c>
      <c r="J46" s="28">
        <v>596600</v>
      </c>
      <c r="K46" s="28">
        <v>300207</v>
      </c>
      <c r="L46" s="28">
        <v>349687</v>
      </c>
      <c r="M46" s="20">
        <v>636338</v>
      </c>
      <c r="N46" s="194">
        <f t="shared" si="0"/>
        <v>3064185</v>
      </c>
      <c r="P46" s="1030"/>
      <c r="Q46" s="1034"/>
      <c r="R46" s="1035"/>
    </row>
    <row r="47" spans="1:18" s="27" customFormat="1" ht="16.5" customHeight="1">
      <c r="A47" s="1049"/>
      <c r="B47" s="181"/>
      <c r="C47" s="37" t="s">
        <v>401</v>
      </c>
      <c r="D47" s="125"/>
      <c r="E47" s="125"/>
      <c r="F47" s="203"/>
      <c r="G47" s="19">
        <v>326549</v>
      </c>
      <c r="H47" s="12">
        <v>13545</v>
      </c>
      <c r="I47" s="12">
        <v>65545</v>
      </c>
      <c r="J47" s="12">
        <v>301365</v>
      </c>
      <c r="K47" s="12">
        <v>65800</v>
      </c>
      <c r="L47" s="12">
        <v>24197</v>
      </c>
      <c r="M47" s="18">
        <v>427228</v>
      </c>
      <c r="N47" s="194">
        <f t="shared" si="0"/>
        <v>1224229</v>
      </c>
      <c r="P47" s="1030"/>
      <c r="Q47" s="1034"/>
      <c r="R47" s="1035"/>
    </row>
    <row r="48" spans="1:18" s="27" customFormat="1" ht="16.5" customHeight="1">
      <c r="A48" s="1049"/>
      <c r="B48" s="181"/>
      <c r="C48" s="39" t="s">
        <v>402</v>
      </c>
      <c r="D48" s="40"/>
      <c r="E48" s="40"/>
      <c r="F48" s="200"/>
      <c r="G48" s="16">
        <v>502487</v>
      </c>
      <c r="H48" s="73">
        <v>108440</v>
      </c>
      <c r="I48" s="73">
        <v>164787</v>
      </c>
      <c r="J48" s="73">
        <v>295235</v>
      </c>
      <c r="K48" s="73">
        <v>234407</v>
      </c>
      <c r="L48" s="73">
        <v>325490</v>
      </c>
      <c r="M48" s="14">
        <v>209110</v>
      </c>
      <c r="N48" s="701">
        <f t="shared" si="0"/>
        <v>1839956</v>
      </c>
      <c r="P48" s="1030"/>
      <c r="Q48" s="1034"/>
      <c r="R48" s="1035"/>
    </row>
    <row r="49" spans="1:18" s="27" customFormat="1" ht="16.5" customHeight="1">
      <c r="A49" s="1049"/>
      <c r="B49" s="181"/>
      <c r="C49" s="1163"/>
      <c r="D49" s="1164"/>
      <c r="E49" s="1139" t="s">
        <v>177</v>
      </c>
      <c r="F49" s="1140"/>
      <c r="G49" s="459">
        <v>0</v>
      </c>
      <c r="H49" s="460">
        <v>0</v>
      </c>
      <c r="I49" s="460">
        <v>0</v>
      </c>
      <c r="J49" s="460">
        <v>95444</v>
      </c>
      <c r="K49" s="460">
        <v>234407</v>
      </c>
      <c r="L49" s="460">
        <v>12099</v>
      </c>
      <c r="M49" s="461">
        <v>26403</v>
      </c>
      <c r="N49" s="438">
        <f t="shared" si="0"/>
        <v>368353</v>
      </c>
      <c r="P49" s="1030"/>
      <c r="Q49" s="1034"/>
      <c r="R49" s="1035"/>
    </row>
    <row r="50" spans="1:18" s="27" customFormat="1" ht="16.5" customHeight="1" thickBot="1">
      <c r="A50" s="1049"/>
      <c r="B50" s="182"/>
      <c r="C50" s="1165"/>
      <c r="D50" s="1166"/>
      <c r="E50" s="1131" t="s">
        <v>178</v>
      </c>
      <c r="F50" s="1129"/>
      <c r="G50" s="462">
        <v>502487</v>
      </c>
      <c r="H50" s="463">
        <v>108440</v>
      </c>
      <c r="I50" s="463">
        <v>164787</v>
      </c>
      <c r="J50" s="463">
        <v>199791</v>
      </c>
      <c r="K50" s="463">
        <v>0</v>
      </c>
      <c r="L50" s="463">
        <v>313391</v>
      </c>
      <c r="M50" s="464">
        <v>182707</v>
      </c>
      <c r="N50" s="408">
        <f t="shared" si="0"/>
        <v>1471603</v>
      </c>
      <c r="P50" s="1030"/>
      <c r="Q50" s="1034"/>
      <c r="R50" s="1035"/>
    </row>
    <row r="51" spans="16:18" ht="13.5">
      <c r="P51" s="1029"/>
      <c r="Q51" s="1027"/>
      <c r="R51" s="1028"/>
    </row>
    <row r="52" spans="16:18" ht="13.5">
      <c r="P52" s="1029"/>
      <c r="Q52" s="1027"/>
      <c r="R52" s="1111"/>
    </row>
  </sheetData>
  <sheetProtection/>
  <mergeCells count="13">
    <mergeCell ref="E50:F50"/>
    <mergeCell ref="C6:D10"/>
    <mergeCell ref="C12:D18"/>
    <mergeCell ref="C21:D24"/>
    <mergeCell ref="C26:D30"/>
    <mergeCell ref="C49:D50"/>
    <mergeCell ref="F40:F41"/>
    <mergeCell ref="B40:E40"/>
    <mergeCell ref="B41:E41"/>
    <mergeCell ref="N2:N3"/>
    <mergeCell ref="F31:F32"/>
    <mergeCell ref="E49:F49"/>
    <mergeCell ref="B43:F43"/>
  </mergeCells>
  <conditionalFormatting sqref="S3:T3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31496062992125984" bottom="0.2362204724409449" header="0.5118110236220472" footer="0.1968503937007874"/>
  <pageSetup errors="blank" horizontalDpi="600" verticalDpi="600" orientation="landscape" pageOrder="overThenDown" paperSize="9" scale="70" r:id="rId2"/>
  <headerFooter alignWithMargins="0">
    <oddFooter>&amp;C&amp;"ＭＳ Ｐゴシック,太字"&amp;18３　病院事業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34"/>
  <sheetViews>
    <sheetView view="pageBreakPreview" zoomScale="90" zoomScaleNormal="75" zoomScaleSheetLayoutView="90" zoomScalePageLayoutView="0" workbookViewId="0" topLeftCell="A1">
      <pane xSplit="4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3" sqref="C3"/>
    </sheetView>
  </sheetViews>
  <sheetFormatPr defaultColWidth="9.00390625" defaultRowHeight="13.5"/>
  <cols>
    <col min="1" max="1" width="6.00390625" style="1031" customWidth="1"/>
    <col min="2" max="2" width="5.125" style="83" customWidth="1"/>
    <col min="3" max="3" width="10.50390625" style="83" customWidth="1"/>
    <col min="4" max="4" width="8.75390625" style="83" customWidth="1"/>
    <col min="5" max="20" width="9.375" style="83" customWidth="1"/>
    <col min="21" max="21" width="10.625" style="1031" customWidth="1"/>
    <col min="22" max="16384" width="9.00390625" style="1031" customWidth="1"/>
  </cols>
  <sheetData>
    <row r="1" spans="2:20" ht="22.5" customHeight="1" thickBot="1">
      <c r="B1" s="2" t="s">
        <v>180</v>
      </c>
      <c r="J1" s="44"/>
      <c r="T1" s="44"/>
    </row>
    <row r="2" spans="2:21" ht="18" customHeight="1">
      <c r="B2" s="185"/>
      <c r="C2" s="186"/>
      <c r="D2" s="220" t="s">
        <v>181</v>
      </c>
      <c r="E2" s="1175" t="s">
        <v>212</v>
      </c>
      <c r="F2" s="1176"/>
      <c r="G2" s="1179" t="s">
        <v>380</v>
      </c>
      <c r="H2" s="1180"/>
      <c r="I2" s="1175" t="s">
        <v>213</v>
      </c>
      <c r="J2" s="1176"/>
      <c r="K2" s="1175" t="s">
        <v>358</v>
      </c>
      <c r="L2" s="1176"/>
      <c r="M2" s="1179" t="s">
        <v>381</v>
      </c>
      <c r="N2" s="1180"/>
      <c r="O2" s="1175" t="s">
        <v>214</v>
      </c>
      <c r="P2" s="1176"/>
      <c r="Q2" s="1175" t="s">
        <v>215</v>
      </c>
      <c r="R2" s="1176"/>
      <c r="S2" s="1175" t="s">
        <v>211</v>
      </c>
      <c r="T2" s="1176"/>
      <c r="U2" s="45"/>
    </row>
    <row r="3" spans="2:21" s="284" customFormat="1" ht="18" customHeight="1">
      <c r="B3" s="181"/>
      <c r="C3" s="46"/>
      <c r="D3" s="221"/>
      <c r="E3" s="1177" t="s">
        <v>464</v>
      </c>
      <c r="F3" s="1178"/>
      <c r="G3" s="1181" t="s">
        <v>385</v>
      </c>
      <c r="H3" s="1182"/>
      <c r="I3" s="1177" t="s">
        <v>465</v>
      </c>
      <c r="J3" s="1178"/>
      <c r="K3" s="1177" t="s">
        <v>359</v>
      </c>
      <c r="L3" s="1178"/>
      <c r="M3" s="1181" t="s">
        <v>388</v>
      </c>
      <c r="N3" s="1182"/>
      <c r="O3" s="1177" t="s">
        <v>466</v>
      </c>
      <c r="P3" s="1178"/>
      <c r="Q3" s="1177" t="s">
        <v>467</v>
      </c>
      <c r="R3" s="1178"/>
      <c r="S3" s="1177"/>
      <c r="T3" s="1178"/>
      <c r="U3" s="48"/>
    </row>
    <row r="4" spans="2:21" ht="18" customHeight="1">
      <c r="B4" s="190"/>
      <c r="C4" s="31"/>
      <c r="D4" s="199"/>
      <c r="E4" s="1091" t="s">
        <v>182</v>
      </c>
      <c r="F4" s="1092" t="s">
        <v>183</v>
      </c>
      <c r="G4" s="1091" t="s">
        <v>182</v>
      </c>
      <c r="H4" s="1092" t="s">
        <v>183</v>
      </c>
      <c r="I4" s="1091" t="s">
        <v>182</v>
      </c>
      <c r="J4" s="1092" t="s">
        <v>183</v>
      </c>
      <c r="K4" s="1091" t="s">
        <v>182</v>
      </c>
      <c r="L4" s="1092" t="s">
        <v>183</v>
      </c>
      <c r="M4" s="1091" t="s">
        <v>182</v>
      </c>
      <c r="N4" s="1092" t="s">
        <v>183</v>
      </c>
      <c r="O4" s="1091" t="s">
        <v>182</v>
      </c>
      <c r="P4" s="1092" t="s">
        <v>183</v>
      </c>
      <c r="Q4" s="1091" t="s">
        <v>182</v>
      </c>
      <c r="R4" s="1093" t="s">
        <v>183</v>
      </c>
      <c r="S4" s="1091" t="s">
        <v>182</v>
      </c>
      <c r="T4" s="1093" t="s">
        <v>183</v>
      </c>
      <c r="U4" s="45"/>
    </row>
    <row r="5" spans="2:21" ht="18" customHeight="1" thickBot="1">
      <c r="B5" s="189"/>
      <c r="C5" s="33" t="s">
        <v>184</v>
      </c>
      <c r="D5" s="204"/>
      <c r="E5" s="1094" t="s">
        <v>210</v>
      </c>
      <c r="F5" s="1095" t="s">
        <v>216</v>
      </c>
      <c r="G5" s="1094" t="s">
        <v>210</v>
      </c>
      <c r="H5" s="1095" t="s">
        <v>216</v>
      </c>
      <c r="I5" s="1094" t="s">
        <v>210</v>
      </c>
      <c r="J5" s="1095" t="s">
        <v>216</v>
      </c>
      <c r="K5" s="1094" t="s">
        <v>210</v>
      </c>
      <c r="L5" s="1095" t="s">
        <v>216</v>
      </c>
      <c r="M5" s="1094" t="s">
        <v>210</v>
      </c>
      <c r="N5" s="1095" t="s">
        <v>216</v>
      </c>
      <c r="O5" s="1094" t="s">
        <v>210</v>
      </c>
      <c r="P5" s="1095" t="s">
        <v>216</v>
      </c>
      <c r="Q5" s="1094" t="s">
        <v>210</v>
      </c>
      <c r="R5" s="1096" t="s">
        <v>216</v>
      </c>
      <c r="S5" s="1094" t="s">
        <v>210</v>
      </c>
      <c r="T5" s="1096" t="s">
        <v>216</v>
      </c>
      <c r="U5" s="45"/>
    </row>
    <row r="6" spans="2:21" ht="25.5" customHeight="1">
      <c r="B6" s="190" t="s">
        <v>185</v>
      </c>
      <c r="C6" s="31"/>
      <c r="D6" s="199"/>
      <c r="E6" s="1097"/>
      <c r="F6" s="1098"/>
      <c r="G6" s="1097"/>
      <c r="H6" s="1098"/>
      <c r="I6" s="1097"/>
      <c r="J6" s="1098"/>
      <c r="K6" s="1097"/>
      <c r="L6" s="1098"/>
      <c r="M6" s="1097"/>
      <c r="N6" s="1098"/>
      <c r="O6" s="1097"/>
      <c r="P6" s="1098"/>
      <c r="Q6" s="1097"/>
      <c r="R6" s="1098"/>
      <c r="S6" s="1097"/>
      <c r="T6" s="1098"/>
      <c r="U6" s="49"/>
    </row>
    <row r="7" spans="1:21" ht="25.5" customHeight="1">
      <c r="A7" s="1047"/>
      <c r="B7" s="190"/>
      <c r="C7" s="471" t="s">
        <v>186</v>
      </c>
      <c r="D7" s="473"/>
      <c r="E7" s="508">
        <v>797644</v>
      </c>
      <c r="F7" s="513">
        <f aca="true" t="shared" si="0" ref="F7:F22">ROUND(+E7/E$31*100,1)</f>
        <v>30</v>
      </c>
      <c r="G7" s="508">
        <v>107322</v>
      </c>
      <c r="H7" s="513">
        <f aca="true" t="shared" si="1" ref="H7:H22">ROUND(+G7/G$31*100,1)</f>
        <v>21.4</v>
      </c>
      <c r="I7" s="508">
        <v>113757</v>
      </c>
      <c r="J7" s="513">
        <f aca="true" t="shared" si="2" ref="J7:J22">ROUND(+I7/I$31*100,1)</f>
        <v>22.8</v>
      </c>
      <c r="K7" s="508">
        <v>369914</v>
      </c>
      <c r="L7" s="513">
        <f aca="true" t="shared" si="3" ref="L7:L22">ROUND(+K7/K$31*100,1)</f>
        <v>19.4</v>
      </c>
      <c r="M7" s="508">
        <v>4296</v>
      </c>
      <c r="N7" s="513">
        <f aca="true" t="shared" si="4" ref="N7:N22">ROUND(+M7/M$31*100,1)</f>
        <v>1.6</v>
      </c>
      <c r="O7" s="508">
        <v>2284</v>
      </c>
      <c r="P7" s="513">
        <f aca="true" t="shared" si="5" ref="P7:P22">ROUND(+O7/O$31*100,1)</f>
        <v>0.2</v>
      </c>
      <c r="Q7" s="508">
        <v>862802</v>
      </c>
      <c r="R7" s="513">
        <f aca="true" t="shared" si="6" ref="R7:R22">ROUND(+Q7/Q$31*100,1)</f>
        <v>26.6</v>
      </c>
      <c r="S7" s="508">
        <f>+E7+I7+K7+M7+G7+O7+Q7</f>
        <v>2258019</v>
      </c>
      <c r="T7" s="509">
        <f aca="true" t="shared" si="7" ref="T7:T22">ROUND(+S7/S$31*100,1)</f>
        <v>21.5</v>
      </c>
      <c r="U7" s="1"/>
    </row>
    <row r="8" spans="1:21" ht="25.5" customHeight="1">
      <c r="A8" s="1047"/>
      <c r="B8" s="190"/>
      <c r="C8" s="474" t="s">
        <v>187</v>
      </c>
      <c r="D8" s="476"/>
      <c r="E8" s="493">
        <v>362626</v>
      </c>
      <c r="F8" s="502">
        <f t="shared" si="0"/>
        <v>13.6</v>
      </c>
      <c r="G8" s="493">
        <v>64147</v>
      </c>
      <c r="H8" s="502">
        <f t="shared" si="1"/>
        <v>12.8</v>
      </c>
      <c r="I8" s="493">
        <v>68364</v>
      </c>
      <c r="J8" s="502">
        <f t="shared" si="2"/>
        <v>13.7</v>
      </c>
      <c r="K8" s="493">
        <v>405701</v>
      </c>
      <c r="L8" s="502">
        <f t="shared" si="3"/>
        <v>21.2</v>
      </c>
      <c r="M8" s="493">
        <v>1933</v>
      </c>
      <c r="N8" s="502">
        <f t="shared" si="4"/>
        <v>0.7</v>
      </c>
      <c r="O8" s="493">
        <v>1722</v>
      </c>
      <c r="P8" s="502">
        <f t="shared" si="5"/>
        <v>0.1</v>
      </c>
      <c r="Q8" s="493">
        <v>530263</v>
      </c>
      <c r="R8" s="502">
        <f t="shared" si="6"/>
        <v>16.4</v>
      </c>
      <c r="S8" s="493">
        <f aca="true" t="shared" si="8" ref="S8:S30">+E8+I8+K8+M8+G8+O8+Q8</f>
        <v>1434756</v>
      </c>
      <c r="T8" s="494">
        <f t="shared" si="7"/>
        <v>13.6</v>
      </c>
      <c r="U8" s="1"/>
    </row>
    <row r="9" spans="1:21" ht="25.5" customHeight="1">
      <c r="A9" s="1047"/>
      <c r="B9" s="190"/>
      <c r="C9" s="474" t="s">
        <v>188</v>
      </c>
      <c r="D9" s="476"/>
      <c r="E9" s="493">
        <v>86691</v>
      </c>
      <c r="F9" s="502">
        <f t="shared" si="0"/>
        <v>3.3</v>
      </c>
      <c r="G9" s="493">
        <v>52843</v>
      </c>
      <c r="H9" s="502">
        <f t="shared" si="1"/>
        <v>10.6</v>
      </c>
      <c r="I9" s="493">
        <v>33591</v>
      </c>
      <c r="J9" s="502">
        <f t="shared" si="2"/>
        <v>6.7</v>
      </c>
      <c r="K9" s="493">
        <v>11621</v>
      </c>
      <c r="L9" s="502">
        <f t="shared" si="3"/>
        <v>0.6</v>
      </c>
      <c r="M9" s="493">
        <v>0</v>
      </c>
      <c r="N9" s="502">
        <f t="shared" si="4"/>
        <v>0</v>
      </c>
      <c r="O9" s="493">
        <v>0</v>
      </c>
      <c r="P9" s="502">
        <f t="shared" si="5"/>
        <v>0</v>
      </c>
      <c r="Q9" s="493">
        <v>190058</v>
      </c>
      <c r="R9" s="502">
        <f t="shared" si="6"/>
        <v>5.9</v>
      </c>
      <c r="S9" s="493">
        <f t="shared" si="8"/>
        <v>374804</v>
      </c>
      <c r="T9" s="494">
        <f t="shared" si="7"/>
        <v>3.6</v>
      </c>
      <c r="U9" s="1"/>
    </row>
    <row r="10" spans="1:21" ht="25.5" customHeight="1">
      <c r="A10" s="1047"/>
      <c r="B10" s="190"/>
      <c r="C10" s="474" t="s">
        <v>189</v>
      </c>
      <c r="D10" s="476"/>
      <c r="E10" s="495">
        <v>0</v>
      </c>
      <c r="F10" s="502">
        <f t="shared" si="0"/>
        <v>0</v>
      </c>
      <c r="G10" s="493">
        <v>0</v>
      </c>
      <c r="H10" s="502">
        <f t="shared" si="1"/>
        <v>0</v>
      </c>
      <c r="I10" s="493">
        <v>0</v>
      </c>
      <c r="J10" s="502">
        <f t="shared" si="2"/>
        <v>0</v>
      </c>
      <c r="K10" s="493">
        <v>0</v>
      </c>
      <c r="L10" s="502">
        <f t="shared" si="3"/>
        <v>0</v>
      </c>
      <c r="M10" s="493">
        <v>0</v>
      </c>
      <c r="N10" s="502">
        <f t="shared" si="4"/>
        <v>0</v>
      </c>
      <c r="O10" s="493">
        <v>0</v>
      </c>
      <c r="P10" s="502">
        <f t="shared" si="5"/>
        <v>0</v>
      </c>
      <c r="Q10" s="493">
        <v>0</v>
      </c>
      <c r="R10" s="502">
        <f t="shared" si="6"/>
        <v>0</v>
      </c>
      <c r="S10" s="493">
        <f t="shared" si="8"/>
        <v>0</v>
      </c>
      <c r="T10" s="494">
        <f t="shared" si="7"/>
        <v>0</v>
      </c>
      <c r="U10" s="1"/>
    </row>
    <row r="11" spans="1:21" ht="25.5" customHeight="1">
      <c r="A11" s="1047"/>
      <c r="B11" s="190"/>
      <c r="C11" s="474" t="s">
        <v>190</v>
      </c>
      <c r="D11" s="476"/>
      <c r="E11" s="495">
        <v>233954</v>
      </c>
      <c r="F11" s="502">
        <f t="shared" si="0"/>
        <v>8.8</v>
      </c>
      <c r="G11" s="493">
        <v>33249</v>
      </c>
      <c r="H11" s="502">
        <f t="shared" si="1"/>
        <v>6.6</v>
      </c>
      <c r="I11" s="493">
        <v>57813</v>
      </c>
      <c r="J11" s="502">
        <f t="shared" si="2"/>
        <v>11.6</v>
      </c>
      <c r="K11" s="493">
        <v>124347</v>
      </c>
      <c r="L11" s="502">
        <f t="shared" si="3"/>
        <v>6.5</v>
      </c>
      <c r="M11" s="493">
        <v>2234</v>
      </c>
      <c r="N11" s="502">
        <f t="shared" si="4"/>
        <v>0.8</v>
      </c>
      <c r="O11" s="493">
        <v>559</v>
      </c>
      <c r="P11" s="502">
        <f t="shared" si="5"/>
        <v>0</v>
      </c>
      <c r="Q11" s="493">
        <v>509817</v>
      </c>
      <c r="R11" s="502">
        <f t="shared" si="6"/>
        <v>15.7</v>
      </c>
      <c r="S11" s="493">
        <f t="shared" si="8"/>
        <v>961973</v>
      </c>
      <c r="T11" s="494">
        <f t="shared" si="7"/>
        <v>9.2</v>
      </c>
      <c r="U11" s="1"/>
    </row>
    <row r="12" spans="2:21" ht="25.5" customHeight="1" thickBot="1">
      <c r="B12" s="195"/>
      <c r="C12" s="515" t="s">
        <v>191</v>
      </c>
      <c r="D12" s="488"/>
      <c r="E12" s="496">
        <v>1480915</v>
      </c>
      <c r="F12" s="497">
        <f t="shared" si="0"/>
        <v>55.6</v>
      </c>
      <c r="G12" s="496">
        <v>257561</v>
      </c>
      <c r="H12" s="497">
        <f t="shared" si="1"/>
        <v>51.5</v>
      </c>
      <c r="I12" s="496">
        <v>273525</v>
      </c>
      <c r="J12" s="497">
        <f t="shared" si="2"/>
        <v>54.9</v>
      </c>
      <c r="K12" s="496">
        <v>911583</v>
      </c>
      <c r="L12" s="497">
        <f t="shared" si="3"/>
        <v>47.7</v>
      </c>
      <c r="M12" s="496">
        <v>8463</v>
      </c>
      <c r="N12" s="497">
        <f t="shared" si="4"/>
        <v>3.2</v>
      </c>
      <c r="O12" s="496">
        <v>4565</v>
      </c>
      <c r="P12" s="497">
        <f t="shared" si="5"/>
        <v>0.3</v>
      </c>
      <c r="Q12" s="496">
        <v>2092940</v>
      </c>
      <c r="R12" s="497">
        <f t="shared" si="6"/>
        <v>64.5</v>
      </c>
      <c r="S12" s="498">
        <f t="shared" si="8"/>
        <v>5029552</v>
      </c>
      <c r="T12" s="497">
        <f t="shared" si="7"/>
        <v>47.8</v>
      </c>
      <c r="U12" s="1"/>
    </row>
    <row r="13" spans="2:21" ht="25.5" customHeight="1">
      <c r="B13" s="190" t="s">
        <v>192</v>
      </c>
      <c r="C13" s="31"/>
      <c r="D13" s="199"/>
      <c r="E13" s="499">
        <v>11913</v>
      </c>
      <c r="F13" s="230">
        <f t="shared" si="0"/>
        <v>0.4</v>
      </c>
      <c r="G13" s="499">
        <v>1219</v>
      </c>
      <c r="H13" s="230">
        <f t="shared" si="1"/>
        <v>0.2</v>
      </c>
      <c r="I13" s="499">
        <v>5410</v>
      </c>
      <c r="J13" s="230">
        <f t="shared" si="2"/>
        <v>1.1</v>
      </c>
      <c r="K13" s="499">
        <v>3638</v>
      </c>
      <c r="L13" s="230">
        <f t="shared" si="3"/>
        <v>0.2</v>
      </c>
      <c r="M13" s="499">
        <v>8878</v>
      </c>
      <c r="N13" s="230">
        <f t="shared" si="4"/>
        <v>3.3</v>
      </c>
      <c r="O13" s="499">
        <v>36296</v>
      </c>
      <c r="P13" s="230">
        <f t="shared" si="5"/>
        <v>2.5</v>
      </c>
      <c r="Q13" s="499">
        <v>25128</v>
      </c>
      <c r="R13" s="230">
        <f t="shared" si="6"/>
        <v>0.8</v>
      </c>
      <c r="S13" s="501">
        <f>E13+G13+I13+K13+M13+O13+Q13</f>
        <v>92482</v>
      </c>
      <c r="T13" s="500">
        <f t="shared" si="7"/>
        <v>0.9</v>
      </c>
      <c r="U13" s="1"/>
    </row>
    <row r="14" spans="1:21" ht="25.5" customHeight="1">
      <c r="A14" s="1047"/>
      <c r="B14" s="190"/>
      <c r="C14" s="1102" t="s">
        <v>705</v>
      </c>
      <c r="D14" s="473"/>
      <c r="E14" s="512">
        <v>5972</v>
      </c>
      <c r="F14" s="1101">
        <f t="shared" si="0"/>
        <v>0.2</v>
      </c>
      <c r="G14" s="512">
        <v>1219</v>
      </c>
      <c r="H14" s="513">
        <f t="shared" si="1"/>
        <v>0.2</v>
      </c>
      <c r="I14" s="512">
        <v>5410</v>
      </c>
      <c r="J14" s="513">
        <f t="shared" si="2"/>
        <v>1.1</v>
      </c>
      <c r="K14" s="512">
        <v>3638</v>
      </c>
      <c r="L14" s="513">
        <f t="shared" si="3"/>
        <v>0.2</v>
      </c>
      <c r="M14" s="512">
        <v>8878</v>
      </c>
      <c r="N14" s="513">
        <f t="shared" si="4"/>
        <v>3.3</v>
      </c>
      <c r="O14" s="512">
        <v>36296</v>
      </c>
      <c r="P14" s="513">
        <f t="shared" si="5"/>
        <v>2.5</v>
      </c>
      <c r="Q14" s="512">
        <v>25128</v>
      </c>
      <c r="R14" s="513">
        <f t="shared" si="6"/>
        <v>0.8</v>
      </c>
      <c r="S14" s="508">
        <f>E14+G14+I14+K14+M14+O14+Q14</f>
        <v>86541</v>
      </c>
      <c r="T14" s="513">
        <f t="shared" si="7"/>
        <v>0.8</v>
      </c>
      <c r="U14" s="1"/>
    </row>
    <row r="15" spans="1:21" ht="25.5" customHeight="1">
      <c r="A15" s="1047"/>
      <c r="B15" s="190"/>
      <c r="C15" s="1173" t="s">
        <v>717</v>
      </c>
      <c r="D15" s="1174"/>
      <c r="E15" s="1085">
        <v>4332</v>
      </c>
      <c r="F15" s="502">
        <f t="shared" si="0"/>
        <v>0.2</v>
      </c>
      <c r="G15" s="1085">
        <v>0</v>
      </c>
      <c r="H15" s="1086"/>
      <c r="I15" s="1085">
        <v>0</v>
      </c>
      <c r="J15" s="1086"/>
      <c r="K15" s="1085">
        <v>0</v>
      </c>
      <c r="L15" s="1086"/>
      <c r="M15" s="1085">
        <v>0</v>
      </c>
      <c r="N15" s="1086"/>
      <c r="O15" s="1085">
        <v>0</v>
      </c>
      <c r="P15" s="1086"/>
      <c r="Q15" s="1085">
        <v>0</v>
      </c>
      <c r="R15" s="1086"/>
      <c r="S15" s="508">
        <f>E15+G15+I15+K15+M15+O15+Q15</f>
        <v>4332</v>
      </c>
      <c r="T15" s="513">
        <f t="shared" si="7"/>
        <v>0</v>
      </c>
      <c r="U15" s="1"/>
    </row>
    <row r="16" spans="2:21" s="284" customFormat="1" ht="25.5" customHeight="1">
      <c r="B16" s="181"/>
      <c r="C16" s="1103" t="s">
        <v>706</v>
      </c>
      <c r="D16" s="490"/>
      <c r="E16" s="495">
        <v>5941</v>
      </c>
      <c r="F16" s="502">
        <f t="shared" si="0"/>
        <v>0.2</v>
      </c>
      <c r="G16" s="495">
        <v>0</v>
      </c>
      <c r="H16" s="502">
        <f t="shared" si="1"/>
        <v>0</v>
      </c>
      <c r="I16" s="495">
        <v>0</v>
      </c>
      <c r="J16" s="502">
        <f t="shared" si="2"/>
        <v>0</v>
      </c>
      <c r="K16" s="495">
        <v>0</v>
      </c>
      <c r="L16" s="502">
        <f t="shared" si="3"/>
        <v>0</v>
      </c>
      <c r="M16" s="495">
        <v>0</v>
      </c>
      <c r="N16" s="502">
        <f t="shared" si="4"/>
        <v>0</v>
      </c>
      <c r="O16" s="495">
        <v>0</v>
      </c>
      <c r="P16" s="502">
        <f t="shared" si="5"/>
        <v>0</v>
      </c>
      <c r="Q16" s="495">
        <v>0</v>
      </c>
      <c r="R16" s="502">
        <f t="shared" si="6"/>
        <v>0</v>
      </c>
      <c r="S16" s="493">
        <f>E16+G16+I16+K16+M16+O16+Q16</f>
        <v>5941</v>
      </c>
      <c r="T16" s="502">
        <f t="shared" si="7"/>
        <v>0.1</v>
      </c>
      <c r="U16" s="51"/>
    </row>
    <row r="17" spans="1:21" ht="25.5" customHeight="1">
      <c r="A17" s="1047"/>
      <c r="B17" s="189"/>
      <c r="C17" s="1104" t="s">
        <v>707</v>
      </c>
      <c r="D17" s="479"/>
      <c r="E17" s="503">
        <v>0</v>
      </c>
      <c r="F17" s="505">
        <f t="shared" si="0"/>
        <v>0</v>
      </c>
      <c r="G17" s="503">
        <v>0</v>
      </c>
      <c r="H17" s="505">
        <f t="shared" si="1"/>
        <v>0</v>
      </c>
      <c r="I17" s="503">
        <v>0</v>
      </c>
      <c r="J17" s="505">
        <f t="shared" si="2"/>
        <v>0</v>
      </c>
      <c r="K17" s="503">
        <v>0</v>
      </c>
      <c r="L17" s="505">
        <f t="shared" si="3"/>
        <v>0</v>
      </c>
      <c r="M17" s="503">
        <v>0</v>
      </c>
      <c r="N17" s="505">
        <f t="shared" si="4"/>
        <v>0</v>
      </c>
      <c r="O17" s="503">
        <v>0</v>
      </c>
      <c r="P17" s="505">
        <f t="shared" si="5"/>
        <v>0</v>
      </c>
      <c r="Q17" s="503">
        <v>0</v>
      </c>
      <c r="R17" s="505">
        <f t="shared" si="6"/>
        <v>0</v>
      </c>
      <c r="S17" s="503">
        <f>E17+G17+I17+K17+M17+O17+Q17</f>
        <v>0</v>
      </c>
      <c r="T17" s="505">
        <f t="shared" si="7"/>
        <v>0</v>
      </c>
      <c r="U17" s="1"/>
    </row>
    <row r="18" spans="1:21" ht="25.5" customHeight="1">
      <c r="A18" s="1047"/>
      <c r="B18" s="192" t="s">
        <v>194</v>
      </c>
      <c r="C18" s="35"/>
      <c r="D18" s="201"/>
      <c r="E18" s="222">
        <v>85329</v>
      </c>
      <c r="F18" s="230">
        <f t="shared" si="0"/>
        <v>3.2</v>
      </c>
      <c r="G18" s="222">
        <v>13913</v>
      </c>
      <c r="H18" s="230">
        <f t="shared" si="1"/>
        <v>2.8</v>
      </c>
      <c r="I18" s="222">
        <v>15940</v>
      </c>
      <c r="J18" s="230">
        <f t="shared" si="2"/>
        <v>3.2</v>
      </c>
      <c r="K18" s="222">
        <v>62165</v>
      </c>
      <c r="L18" s="230">
        <f t="shared" si="3"/>
        <v>3.3</v>
      </c>
      <c r="M18" s="222">
        <v>31740</v>
      </c>
      <c r="N18" s="230">
        <f t="shared" si="4"/>
        <v>11.9</v>
      </c>
      <c r="O18" s="222">
        <v>174900</v>
      </c>
      <c r="P18" s="230">
        <f t="shared" si="5"/>
        <v>12.2</v>
      </c>
      <c r="Q18" s="222">
        <v>75948</v>
      </c>
      <c r="R18" s="230">
        <f t="shared" si="6"/>
        <v>2.3</v>
      </c>
      <c r="S18" s="222">
        <f t="shared" si="8"/>
        <v>459935</v>
      </c>
      <c r="T18" s="215">
        <f t="shared" si="7"/>
        <v>4.4</v>
      </c>
      <c r="U18" s="1"/>
    </row>
    <row r="19" spans="1:21" ht="25.5" customHeight="1">
      <c r="A19" s="1047"/>
      <c r="B19" s="192" t="s">
        <v>195</v>
      </c>
      <c r="C19" s="35"/>
      <c r="D19" s="201"/>
      <c r="E19" s="222">
        <v>28126</v>
      </c>
      <c r="F19" s="230">
        <f t="shared" si="0"/>
        <v>1.1</v>
      </c>
      <c r="G19" s="222">
        <v>6642</v>
      </c>
      <c r="H19" s="230">
        <f t="shared" si="1"/>
        <v>1.3</v>
      </c>
      <c r="I19" s="222">
        <v>6512</v>
      </c>
      <c r="J19" s="230">
        <f t="shared" si="2"/>
        <v>1.3</v>
      </c>
      <c r="K19" s="222">
        <v>23190</v>
      </c>
      <c r="L19" s="230">
        <f t="shared" si="3"/>
        <v>1.2</v>
      </c>
      <c r="M19" s="222">
        <v>0</v>
      </c>
      <c r="N19" s="230">
        <f t="shared" si="4"/>
        <v>0</v>
      </c>
      <c r="O19" s="222">
        <v>0</v>
      </c>
      <c r="P19" s="230">
        <f t="shared" si="5"/>
        <v>0</v>
      </c>
      <c r="Q19" s="222">
        <v>55932</v>
      </c>
      <c r="R19" s="230">
        <f t="shared" si="6"/>
        <v>1.7</v>
      </c>
      <c r="S19" s="222">
        <f t="shared" si="8"/>
        <v>120402</v>
      </c>
      <c r="T19" s="215">
        <f t="shared" si="7"/>
        <v>1.1</v>
      </c>
      <c r="U19" s="1"/>
    </row>
    <row r="20" spans="1:21" ht="25.5" customHeight="1">
      <c r="A20" s="1047"/>
      <c r="B20" s="192" t="s">
        <v>196</v>
      </c>
      <c r="C20" s="35"/>
      <c r="D20" s="201"/>
      <c r="E20" s="222">
        <v>5300</v>
      </c>
      <c r="F20" s="230">
        <f t="shared" si="0"/>
        <v>0.2</v>
      </c>
      <c r="G20" s="222">
        <v>699</v>
      </c>
      <c r="H20" s="230">
        <f t="shared" si="1"/>
        <v>0.1</v>
      </c>
      <c r="I20" s="222">
        <v>809</v>
      </c>
      <c r="J20" s="230">
        <f t="shared" si="2"/>
        <v>0.2</v>
      </c>
      <c r="K20" s="222">
        <v>5326</v>
      </c>
      <c r="L20" s="230">
        <f t="shared" si="3"/>
        <v>0.3</v>
      </c>
      <c r="M20" s="222">
        <v>0</v>
      </c>
      <c r="N20" s="230">
        <f t="shared" si="4"/>
        <v>0</v>
      </c>
      <c r="O20" s="222">
        <v>0</v>
      </c>
      <c r="P20" s="230">
        <f t="shared" si="5"/>
        <v>0</v>
      </c>
      <c r="Q20" s="222">
        <v>2590</v>
      </c>
      <c r="R20" s="230">
        <f t="shared" si="6"/>
        <v>0.1</v>
      </c>
      <c r="S20" s="222">
        <f t="shared" si="8"/>
        <v>14724</v>
      </c>
      <c r="T20" s="215">
        <f t="shared" si="7"/>
        <v>0.1</v>
      </c>
      <c r="U20" s="1"/>
    </row>
    <row r="21" spans="1:21" ht="25.5" customHeight="1">
      <c r="A21" s="1047"/>
      <c r="B21" s="192" t="s">
        <v>197</v>
      </c>
      <c r="C21" s="35"/>
      <c r="D21" s="201"/>
      <c r="E21" s="222">
        <v>11408</v>
      </c>
      <c r="F21" s="230">
        <f t="shared" si="0"/>
        <v>0.4</v>
      </c>
      <c r="G21" s="222">
        <v>2612</v>
      </c>
      <c r="H21" s="230">
        <f t="shared" si="1"/>
        <v>0.5</v>
      </c>
      <c r="I21" s="222">
        <v>4761</v>
      </c>
      <c r="J21" s="230">
        <f t="shared" si="2"/>
        <v>1</v>
      </c>
      <c r="K21" s="222">
        <v>30620</v>
      </c>
      <c r="L21" s="230">
        <f t="shared" si="3"/>
        <v>1.6</v>
      </c>
      <c r="M21" s="222">
        <v>178</v>
      </c>
      <c r="N21" s="230">
        <f t="shared" si="4"/>
        <v>0.1</v>
      </c>
      <c r="O21" s="222">
        <v>4328</v>
      </c>
      <c r="P21" s="230">
        <f t="shared" si="5"/>
        <v>0.3</v>
      </c>
      <c r="Q21" s="222">
        <v>39752</v>
      </c>
      <c r="R21" s="230">
        <f t="shared" si="6"/>
        <v>1.2</v>
      </c>
      <c r="S21" s="222">
        <f t="shared" si="8"/>
        <v>93659</v>
      </c>
      <c r="T21" s="215">
        <f t="shared" si="7"/>
        <v>0.9</v>
      </c>
      <c r="U21" s="1"/>
    </row>
    <row r="22" spans="2:21" s="284" customFormat="1" ht="25.5" customHeight="1" thickBot="1">
      <c r="B22" s="232" t="s">
        <v>198</v>
      </c>
      <c r="C22" s="233"/>
      <c r="D22" s="234"/>
      <c r="E22" s="227">
        <v>255659</v>
      </c>
      <c r="F22" s="231">
        <f t="shared" si="0"/>
        <v>9.6</v>
      </c>
      <c r="G22" s="883">
        <v>39602</v>
      </c>
      <c r="H22" s="231">
        <f t="shared" si="1"/>
        <v>7.9</v>
      </c>
      <c r="I22" s="227">
        <v>72651</v>
      </c>
      <c r="J22" s="231">
        <f t="shared" si="2"/>
        <v>14.6</v>
      </c>
      <c r="K22" s="883">
        <v>179496</v>
      </c>
      <c r="L22" s="231">
        <f t="shared" si="3"/>
        <v>9.4</v>
      </c>
      <c r="M22" s="227">
        <v>5757</v>
      </c>
      <c r="N22" s="231">
        <f t="shared" si="4"/>
        <v>2.2</v>
      </c>
      <c r="O22" s="883">
        <v>113800</v>
      </c>
      <c r="P22" s="231">
        <f t="shared" si="5"/>
        <v>7.9</v>
      </c>
      <c r="Q22" s="227">
        <v>149394</v>
      </c>
      <c r="R22" s="231">
        <f t="shared" si="6"/>
        <v>4.6</v>
      </c>
      <c r="S22" s="227">
        <f>+E22+G22+I22+K22+M22+O22+Q22</f>
        <v>816359</v>
      </c>
      <c r="T22" s="231">
        <f t="shared" si="7"/>
        <v>7.8</v>
      </c>
      <c r="U22" s="51"/>
    </row>
    <row r="23" spans="2:21" ht="25.5" customHeight="1">
      <c r="B23" s="190" t="s">
        <v>199</v>
      </c>
      <c r="C23" s="31"/>
      <c r="D23" s="199"/>
      <c r="E23" s="1105"/>
      <c r="F23" s="1106"/>
      <c r="G23" s="1105"/>
      <c r="H23" s="1106"/>
      <c r="I23" s="1105"/>
      <c r="J23" s="1106"/>
      <c r="K23" s="1105"/>
      <c r="L23" s="500"/>
      <c r="M23" s="499"/>
      <c r="N23" s="500"/>
      <c r="O23" s="499"/>
      <c r="P23" s="500"/>
      <c r="Q23" s="499"/>
      <c r="R23" s="500"/>
      <c r="S23" s="499"/>
      <c r="T23" s="500"/>
      <c r="U23" s="51"/>
    </row>
    <row r="24" spans="1:21" ht="25.5" customHeight="1">
      <c r="A24" s="1047"/>
      <c r="B24" s="190"/>
      <c r="C24" s="506" t="s">
        <v>200</v>
      </c>
      <c r="D24" s="507" t="s">
        <v>201</v>
      </c>
      <c r="E24" s="508">
        <v>105061</v>
      </c>
      <c r="F24" s="513">
        <f aca="true" t="shared" si="9" ref="F24:F31">ROUND(+E24/E$31*100,1)</f>
        <v>3.9</v>
      </c>
      <c r="G24" s="508">
        <v>113427</v>
      </c>
      <c r="H24" s="513">
        <f aca="true" t="shared" si="10" ref="H24:H31">ROUND(+G24/G$31*100,1)</f>
        <v>22.7</v>
      </c>
      <c r="I24" s="508">
        <v>86063</v>
      </c>
      <c r="J24" s="513">
        <f aca="true" t="shared" si="11" ref="J24:J31">ROUND(+I24/I$31*100,1)</f>
        <v>17.3</v>
      </c>
      <c r="K24" s="508">
        <v>24427</v>
      </c>
      <c r="L24" s="513">
        <f aca="true" t="shared" si="12" ref="L24:L31">ROUND(+K24/K$31*100,1)</f>
        <v>1.3</v>
      </c>
      <c r="M24" s="508">
        <v>0</v>
      </c>
      <c r="N24" s="513">
        <f aca="true" t="shared" si="13" ref="N24:N31">ROUND(+M24/M$31*100,1)</f>
        <v>0</v>
      </c>
      <c r="O24" s="508">
        <v>0</v>
      </c>
      <c r="P24" s="513">
        <f aca="true" t="shared" si="14" ref="P24:P31">ROUND(+O24/O$31*100,1)</f>
        <v>0</v>
      </c>
      <c r="Q24" s="508">
        <v>72811</v>
      </c>
      <c r="R24" s="513">
        <f aca="true" t="shared" si="15" ref="R24:R31">ROUND(+Q24/Q$31*100,1)</f>
        <v>2.2</v>
      </c>
      <c r="S24" s="508">
        <f t="shared" si="8"/>
        <v>401789</v>
      </c>
      <c r="T24" s="509">
        <f aca="true" t="shared" si="16" ref="T24:T31">ROUND(+S24/S$31*100,1)</f>
        <v>3.8</v>
      </c>
      <c r="U24" s="1"/>
    </row>
    <row r="25" spans="1:21" ht="25.5" customHeight="1">
      <c r="A25" s="1047"/>
      <c r="B25" s="190"/>
      <c r="C25" s="510"/>
      <c r="D25" s="480" t="s">
        <v>202</v>
      </c>
      <c r="E25" s="493">
        <v>96206</v>
      </c>
      <c r="F25" s="502">
        <f t="shared" si="9"/>
        <v>3.6</v>
      </c>
      <c r="G25" s="493">
        <v>11218</v>
      </c>
      <c r="H25" s="502">
        <f t="shared" si="10"/>
        <v>2.2</v>
      </c>
      <c r="I25" s="493">
        <v>6864</v>
      </c>
      <c r="J25" s="502">
        <f t="shared" si="11"/>
        <v>1.4</v>
      </c>
      <c r="K25" s="493">
        <v>89410</v>
      </c>
      <c r="L25" s="502">
        <f t="shared" si="12"/>
        <v>4.7</v>
      </c>
      <c r="M25" s="493">
        <v>0</v>
      </c>
      <c r="N25" s="502">
        <f t="shared" si="13"/>
        <v>0</v>
      </c>
      <c r="O25" s="493">
        <v>0</v>
      </c>
      <c r="P25" s="502">
        <f t="shared" si="14"/>
        <v>0</v>
      </c>
      <c r="Q25" s="493">
        <v>212374</v>
      </c>
      <c r="R25" s="502">
        <f t="shared" si="15"/>
        <v>6.5</v>
      </c>
      <c r="S25" s="493">
        <f t="shared" si="8"/>
        <v>416072</v>
      </c>
      <c r="T25" s="494">
        <f t="shared" si="16"/>
        <v>4</v>
      </c>
      <c r="U25" s="1"/>
    </row>
    <row r="26" spans="2:21" ht="25.5" customHeight="1">
      <c r="B26" s="190"/>
      <c r="C26" s="511"/>
      <c r="D26" s="480" t="s">
        <v>203</v>
      </c>
      <c r="E26" s="495">
        <v>201267</v>
      </c>
      <c r="F26" s="502">
        <f t="shared" si="9"/>
        <v>7.6</v>
      </c>
      <c r="G26" s="495">
        <v>124645</v>
      </c>
      <c r="H26" s="502">
        <f t="shared" si="10"/>
        <v>24.9</v>
      </c>
      <c r="I26" s="495">
        <v>92927</v>
      </c>
      <c r="J26" s="502">
        <f t="shared" si="11"/>
        <v>18.6</v>
      </c>
      <c r="K26" s="495">
        <v>113837</v>
      </c>
      <c r="L26" s="502">
        <f t="shared" si="12"/>
        <v>6</v>
      </c>
      <c r="M26" s="495">
        <v>0</v>
      </c>
      <c r="N26" s="502">
        <f t="shared" si="13"/>
        <v>0</v>
      </c>
      <c r="O26" s="495">
        <v>0</v>
      </c>
      <c r="P26" s="502">
        <f t="shared" si="14"/>
        <v>0</v>
      </c>
      <c r="Q26" s="495">
        <v>285185</v>
      </c>
      <c r="R26" s="502">
        <f t="shared" si="15"/>
        <v>8.8</v>
      </c>
      <c r="S26" s="495">
        <f t="shared" si="8"/>
        <v>817861</v>
      </c>
      <c r="T26" s="502">
        <f t="shared" si="16"/>
        <v>7.8</v>
      </c>
      <c r="U26" s="1"/>
    </row>
    <row r="27" spans="1:21" ht="25.5" customHeight="1">
      <c r="A27" s="1047"/>
      <c r="B27" s="190"/>
      <c r="C27" s="474" t="s">
        <v>204</v>
      </c>
      <c r="D27" s="476"/>
      <c r="E27" s="495">
        <v>133922</v>
      </c>
      <c r="F27" s="502">
        <f t="shared" si="9"/>
        <v>5</v>
      </c>
      <c r="G27" s="495">
        <v>11382</v>
      </c>
      <c r="H27" s="502">
        <f t="shared" si="10"/>
        <v>2.3</v>
      </c>
      <c r="I27" s="495">
        <v>6285</v>
      </c>
      <c r="J27" s="502">
        <f t="shared" si="11"/>
        <v>1.3</v>
      </c>
      <c r="K27" s="495">
        <v>161814</v>
      </c>
      <c r="L27" s="502">
        <f t="shared" si="12"/>
        <v>8.5</v>
      </c>
      <c r="M27" s="495">
        <v>0</v>
      </c>
      <c r="N27" s="502">
        <f t="shared" si="13"/>
        <v>0</v>
      </c>
      <c r="O27" s="495">
        <v>0</v>
      </c>
      <c r="P27" s="502">
        <f t="shared" si="14"/>
        <v>0</v>
      </c>
      <c r="Q27" s="495">
        <v>264983</v>
      </c>
      <c r="R27" s="502">
        <f t="shared" si="15"/>
        <v>8.2</v>
      </c>
      <c r="S27" s="495">
        <f t="shared" si="8"/>
        <v>578386</v>
      </c>
      <c r="T27" s="502">
        <f t="shared" si="16"/>
        <v>5.5</v>
      </c>
      <c r="U27" s="1"/>
    </row>
    <row r="28" spans="2:21" ht="25.5" customHeight="1">
      <c r="B28" s="189"/>
      <c r="C28" s="477" t="s">
        <v>205</v>
      </c>
      <c r="D28" s="479"/>
      <c r="E28" s="504">
        <v>335189</v>
      </c>
      <c r="F28" s="505">
        <f t="shared" si="9"/>
        <v>12.6</v>
      </c>
      <c r="G28" s="504">
        <v>136027</v>
      </c>
      <c r="H28" s="505">
        <f t="shared" si="10"/>
        <v>27.2</v>
      </c>
      <c r="I28" s="504">
        <v>99212</v>
      </c>
      <c r="J28" s="505">
        <f t="shared" si="11"/>
        <v>19.9</v>
      </c>
      <c r="K28" s="504">
        <v>275651</v>
      </c>
      <c r="L28" s="505">
        <f t="shared" si="12"/>
        <v>14.4</v>
      </c>
      <c r="M28" s="504">
        <v>0</v>
      </c>
      <c r="N28" s="505">
        <f t="shared" si="13"/>
        <v>0</v>
      </c>
      <c r="O28" s="504">
        <v>0</v>
      </c>
      <c r="P28" s="505">
        <f t="shared" si="14"/>
        <v>0</v>
      </c>
      <c r="Q28" s="504">
        <v>550168</v>
      </c>
      <c r="R28" s="505">
        <f t="shared" si="15"/>
        <v>17</v>
      </c>
      <c r="S28" s="504">
        <f t="shared" si="8"/>
        <v>1396247</v>
      </c>
      <c r="T28" s="505">
        <f t="shared" si="16"/>
        <v>13.3</v>
      </c>
      <c r="U28" s="1"/>
    </row>
    <row r="29" spans="1:21" ht="25.5" customHeight="1">
      <c r="A29" s="1047"/>
      <c r="B29" s="192" t="s">
        <v>206</v>
      </c>
      <c r="C29" s="35"/>
      <c r="D29" s="201"/>
      <c r="E29" s="223">
        <v>2035</v>
      </c>
      <c r="F29" s="230">
        <f t="shared" si="9"/>
        <v>0.1</v>
      </c>
      <c r="G29" s="223">
        <v>2716</v>
      </c>
      <c r="H29" s="230">
        <f t="shared" si="10"/>
        <v>0.5</v>
      </c>
      <c r="I29" s="223">
        <v>0</v>
      </c>
      <c r="J29" s="230">
        <f t="shared" si="11"/>
        <v>0</v>
      </c>
      <c r="K29" s="223">
        <v>10394</v>
      </c>
      <c r="L29" s="230">
        <f t="shared" si="12"/>
        <v>0.5</v>
      </c>
      <c r="M29" s="223">
        <v>0</v>
      </c>
      <c r="N29" s="230">
        <f t="shared" si="13"/>
        <v>0</v>
      </c>
      <c r="O29" s="223">
        <v>0</v>
      </c>
      <c r="P29" s="230">
        <f t="shared" si="14"/>
        <v>0</v>
      </c>
      <c r="Q29" s="223">
        <v>30234</v>
      </c>
      <c r="R29" s="230">
        <f t="shared" si="15"/>
        <v>0.9</v>
      </c>
      <c r="S29" s="223">
        <f>+E29+I29+K29+M29+G29+O29+Q29</f>
        <v>45379</v>
      </c>
      <c r="T29" s="216">
        <f t="shared" si="16"/>
        <v>0.4</v>
      </c>
      <c r="U29" s="1"/>
    </row>
    <row r="30" spans="1:21" ht="25.5" customHeight="1" thickBot="1">
      <c r="A30" s="1047"/>
      <c r="B30" s="217" t="s">
        <v>207</v>
      </c>
      <c r="C30" s="211"/>
      <c r="D30" s="206"/>
      <c r="E30" s="227">
        <v>446156</v>
      </c>
      <c r="F30" s="231">
        <f t="shared" si="9"/>
        <v>16.8</v>
      </c>
      <c r="G30" s="227">
        <v>39583</v>
      </c>
      <c r="H30" s="231">
        <f t="shared" si="10"/>
        <v>7.9</v>
      </c>
      <c r="I30" s="227">
        <v>19719</v>
      </c>
      <c r="J30" s="231">
        <f t="shared" si="11"/>
        <v>4</v>
      </c>
      <c r="K30" s="227">
        <v>409201</v>
      </c>
      <c r="L30" s="231">
        <f t="shared" si="12"/>
        <v>21.4</v>
      </c>
      <c r="M30" s="227">
        <v>210626</v>
      </c>
      <c r="N30" s="231">
        <f t="shared" si="13"/>
        <v>79.3</v>
      </c>
      <c r="O30" s="227">
        <v>1097990</v>
      </c>
      <c r="P30" s="231">
        <f t="shared" si="14"/>
        <v>76.7</v>
      </c>
      <c r="Q30" s="227">
        <v>220302</v>
      </c>
      <c r="R30" s="231">
        <f t="shared" si="15"/>
        <v>6.8</v>
      </c>
      <c r="S30" s="227">
        <f t="shared" si="8"/>
        <v>2443577</v>
      </c>
      <c r="T30" s="231">
        <f t="shared" si="16"/>
        <v>23.2</v>
      </c>
      <c r="U30" s="1"/>
    </row>
    <row r="31" spans="2:21" ht="25.5" customHeight="1">
      <c r="B31" s="189" t="s">
        <v>208</v>
      </c>
      <c r="C31" s="33"/>
      <c r="D31" s="204"/>
      <c r="E31" s="229">
        <v>2662030</v>
      </c>
      <c r="F31" s="230">
        <f t="shared" si="9"/>
        <v>100</v>
      </c>
      <c r="G31" s="229">
        <v>500574</v>
      </c>
      <c r="H31" s="230">
        <f t="shared" si="10"/>
        <v>100</v>
      </c>
      <c r="I31" s="229">
        <v>498539</v>
      </c>
      <c r="J31" s="230">
        <f t="shared" si="11"/>
        <v>100</v>
      </c>
      <c r="K31" s="229">
        <v>1911264</v>
      </c>
      <c r="L31" s="230">
        <f t="shared" si="12"/>
        <v>100</v>
      </c>
      <c r="M31" s="229">
        <v>265642</v>
      </c>
      <c r="N31" s="230">
        <f t="shared" si="13"/>
        <v>100</v>
      </c>
      <c r="O31" s="229">
        <v>1431879</v>
      </c>
      <c r="P31" s="230">
        <f t="shared" si="14"/>
        <v>100</v>
      </c>
      <c r="Q31" s="229">
        <v>3242388</v>
      </c>
      <c r="R31" s="230">
        <f t="shared" si="15"/>
        <v>100</v>
      </c>
      <c r="S31" s="229">
        <f>+E31+I31+K31+M31+G31+O31+Q31</f>
        <v>10512316</v>
      </c>
      <c r="T31" s="230">
        <f t="shared" si="16"/>
        <v>100</v>
      </c>
      <c r="U31" s="1"/>
    </row>
    <row r="32" spans="2:21" ht="25.5" customHeight="1" thickBot="1">
      <c r="B32" s="217" t="s">
        <v>209</v>
      </c>
      <c r="C32" s="211"/>
      <c r="D32" s="206"/>
      <c r="E32" s="227">
        <v>2662030</v>
      </c>
      <c r="F32" s="944"/>
      <c r="G32" s="224">
        <v>500574</v>
      </c>
      <c r="H32" s="944"/>
      <c r="I32" s="224">
        <v>498539</v>
      </c>
      <c r="J32" s="944"/>
      <c r="K32" s="224">
        <v>1911264</v>
      </c>
      <c r="L32" s="944"/>
      <c r="M32" s="224">
        <v>265642</v>
      </c>
      <c r="N32" s="944"/>
      <c r="O32" s="224">
        <v>1431879</v>
      </c>
      <c r="P32" s="944"/>
      <c r="Q32" s="227">
        <v>3242388</v>
      </c>
      <c r="R32" s="944"/>
      <c r="S32" s="224">
        <f>S31</f>
        <v>10512316</v>
      </c>
      <c r="T32" s="944"/>
      <c r="U32" s="1"/>
    </row>
    <row r="33" spans="2:21" ht="18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/>
    </row>
    <row r="34" spans="2:21" ht="18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</sheetData>
  <sheetProtection/>
  <mergeCells count="16">
    <mergeCell ref="M2:N2"/>
    <mergeCell ref="M3:N3"/>
    <mergeCell ref="S2:T3"/>
    <mergeCell ref="Q2:R2"/>
    <mergeCell ref="Q3:R3"/>
    <mergeCell ref="O2:P2"/>
    <mergeCell ref="O3:P3"/>
    <mergeCell ref="C15:D15"/>
    <mergeCell ref="K2:L2"/>
    <mergeCell ref="K3:L3"/>
    <mergeCell ref="I2:J2"/>
    <mergeCell ref="I3:J3"/>
    <mergeCell ref="E2:F2"/>
    <mergeCell ref="E3:F3"/>
    <mergeCell ref="G2:H2"/>
    <mergeCell ref="G3:H3"/>
  </mergeCells>
  <conditionalFormatting sqref="E34:U34 L23:T23 C14:C17 E35:T65536 E24:T33 E1:T22">
    <cfRule type="cellIs" priority="4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1968503937007874"/>
  <pageSetup errors="blank" horizontalDpi="600" verticalDpi="600" orientation="landscape" pageOrder="overThenDown" paperSize="9" scale="70" r:id="rId4"/>
  <headerFooter alignWithMargins="0">
    <oddFooter>&amp;C&amp;"ＭＳ Ｐゴシック,太字"&amp;18３　病院事業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61"/>
  <sheetViews>
    <sheetView view="pageBreakPreview" zoomScaleNormal="75" zoomScaleSheetLayoutView="100" zoomScalePageLayoutView="0" workbookViewId="0" topLeftCell="A1">
      <pane xSplit="6" ySplit="3" topLeftCell="G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3" sqref="E3"/>
    </sheetView>
  </sheetViews>
  <sheetFormatPr defaultColWidth="9.00390625" defaultRowHeight="13.5"/>
  <cols>
    <col min="1" max="1" width="3.75390625" style="83" customWidth="1"/>
    <col min="2" max="2" width="2.75390625" style="83" customWidth="1"/>
    <col min="3" max="3" width="3.50390625" style="83" customWidth="1"/>
    <col min="4" max="4" width="1.4921875" style="83" customWidth="1"/>
    <col min="5" max="5" width="10.625" style="83" customWidth="1"/>
    <col min="6" max="6" width="17.50390625" style="83" customWidth="1"/>
    <col min="7" max="14" width="16.125" style="27" customWidth="1"/>
    <col min="15" max="16" width="10.625" style="83" customWidth="1"/>
    <col min="17" max="16384" width="9.00390625" style="83" customWidth="1"/>
  </cols>
  <sheetData>
    <row r="1" spans="2:14" ht="19.5" customHeight="1" thickBot="1">
      <c r="B1" s="2" t="s">
        <v>217</v>
      </c>
      <c r="C1" s="2"/>
      <c r="D1" s="2"/>
      <c r="E1" s="2"/>
      <c r="F1" s="2"/>
      <c r="J1" s="55"/>
      <c r="K1" s="236"/>
      <c r="L1" s="236"/>
      <c r="M1" s="236"/>
      <c r="N1" s="55" t="s">
        <v>456</v>
      </c>
    </row>
    <row r="2" spans="2:14" ht="13.5">
      <c r="B2" s="185"/>
      <c r="C2" s="186"/>
      <c r="D2" s="186"/>
      <c r="E2" s="186"/>
      <c r="F2" s="207" t="s">
        <v>417</v>
      </c>
      <c r="G2" s="237" t="s">
        <v>360</v>
      </c>
      <c r="H2" s="237" t="s">
        <v>380</v>
      </c>
      <c r="I2" s="237" t="s">
        <v>361</v>
      </c>
      <c r="J2" s="238" t="s">
        <v>358</v>
      </c>
      <c r="K2" s="237" t="s">
        <v>381</v>
      </c>
      <c r="L2" s="237" t="s">
        <v>214</v>
      </c>
      <c r="M2" s="1099" t="s">
        <v>215</v>
      </c>
      <c r="N2" s="1183" t="s">
        <v>544</v>
      </c>
    </row>
    <row r="3" spans="2:14" ht="14.25" thickBot="1">
      <c r="B3" s="195"/>
      <c r="C3" s="146" t="s">
        <v>218</v>
      </c>
      <c r="D3" s="146"/>
      <c r="E3" s="146"/>
      <c r="F3" s="153"/>
      <c r="G3" s="183" t="s">
        <v>464</v>
      </c>
      <c r="H3" s="183" t="s">
        <v>385</v>
      </c>
      <c r="I3" s="183" t="s">
        <v>465</v>
      </c>
      <c r="J3" s="183" t="s">
        <v>359</v>
      </c>
      <c r="K3" s="245" t="s">
        <v>388</v>
      </c>
      <c r="L3" s="183" t="s">
        <v>466</v>
      </c>
      <c r="M3" s="1084" t="s">
        <v>467</v>
      </c>
      <c r="N3" s="1184"/>
    </row>
    <row r="4" spans="2:14" ht="13.5">
      <c r="B4" s="190" t="s">
        <v>219</v>
      </c>
      <c r="C4" s="31"/>
      <c r="D4" s="31"/>
      <c r="E4" s="31"/>
      <c r="F4" s="199"/>
      <c r="G4" s="243">
        <v>1496556</v>
      </c>
      <c r="H4" s="244">
        <v>345883</v>
      </c>
      <c r="I4" s="244">
        <v>460743</v>
      </c>
      <c r="J4" s="244">
        <v>542644</v>
      </c>
      <c r="K4" s="244">
        <v>1723669</v>
      </c>
      <c r="L4" s="244">
        <v>3487066</v>
      </c>
      <c r="M4" s="246">
        <v>3572523</v>
      </c>
      <c r="N4" s="250">
        <f>SUM(G4:M4)</f>
        <v>11629084</v>
      </c>
    </row>
    <row r="5" spans="2:14" ht="13.5">
      <c r="B5" s="190"/>
      <c r="C5" s="29" t="s">
        <v>220</v>
      </c>
      <c r="D5" s="30"/>
      <c r="E5" s="30"/>
      <c r="F5" s="202"/>
      <c r="G5" s="527">
        <v>1487144</v>
      </c>
      <c r="H5" s="528">
        <v>345883</v>
      </c>
      <c r="I5" s="528">
        <v>460743</v>
      </c>
      <c r="J5" s="528">
        <v>541287</v>
      </c>
      <c r="K5" s="528">
        <v>1723669</v>
      </c>
      <c r="L5" s="528">
        <v>3486986</v>
      </c>
      <c r="M5" s="529">
        <v>3572523</v>
      </c>
      <c r="N5" s="530">
        <f>SUM(G5:M5)</f>
        <v>11618235</v>
      </c>
    </row>
    <row r="6" spans="2:14" ht="13.5">
      <c r="B6" s="190"/>
      <c r="C6" s="1157"/>
      <c r="D6" s="1185"/>
      <c r="E6" s="486" t="s">
        <v>221</v>
      </c>
      <c r="F6" s="476"/>
      <c r="G6" s="531">
        <v>95330</v>
      </c>
      <c r="H6" s="532">
        <v>273</v>
      </c>
      <c r="I6" s="532">
        <v>27725</v>
      </c>
      <c r="J6" s="532">
        <v>0</v>
      </c>
      <c r="K6" s="532">
        <v>42504</v>
      </c>
      <c r="L6" s="532">
        <v>522956</v>
      </c>
      <c r="M6" s="533">
        <v>27004</v>
      </c>
      <c r="N6" s="534">
        <f>SUM(G6:M6)</f>
        <v>715792</v>
      </c>
    </row>
    <row r="7" spans="2:14" ht="13.5">
      <c r="B7" s="190"/>
      <c r="C7" s="1157"/>
      <c r="D7" s="1185"/>
      <c r="E7" s="486" t="s">
        <v>222</v>
      </c>
      <c r="F7" s="476"/>
      <c r="G7" s="531">
        <v>3170052</v>
      </c>
      <c r="H7" s="532">
        <v>844275</v>
      </c>
      <c r="I7" s="532">
        <v>1250084</v>
      </c>
      <c r="J7" s="532">
        <v>2829141</v>
      </c>
      <c r="K7" s="532">
        <v>2489763</v>
      </c>
      <c r="L7" s="532">
        <v>3913125</v>
      </c>
      <c r="M7" s="533">
        <v>5181389</v>
      </c>
      <c r="N7" s="534">
        <f aca="true" t="shared" si="0" ref="N7:N60">SUM(G7:M7)</f>
        <v>19677829</v>
      </c>
    </row>
    <row r="8" spans="2:14" ht="13.5">
      <c r="B8" s="190"/>
      <c r="C8" s="1157"/>
      <c r="D8" s="1185"/>
      <c r="E8" s="486" t="s">
        <v>223</v>
      </c>
      <c r="F8" s="476"/>
      <c r="G8" s="531">
        <v>1932107</v>
      </c>
      <c r="H8" s="532">
        <v>498665</v>
      </c>
      <c r="I8" s="532">
        <v>817066</v>
      </c>
      <c r="J8" s="532">
        <v>2287854</v>
      </c>
      <c r="K8" s="532">
        <v>808598</v>
      </c>
      <c r="L8" s="532">
        <v>949095</v>
      </c>
      <c r="M8" s="533">
        <v>1635870</v>
      </c>
      <c r="N8" s="534">
        <f t="shared" si="0"/>
        <v>8929255</v>
      </c>
    </row>
    <row r="9" spans="2:14" ht="13.5">
      <c r="B9" s="190"/>
      <c r="C9" s="1157"/>
      <c r="D9" s="1185"/>
      <c r="E9" s="486" t="s">
        <v>224</v>
      </c>
      <c r="F9" s="476"/>
      <c r="G9" s="531">
        <v>153869</v>
      </c>
      <c r="H9" s="532">
        <v>0</v>
      </c>
      <c r="I9" s="532">
        <v>0</v>
      </c>
      <c r="J9" s="532">
        <v>0</v>
      </c>
      <c r="K9" s="532">
        <v>0</v>
      </c>
      <c r="L9" s="532">
        <v>0</v>
      </c>
      <c r="M9" s="533">
        <v>0</v>
      </c>
      <c r="N9" s="534">
        <f t="shared" si="0"/>
        <v>153869</v>
      </c>
    </row>
    <row r="10" spans="2:14" ht="13.5">
      <c r="B10" s="190"/>
      <c r="C10" s="1186"/>
      <c r="D10" s="1187"/>
      <c r="E10" s="543" t="s">
        <v>225</v>
      </c>
      <c r="F10" s="544"/>
      <c r="G10" s="545"/>
      <c r="H10" s="546"/>
      <c r="I10" s="546"/>
      <c r="J10" s="546"/>
      <c r="K10" s="546"/>
      <c r="L10" s="546"/>
      <c r="M10" s="547"/>
      <c r="N10" s="548">
        <f>SUM(G10:M10)</f>
        <v>0</v>
      </c>
    </row>
    <row r="11" spans="2:14" ht="13.5">
      <c r="B11" s="190"/>
      <c r="C11" s="474" t="s">
        <v>226</v>
      </c>
      <c r="D11" s="475"/>
      <c r="E11" s="475"/>
      <c r="F11" s="476"/>
      <c r="G11" s="531">
        <v>2162</v>
      </c>
      <c r="H11" s="532">
        <v>0</v>
      </c>
      <c r="I11" s="532">
        <v>0</v>
      </c>
      <c r="J11" s="532">
        <v>1357</v>
      </c>
      <c r="K11" s="532">
        <v>0</v>
      </c>
      <c r="L11" s="532">
        <v>80</v>
      </c>
      <c r="M11" s="533">
        <v>0</v>
      </c>
      <c r="N11" s="534">
        <f t="shared" si="0"/>
        <v>3599</v>
      </c>
    </row>
    <row r="12" spans="2:14" ht="13.5">
      <c r="B12" s="189"/>
      <c r="C12" s="32" t="s">
        <v>227</v>
      </c>
      <c r="D12" s="33"/>
      <c r="E12" s="33"/>
      <c r="F12" s="204"/>
      <c r="G12" s="243">
        <v>7250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6">
        <v>0</v>
      </c>
      <c r="N12" s="250">
        <f t="shared" si="0"/>
        <v>7250</v>
      </c>
    </row>
    <row r="13" spans="2:14" ht="13.5">
      <c r="B13" s="191" t="s">
        <v>228</v>
      </c>
      <c r="C13" s="30"/>
      <c r="D13" s="30"/>
      <c r="E13" s="30"/>
      <c r="F13" s="202"/>
      <c r="G13" s="240">
        <v>440383</v>
      </c>
      <c r="H13" s="54">
        <v>84702</v>
      </c>
      <c r="I13" s="54">
        <v>53217</v>
      </c>
      <c r="J13" s="54">
        <v>557433</v>
      </c>
      <c r="K13" s="54">
        <v>178393</v>
      </c>
      <c r="L13" s="54">
        <v>1602267</v>
      </c>
      <c r="M13" s="54">
        <v>976660</v>
      </c>
      <c r="N13" s="251">
        <f>SUM(G13:M13)</f>
        <v>3893055</v>
      </c>
    </row>
    <row r="14" spans="2:14" ht="13.5">
      <c r="B14" s="190"/>
      <c r="C14" s="471" t="s">
        <v>229</v>
      </c>
      <c r="D14" s="472"/>
      <c r="E14" s="472"/>
      <c r="F14" s="473"/>
      <c r="G14" s="518">
        <v>30506</v>
      </c>
      <c r="H14" s="519">
        <v>16981</v>
      </c>
      <c r="I14" s="519">
        <v>33273</v>
      </c>
      <c r="J14" s="519">
        <v>361048</v>
      </c>
      <c r="K14" s="519">
        <v>56813</v>
      </c>
      <c r="L14" s="519">
        <v>1228231</v>
      </c>
      <c r="M14" s="520">
        <v>524326</v>
      </c>
      <c r="N14" s="521">
        <f t="shared" si="0"/>
        <v>2251178</v>
      </c>
    </row>
    <row r="15" spans="2:14" ht="13.5">
      <c r="B15" s="190"/>
      <c r="C15" s="474" t="s">
        <v>230</v>
      </c>
      <c r="D15" s="475"/>
      <c r="E15" s="475"/>
      <c r="F15" s="476"/>
      <c r="G15" s="531">
        <v>344809</v>
      </c>
      <c r="H15" s="532">
        <v>57917</v>
      </c>
      <c r="I15" s="532">
        <v>18035</v>
      </c>
      <c r="J15" s="532">
        <v>176744</v>
      </c>
      <c r="K15" s="532">
        <v>121080</v>
      </c>
      <c r="L15" s="532">
        <v>374036</v>
      </c>
      <c r="M15" s="533">
        <v>432567</v>
      </c>
      <c r="N15" s="534">
        <f t="shared" si="0"/>
        <v>1525188</v>
      </c>
    </row>
    <row r="16" spans="2:14" ht="13.5">
      <c r="B16" s="190"/>
      <c r="C16" s="474" t="s">
        <v>231</v>
      </c>
      <c r="D16" s="475"/>
      <c r="E16" s="475"/>
      <c r="F16" s="476"/>
      <c r="G16" s="531">
        <v>18869</v>
      </c>
      <c r="H16" s="532">
        <v>9804</v>
      </c>
      <c r="I16" s="532">
        <v>1509</v>
      </c>
      <c r="J16" s="532">
        <v>19106</v>
      </c>
      <c r="K16" s="532">
        <v>0</v>
      </c>
      <c r="L16" s="532">
        <v>0</v>
      </c>
      <c r="M16" s="533">
        <v>19767</v>
      </c>
      <c r="N16" s="534">
        <f t="shared" si="0"/>
        <v>69055</v>
      </c>
    </row>
    <row r="17" spans="2:14" ht="13.5">
      <c r="B17" s="189"/>
      <c r="C17" s="477" t="s">
        <v>232</v>
      </c>
      <c r="D17" s="478"/>
      <c r="E17" s="478"/>
      <c r="F17" s="479"/>
      <c r="G17" s="535">
        <v>1000</v>
      </c>
      <c r="H17" s="536">
        <v>0</v>
      </c>
      <c r="I17" s="536">
        <v>400</v>
      </c>
      <c r="J17" s="536">
        <v>535</v>
      </c>
      <c r="K17" s="536">
        <v>0</v>
      </c>
      <c r="L17" s="536">
        <v>0</v>
      </c>
      <c r="M17" s="537">
        <v>0</v>
      </c>
      <c r="N17" s="538">
        <f t="shared" si="0"/>
        <v>1935</v>
      </c>
    </row>
    <row r="18" spans="2:14" ht="13.5">
      <c r="B18" s="192" t="s">
        <v>233</v>
      </c>
      <c r="C18" s="35"/>
      <c r="D18" s="35"/>
      <c r="E18" s="35"/>
      <c r="F18" s="201"/>
      <c r="G18" s="240">
        <v>0</v>
      </c>
      <c r="H18" s="54">
        <v>0</v>
      </c>
      <c r="I18" s="54">
        <v>0</v>
      </c>
      <c r="J18" s="54">
        <v>8771</v>
      </c>
      <c r="K18" s="54">
        <v>7988</v>
      </c>
      <c r="L18" s="54">
        <v>0</v>
      </c>
      <c r="M18" s="247">
        <v>32470</v>
      </c>
      <c r="N18" s="251">
        <f t="shared" si="0"/>
        <v>49229</v>
      </c>
    </row>
    <row r="19" spans="2:14" ht="14.25" thickBot="1">
      <c r="B19" s="217" t="s">
        <v>234</v>
      </c>
      <c r="C19" s="211"/>
      <c r="D19" s="211"/>
      <c r="E19" s="211"/>
      <c r="F19" s="206"/>
      <c r="G19" s="242">
        <v>1936939</v>
      </c>
      <c r="H19" s="239">
        <v>430585</v>
      </c>
      <c r="I19" s="239">
        <v>513960</v>
      </c>
      <c r="J19" s="239">
        <v>1108848</v>
      </c>
      <c r="K19" s="239">
        <v>1910050</v>
      </c>
      <c r="L19" s="239">
        <v>5089333</v>
      </c>
      <c r="M19" s="249">
        <v>4581653</v>
      </c>
      <c r="N19" s="253">
        <f t="shared" si="0"/>
        <v>15571368</v>
      </c>
    </row>
    <row r="20" spans="2:14" ht="13.5">
      <c r="B20" s="190" t="s">
        <v>235</v>
      </c>
      <c r="C20" s="31"/>
      <c r="D20" s="31"/>
      <c r="E20" s="31"/>
      <c r="F20" s="199"/>
      <c r="G20" s="243">
        <v>539445</v>
      </c>
      <c r="H20" s="244">
        <v>0</v>
      </c>
      <c r="I20" s="244">
        <v>0</v>
      </c>
      <c r="J20" s="244">
        <v>0</v>
      </c>
      <c r="K20" s="244">
        <v>30375</v>
      </c>
      <c r="L20" s="244">
        <v>0</v>
      </c>
      <c r="M20" s="246">
        <v>71</v>
      </c>
      <c r="N20" s="250">
        <f t="shared" si="0"/>
        <v>569891</v>
      </c>
    </row>
    <row r="21" spans="2:14" ht="13.5">
      <c r="B21" s="190"/>
      <c r="C21" s="471" t="s">
        <v>236</v>
      </c>
      <c r="D21" s="472"/>
      <c r="E21" s="472"/>
      <c r="F21" s="473"/>
      <c r="G21" s="518">
        <v>0</v>
      </c>
      <c r="H21" s="519">
        <v>0</v>
      </c>
      <c r="I21" s="519">
        <v>0</v>
      </c>
      <c r="J21" s="519">
        <v>0</v>
      </c>
      <c r="K21" s="519">
        <v>30375</v>
      </c>
      <c r="L21" s="519">
        <v>0</v>
      </c>
      <c r="M21" s="520">
        <v>0</v>
      </c>
      <c r="N21" s="521">
        <f t="shared" si="0"/>
        <v>30375</v>
      </c>
    </row>
    <row r="22" spans="2:14" ht="13.5">
      <c r="B22" s="190"/>
      <c r="C22" s="474" t="s">
        <v>237</v>
      </c>
      <c r="D22" s="475"/>
      <c r="E22" s="475"/>
      <c r="F22" s="476"/>
      <c r="G22" s="531">
        <v>539445</v>
      </c>
      <c r="H22" s="532">
        <v>0</v>
      </c>
      <c r="I22" s="532">
        <v>0</v>
      </c>
      <c r="J22" s="532">
        <v>0</v>
      </c>
      <c r="K22" s="532">
        <v>0</v>
      </c>
      <c r="L22" s="532">
        <v>0</v>
      </c>
      <c r="M22" s="533">
        <v>0</v>
      </c>
      <c r="N22" s="534">
        <f t="shared" si="0"/>
        <v>539445</v>
      </c>
    </row>
    <row r="23" spans="2:14" ht="13.5">
      <c r="B23" s="190"/>
      <c r="C23" s="474" t="s">
        <v>238</v>
      </c>
      <c r="D23" s="475"/>
      <c r="E23" s="475"/>
      <c r="F23" s="476"/>
      <c r="G23" s="531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3">
        <v>0</v>
      </c>
      <c r="N23" s="534">
        <f t="shared" si="0"/>
        <v>0</v>
      </c>
    </row>
    <row r="24" spans="2:14" ht="13.5">
      <c r="B24" s="190"/>
      <c r="C24" s="474" t="s">
        <v>239</v>
      </c>
      <c r="D24" s="475"/>
      <c r="E24" s="475"/>
      <c r="F24" s="476"/>
      <c r="G24" s="531">
        <v>0</v>
      </c>
      <c r="H24" s="532">
        <v>0</v>
      </c>
      <c r="I24" s="532">
        <v>0</v>
      </c>
      <c r="J24" s="532">
        <v>0</v>
      </c>
      <c r="K24" s="532">
        <v>0</v>
      </c>
      <c r="L24" s="532">
        <v>0</v>
      </c>
      <c r="M24" s="533">
        <v>71</v>
      </c>
      <c r="N24" s="534">
        <f t="shared" si="0"/>
        <v>71</v>
      </c>
    </row>
    <row r="25" spans="2:14" ht="13.5">
      <c r="B25" s="189"/>
      <c r="C25" s="477" t="s">
        <v>240</v>
      </c>
      <c r="D25" s="478"/>
      <c r="E25" s="478"/>
      <c r="F25" s="479"/>
      <c r="G25" s="535">
        <v>0</v>
      </c>
      <c r="H25" s="536">
        <v>0</v>
      </c>
      <c r="I25" s="536">
        <v>0</v>
      </c>
      <c r="J25" s="536">
        <v>0</v>
      </c>
      <c r="K25" s="536">
        <v>0</v>
      </c>
      <c r="L25" s="536">
        <v>0</v>
      </c>
      <c r="M25" s="537">
        <v>0</v>
      </c>
      <c r="N25" s="538">
        <f t="shared" si="0"/>
        <v>0</v>
      </c>
    </row>
    <row r="26" spans="2:14" ht="13.5">
      <c r="B26" s="191" t="s">
        <v>241</v>
      </c>
      <c r="C26" s="30"/>
      <c r="D26" s="30"/>
      <c r="E26" s="30"/>
      <c r="F26" s="202"/>
      <c r="G26" s="240">
        <v>549763</v>
      </c>
      <c r="H26" s="54">
        <v>35297</v>
      </c>
      <c r="I26" s="54">
        <v>8854</v>
      </c>
      <c r="J26" s="54">
        <v>125956</v>
      </c>
      <c r="K26" s="54">
        <v>54397</v>
      </c>
      <c r="L26" s="54">
        <v>471</v>
      </c>
      <c r="M26" s="247">
        <v>215018</v>
      </c>
      <c r="N26" s="251">
        <f t="shared" si="0"/>
        <v>989756</v>
      </c>
    </row>
    <row r="27" spans="2:14" ht="13.5">
      <c r="B27" s="190"/>
      <c r="C27" s="471" t="s">
        <v>242</v>
      </c>
      <c r="D27" s="472"/>
      <c r="E27" s="472"/>
      <c r="F27" s="473"/>
      <c r="G27" s="518">
        <v>320000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20">
        <v>0</v>
      </c>
      <c r="N27" s="521">
        <f t="shared" si="0"/>
        <v>320000</v>
      </c>
    </row>
    <row r="28" spans="2:14" ht="13.5">
      <c r="B28" s="190"/>
      <c r="C28" s="474" t="s">
        <v>243</v>
      </c>
      <c r="D28" s="475"/>
      <c r="E28" s="475"/>
      <c r="F28" s="476"/>
      <c r="G28" s="531">
        <v>217174</v>
      </c>
      <c r="H28" s="532">
        <v>35297</v>
      </c>
      <c r="I28" s="532">
        <v>7352</v>
      </c>
      <c r="J28" s="532">
        <v>109654</v>
      </c>
      <c r="K28" s="532">
        <v>53897</v>
      </c>
      <c r="L28" s="532">
        <v>471</v>
      </c>
      <c r="M28" s="533">
        <v>201811</v>
      </c>
      <c r="N28" s="534">
        <f t="shared" si="0"/>
        <v>625656</v>
      </c>
    </row>
    <row r="29" spans="2:14" ht="13.5">
      <c r="B29" s="189"/>
      <c r="C29" s="477" t="s">
        <v>536</v>
      </c>
      <c r="D29" s="478"/>
      <c r="E29" s="478"/>
      <c r="F29" s="479"/>
      <c r="G29" s="535">
        <v>12589</v>
      </c>
      <c r="H29" s="536">
        <v>0</v>
      </c>
      <c r="I29" s="536">
        <v>1502</v>
      </c>
      <c r="J29" s="536">
        <v>16302</v>
      </c>
      <c r="K29" s="536">
        <v>500</v>
      </c>
      <c r="L29" s="536">
        <v>0</v>
      </c>
      <c r="M29" s="537">
        <v>13207</v>
      </c>
      <c r="N29" s="538">
        <f t="shared" si="0"/>
        <v>44100</v>
      </c>
    </row>
    <row r="30" spans="2:14" ht="14.25" thickBot="1">
      <c r="B30" s="217" t="s">
        <v>244</v>
      </c>
      <c r="C30" s="211"/>
      <c r="D30" s="211"/>
      <c r="E30" s="211"/>
      <c r="F30" s="206"/>
      <c r="G30" s="242">
        <v>1089208</v>
      </c>
      <c r="H30" s="239">
        <v>35297</v>
      </c>
      <c r="I30" s="239">
        <v>8854</v>
      </c>
      <c r="J30" s="239">
        <v>125956</v>
      </c>
      <c r="K30" s="239">
        <v>84772</v>
      </c>
      <c r="L30" s="239">
        <v>471</v>
      </c>
      <c r="M30" s="249">
        <v>215089</v>
      </c>
      <c r="N30" s="253">
        <f t="shared" si="0"/>
        <v>1559647</v>
      </c>
    </row>
    <row r="31" spans="2:14" ht="13.5">
      <c r="B31" s="190" t="s">
        <v>245</v>
      </c>
      <c r="C31" s="31"/>
      <c r="D31" s="31"/>
      <c r="E31" s="31"/>
      <c r="F31" s="199"/>
      <c r="G31" s="243">
        <v>2811821</v>
      </c>
      <c r="H31" s="244">
        <v>689721</v>
      </c>
      <c r="I31" s="244">
        <v>903520</v>
      </c>
      <c r="J31" s="244">
        <v>1670551</v>
      </c>
      <c r="K31" s="244">
        <v>468152</v>
      </c>
      <c r="L31" s="244">
        <v>4040290</v>
      </c>
      <c r="M31" s="246">
        <v>3983863</v>
      </c>
      <c r="N31" s="250">
        <f t="shared" si="0"/>
        <v>14567918</v>
      </c>
    </row>
    <row r="32" spans="2:14" ht="13.5">
      <c r="B32" s="190"/>
      <c r="C32" s="29" t="s">
        <v>246</v>
      </c>
      <c r="D32" s="30"/>
      <c r="E32" s="30"/>
      <c r="F32" s="202"/>
      <c r="G32" s="527">
        <v>2560849</v>
      </c>
      <c r="H32" s="528">
        <v>633618</v>
      </c>
      <c r="I32" s="528">
        <v>903520</v>
      </c>
      <c r="J32" s="528">
        <v>1607474</v>
      </c>
      <c r="K32" s="528">
        <v>252092</v>
      </c>
      <c r="L32" s="528">
        <v>2280184</v>
      </c>
      <c r="M32" s="529">
        <v>3329630</v>
      </c>
      <c r="N32" s="530">
        <f t="shared" si="0"/>
        <v>11567367</v>
      </c>
    </row>
    <row r="33" spans="2:14" ht="13.5">
      <c r="B33" s="190"/>
      <c r="C33" s="1157"/>
      <c r="D33" s="1158"/>
      <c r="E33" s="486" t="s">
        <v>247</v>
      </c>
      <c r="F33" s="476"/>
      <c r="G33" s="531">
        <v>49502</v>
      </c>
      <c r="H33" s="532">
        <v>9361</v>
      </c>
      <c r="I33" s="532">
        <v>0</v>
      </c>
      <c r="J33" s="532">
        <v>0</v>
      </c>
      <c r="K33" s="532">
        <v>12085</v>
      </c>
      <c r="L33" s="532">
        <v>96215</v>
      </c>
      <c r="M33" s="533">
        <v>29067</v>
      </c>
      <c r="N33" s="534">
        <f t="shared" si="0"/>
        <v>196230</v>
      </c>
    </row>
    <row r="34" spans="2:14" ht="13.5">
      <c r="B34" s="190"/>
      <c r="C34" s="1157"/>
      <c r="D34" s="1158"/>
      <c r="E34" s="486" t="s">
        <v>248</v>
      </c>
      <c r="F34" s="476"/>
      <c r="G34" s="531">
        <v>0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3">
        <v>0</v>
      </c>
      <c r="N34" s="534">
        <f t="shared" si="0"/>
        <v>0</v>
      </c>
    </row>
    <row r="35" spans="2:14" ht="13.5">
      <c r="B35" s="190"/>
      <c r="C35" s="1157"/>
      <c r="D35" s="1158"/>
      <c r="E35" s="486" t="s">
        <v>249</v>
      </c>
      <c r="F35" s="476"/>
      <c r="G35" s="531">
        <v>2328447</v>
      </c>
      <c r="H35" s="532">
        <v>624257</v>
      </c>
      <c r="I35" s="532">
        <v>903520</v>
      </c>
      <c r="J35" s="532">
        <v>1607474</v>
      </c>
      <c r="K35" s="532">
        <v>111049</v>
      </c>
      <c r="L35" s="532">
        <v>2105185</v>
      </c>
      <c r="M35" s="533">
        <v>3300563</v>
      </c>
      <c r="N35" s="534">
        <f t="shared" si="0"/>
        <v>10980495</v>
      </c>
    </row>
    <row r="36" spans="2:14" ht="13.5">
      <c r="B36" s="190"/>
      <c r="C36" s="1159"/>
      <c r="D36" s="1160"/>
      <c r="E36" s="491" t="s">
        <v>250</v>
      </c>
      <c r="F36" s="479"/>
      <c r="G36" s="535">
        <v>182900</v>
      </c>
      <c r="H36" s="536">
        <v>0</v>
      </c>
      <c r="I36" s="536">
        <v>0</v>
      </c>
      <c r="J36" s="536">
        <v>0</v>
      </c>
      <c r="K36" s="536">
        <v>128958</v>
      </c>
      <c r="L36" s="536">
        <v>78784</v>
      </c>
      <c r="M36" s="537">
        <v>0</v>
      </c>
      <c r="N36" s="538">
        <f t="shared" si="0"/>
        <v>390642</v>
      </c>
    </row>
    <row r="37" spans="2:14" ht="13.5">
      <c r="B37" s="190"/>
      <c r="C37" s="29" t="s">
        <v>251</v>
      </c>
      <c r="D37" s="30"/>
      <c r="E37" s="30"/>
      <c r="F37" s="202"/>
      <c r="G37" s="527">
        <v>250972</v>
      </c>
      <c r="H37" s="528">
        <v>56103</v>
      </c>
      <c r="I37" s="528">
        <v>0</v>
      </c>
      <c r="J37" s="528">
        <v>63077</v>
      </c>
      <c r="K37" s="528">
        <v>216060</v>
      </c>
      <c r="L37" s="528">
        <v>1760106</v>
      </c>
      <c r="M37" s="529">
        <v>654233</v>
      </c>
      <c r="N37" s="530">
        <f t="shared" si="0"/>
        <v>3000551</v>
      </c>
    </row>
    <row r="38" spans="2:14" ht="13.5">
      <c r="B38" s="190"/>
      <c r="C38" s="1157"/>
      <c r="D38" s="1158"/>
      <c r="E38" s="486" t="s">
        <v>252</v>
      </c>
      <c r="F38" s="476"/>
      <c r="G38" s="531">
        <v>250972</v>
      </c>
      <c r="H38" s="532">
        <v>56103</v>
      </c>
      <c r="I38" s="532">
        <v>0</v>
      </c>
      <c r="J38" s="532">
        <v>63077</v>
      </c>
      <c r="K38" s="532">
        <v>216060</v>
      </c>
      <c r="L38" s="532">
        <v>1760106</v>
      </c>
      <c r="M38" s="533">
        <v>654233</v>
      </c>
      <c r="N38" s="534">
        <f t="shared" si="0"/>
        <v>3000551</v>
      </c>
    </row>
    <row r="39" spans="2:14" ht="13.5">
      <c r="B39" s="189"/>
      <c r="C39" s="1159"/>
      <c r="D39" s="1160"/>
      <c r="E39" s="491" t="s">
        <v>253</v>
      </c>
      <c r="F39" s="479"/>
      <c r="G39" s="535">
        <v>0</v>
      </c>
      <c r="H39" s="536">
        <v>0</v>
      </c>
      <c r="I39" s="536">
        <v>0</v>
      </c>
      <c r="J39" s="536">
        <v>0</v>
      </c>
      <c r="K39" s="536">
        <v>0</v>
      </c>
      <c r="L39" s="536">
        <v>0</v>
      </c>
      <c r="M39" s="537">
        <v>0</v>
      </c>
      <c r="N39" s="538">
        <f t="shared" si="0"/>
        <v>0</v>
      </c>
    </row>
    <row r="40" spans="2:14" ht="13.5">
      <c r="B40" s="191" t="s">
        <v>254</v>
      </c>
      <c r="C40" s="30"/>
      <c r="D40" s="30"/>
      <c r="E40" s="30"/>
      <c r="F40" s="202"/>
      <c r="G40" s="241">
        <v>-1964090</v>
      </c>
      <c r="H40" s="235">
        <v>-294433</v>
      </c>
      <c r="I40" s="235">
        <v>-398414</v>
      </c>
      <c r="J40" s="235">
        <v>-687659</v>
      </c>
      <c r="K40" s="235">
        <v>1357126</v>
      </c>
      <c r="L40" s="235">
        <v>1048572</v>
      </c>
      <c r="M40" s="248">
        <v>382701</v>
      </c>
      <c r="N40" s="252">
        <f t="shared" si="0"/>
        <v>-556197</v>
      </c>
    </row>
    <row r="41" spans="2:14" ht="13.5">
      <c r="B41" s="190"/>
      <c r="C41" s="29" t="s">
        <v>255</v>
      </c>
      <c r="D41" s="30"/>
      <c r="E41" s="30"/>
      <c r="F41" s="202"/>
      <c r="G41" s="539">
        <v>865631</v>
      </c>
      <c r="H41" s="540">
        <v>127640</v>
      </c>
      <c r="I41" s="540">
        <v>179716</v>
      </c>
      <c r="J41" s="540">
        <v>2027797</v>
      </c>
      <c r="K41" s="540">
        <v>1426089</v>
      </c>
      <c r="L41" s="540">
        <v>648415</v>
      </c>
      <c r="M41" s="541">
        <v>2123282</v>
      </c>
      <c r="N41" s="542">
        <f t="shared" si="0"/>
        <v>7398570</v>
      </c>
    </row>
    <row r="42" spans="2:14" ht="13.5">
      <c r="B42" s="190"/>
      <c r="C42" s="1157"/>
      <c r="D42" s="1158"/>
      <c r="E42" s="486" t="s">
        <v>256</v>
      </c>
      <c r="F42" s="476"/>
      <c r="G42" s="550">
        <v>38748</v>
      </c>
      <c r="H42" s="551">
        <v>71667</v>
      </c>
      <c r="I42" s="551">
        <v>59072</v>
      </c>
      <c r="J42" s="551">
        <v>142013</v>
      </c>
      <c r="K42" s="551">
        <v>959972</v>
      </c>
      <c r="L42" s="551">
        <v>7333</v>
      </c>
      <c r="M42" s="552">
        <v>159876</v>
      </c>
      <c r="N42" s="553">
        <f t="shared" si="0"/>
        <v>1438681</v>
      </c>
    </row>
    <row r="43" spans="2:14" ht="13.5">
      <c r="B43" s="190"/>
      <c r="C43" s="1157"/>
      <c r="D43" s="1158"/>
      <c r="E43" s="486" t="s">
        <v>257</v>
      </c>
      <c r="F43" s="476"/>
      <c r="G43" s="550">
        <v>173758</v>
      </c>
      <c r="H43" s="551">
        <v>54871</v>
      </c>
      <c r="I43" s="551">
        <v>96967</v>
      </c>
      <c r="J43" s="551">
        <v>148638</v>
      </c>
      <c r="K43" s="551">
        <v>0</v>
      </c>
      <c r="L43" s="551">
        <v>5773</v>
      </c>
      <c r="M43" s="552">
        <v>287004</v>
      </c>
      <c r="N43" s="553">
        <f t="shared" si="0"/>
        <v>767011</v>
      </c>
    </row>
    <row r="44" spans="2:14" ht="13.5">
      <c r="B44" s="190"/>
      <c r="C44" s="1157"/>
      <c r="D44" s="1158"/>
      <c r="E44" s="486" t="s">
        <v>258</v>
      </c>
      <c r="F44" s="476"/>
      <c r="G44" s="550">
        <v>0</v>
      </c>
      <c r="H44" s="551">
        <v>0</v>
      </c>
      <c r="I44" s="551">
        <v>0</v>
      </c>
      <c r="J44" s="551">
        <v>0</v>
      </c>
      <c r="K44" s="551">
        <v>0</v>
      </c>
      <c r="L44" s="551">
        <v>0</v>
      </c>
      <c r="M44" s="552">
        <v>0</v>
      </c>
      <c r="N44" s="553">
        <f t="shared" si="0"/>
        <v>0</v>
      </c>
    </row>
    <row r="45" spans="2:14" ht="13.5">
      <c r="B45" s="190"/>
      <c r="C45" s="1157"/>
      <c r="D45" s="1158"/>
      <c r="E45" s="486" t="s">
        <v>259</v>
      </c>
      <c r="F45" s="476"/>
      <c r="G45" s="550">
        <v>0</v>
      </c>
      <c r="H45" s="551">
        <v>0</v>
      </c>
      <c r="I45" s="551">
        <v>0</v>
      </c>
      <c r="J45" s="551">
        <v>0</v>
      </c>
      <c r="K45" s="551">
        <v>466117</v>
      </c>
      <c r="L45" s="551">
        <v>0</v>
      </c>
      <c r="M45" s="552">
        <v>0</v>
      </c>
      <c r="N45" s="553">
        <f t="shared" si="0"/>
        <v>466117</v>
      </c>
    </row>
    <row r="46" spans="2:14" ht="13.5">
      <c r="B46" s="190"/>
      <c r="C46" s="1159"/>
      <c r="D46" s="1160"/>
      <c r="E46" s="491" t="s">
        <v>225</v>
      </c>
      <c r="F46" s="479"/>
      <c r="G46" s="554">
        <v>653125</v>
      </c>
      <c r="H46" s="555">
        <v>1102</v>
      </c>
      <c r="I46" s="555">
        <v>23677</v>
      </c>
      <c r="J46" s="555">
        <v>1737146</v>
      </c>
      <c r="K46" s="555">
        <v>0</v>
      </c>
      <c r="L46" s="555">
        <v>635309</v>
      </c>
      <c r="M46" s="556">
        <v>1676402</v>
      </c>
      <c r="N46" s="557">
        <f t="shared" si="0"/>
        <v>4726761</v>
      </c>
    </row>
    <row r="47" spans="2:14" ht="13.5">
      <c r="B47" s="190"/>
      <c r="C47" s="29" t="s">
        <v>260</v>
      </c>
      <c r="D47" s="30"/>
      <c r="E47" s="30"/>
      <c r="F47" s="202"/>
      <c r="G47" s="539">
        <v>-2829721</v>
      </c>
      <c r="H47" s="540">
        <v>-422073</v>
      </c>
      <c r="I47" s="540">
        <v>-578130</v>
      </c>
      <c r="J47" s="540">
        <v>-2715456</v>
      </c>
      <c r="K47" s="540">
        <v>-68963</v>
      </c>
      <c r="L47" s="540">
        <v>400157</v>
      </c>
      <c r="M47" s="541">
        <v>-1740581</v>
      </c>
      <c r="N47" s="542">
        <f t="shared" si="0"/>
        <v>-7954767</v>
      </c>
    </row>
    <row r="48" spans="2:14" ht="13.5">
      <c r="B48" s="190"/>
      <c r="C48" s="1157"/>
      <c r="D48" s="1158"/>
      <c r="E48" s="486" t="s">
        <v>261</v>
      </c>
      <c r="F48" s="476"/>
      <c r="G48" s="531">
        <v>0</v>
      </c>
      <c r="H48" s="532">
        <v>0</v>
      </c>
      <c r="I48" s="532">
        <v>0</v>
      </c>
      <c r="J48" s="532">
        <v>0</v>
      </c>
      <c r="K48" s="532">
        <v>20277</v>
      </c>
      <c r="L48" s="532">
        <v>42386</v>
      </c>
      <c r="M48" s="533">
        <v>1000</v>
      </c>
      <c r="N48" s="534">
        <f t="shared" si="0"/>
        <v>63663</v>
      </c>
    </row>
    <row r="49" spans="2:14" ht="13.5">
      <c r="B49" s="190"/>
      <c r="C49" s="1157"/>
      <c r="D49" s="1158"/>
      <c r="E49" s="486" t="s">
        <v>262</v>
      </c>
      <c r="F49" s="476"/>
      <c r="G49" s="531">
        <v>0</v>
      </c>
      <c r="H49" s="532">
        <v>0</v>
      </c>
      <c r="I49" s="532">
        <v>0</v>
      </c>
      <c r="J49" s="532">
        <v>0</v>
      </c>
      <c r="K49" s="532">
        <v>0</v>
      </c>
      <c r="L49" s="532">
        <v>13996</v>
      </c>
      <c r="M49" s="533">
        <v>0</v>
      </c>
      <c r="N49" s="534">
        <f t="shared" si="0"/>
        <v>13996</v>
      </c>
    </row>
    <row r="50" spans="2:14" ht="13.5">
      <c r="B50" s="190"/>
      <c r="C50" s="1157"/>
      <c r="D50" s="1158"/>
      <c r="E50" s="486" t="s">
        <v>263</v>
      </c>
      <c r="F50" s="476"/>
      <c r="G50" s="531">
        <v>0</v>
      </c>
      <c r="H50" s="532">
        <v>0</v>
      </c>
      <c r="I50" s="532">
        <v>0</v>
      </c>
      <c r="J50" s="532">
        <v>0</v>
      </c>
      <c r="K50" s="532">
        <v>0</v>
      </c>
      <c r="L50" s="532">
        <v>0</v>
      </c>
      <c r="M50" s="533">
        <v>0</v>
      </c>
      <c r="N50" s="534">
        <f t="shared" si="0"/>
        <v>0</v>
      </c>
    </row>
    <row r="51" spans="2:14" ht="13.5">
      <c r="B51" s="190"/>
      <c r="C51" s="1157"/>
      <c r="D51" s="1158"/>
      <c r="E51" s="486" t="s">
        <v>264</v>
      </c>
      <c r="F51" s="476"/>
      <c r="G51" s="531">
        <v>0</v>
      </c>
      <c r="H51" s="532">
        <v>0</v>
      </c>
      <c r="I51" s="532">
        <v>0</v>
      </c>
      <c r="J51" s="532">
        <v>0</v>
      </c>
      <c r="K51" s="532">
        <v>25098</v>
      </c>
      <c r="L51" s="532">
        <v>0</v>
      </c>
      <c r="M51" s="533">
        <v>0</v>
      </c>
      <c r="N51" s="534">
        <f t="shared" si="0"/>
        <v>25098</v>
      </c>
    </row>
    <row r="52" spans="2:14" ht="13.5">
      <c r="B52" s="190"/>
      <c r="C52" s="1157"/>
      <c r="D52" s="1158"/>
      <c r="E52" s="543" t="s">
        <v>265</v>
      </c>
      <c r="F52" s="544"/>
      <c r="G52" s="545">
        <v>0</v>
      </c>
      <c r="H52" s="546">
        <v>0</v>
      </c>
      <c r="I52" s="546">
        <v>0</v>
      </c>
      <c r="J52" s="546">
        <v>0</v>
      </c>
      <c r="K52" s="546">
        <v>0</v>
      </c>
      <c r="L52" s="546">
        <v>343775</v>
      </c>
      <c r="M52" s="547">
        <v>0</v>
      </c>
      <c r="N52" s="548">
        <f t="shared" si="0"/>
        <v>343775</v>
      </c>
    </row>
    <row r="53" spans="2:14" ht="13.5">
      <c r="B53" s="190"/>
      <c r="C53" s="1157"/>
      <c r="D53" s="1158"/>
      <c r="E53" s="543" t="s">
        <v>266</v>
      </c>
      <c r="F53" s="544"/>
      <c r="G53" s="1110">
        <v>2829721</v>
      </c>
      <c r="H53" s="546">
        <v>422073</v>
      </c>
      <c r="I53" s="546">
        <v>578130</v>
      </c>
      <c r="J53" s="546">
        <v>2715456</v>
      </c>
      <c r="K53" s="546">
        <v>114338</v>
      </c>
      <c r="L53" s="546">
        <v>0</v>
      </c>
      <c r="M53" s="547">
        <v>1741581</v>
      </c>
      <c r="N53" s="548">
        <f t="shared" si="0"/>
        <v>8401299</v>
      </c>
    </row>
    <row r="54" spans="2:14" ht="13.5">
      <c r="B54" s="190"/>
      <c r="C54" s="1157"/>
      <c r="D54" s="1158"/>
      <c r="E54" s="549" t="s">
        <v>267</v>
      </c>
      <c r="F54" s="480" t="s">
        <v>268</v>
      </c>
      <c r="G54" s="531">
        <v>96601</v>
      </c>
      <c r="H54" s="532">
        <v>2595</v>
      </c>
      <c r="I54" s="532">
        <v>0</v>
      </c>
      <c r="J54" s="532">
        <v>19211</v>
      </c>
      <c r="K54" s="532">
        <v>44430</v>
      </c>
      <c r="L54" s="532">
        <v>27087</v>
      </c>
      <c r="M54" s="533">
        <v>68549</v>
      </c>
      <c r="N54" s="534">
        <f t="shared" si="0"/>
        <v>258473</v>
      </c>
    </row>
    <row r="55" spans="2:14" ht="13.5">
      <c r="B55" s="189"/>
      <c r="C55" s="1159"/>
      <c r="D55" s="1160"/>
      <c r="E55" s="483"/>
      <c r="F55" s="481" t="s">
        <v>269</v>
      </c>
      <c r="G55" s="535">
        <v>0</v>
      </c>
      <c r="H55" s="536">
        <v>0</v>
      </c>
      <c r="I55" s="536">
        <v>24015</v>
      </c>
      <c r="J55" s="536">
        <v>0</v>
      </c>
      <c r="K55" s="536">
        <v>0</v>
      </c>
      <c r="L55" s="536">
        <v>0</v>
      </c>
      <c r="M55" s="537">
        <v>0</v>
      </c>
      <c r="N55" s="538">
        <f t="shared" si="0"/>
        <v>24015</v>
      </c>
    </row>
    <row r="56" spans="2:14" ht="14.25" thickBot="1">
      <c r="B56" s="217" t="s">
        <v>270</v>
      </c>
      <c r="C56" s="211"/>
      <c r="D56" s="211"/>
      <c r="E56" s="211"/>
      <c r="F56" s="206"/>
      <c r="G56" s="242">
        <v>847731</v>
      </c>
      <c r="H56" s="239">
        <v>395288</v>
      </c>
      <c r="I56" s="239">
        <v>505106</v>
      </c>
      <c r="J56" s="239">
        <v>982892</v>
      </c>
      <c r="K56" s="239">
        <v>1825278</v>
      </c>
      <c r="L56" s="239">
        <v>5088862</v>
      </c>
      <c r="M56" s="249">
        <v>4366564</v>
      </c>
      <c r="N56" s="253">
        <f t="shared" si="0"/>
        <v>14011721</v>
      </c>
    </row>
    <row r="57" spans="2:14" ht="13.5">
      <c r="B57" s="189" t="s">
        <v>271</v>
      </c>
      <c r="C57" s="33"/>
      <c r="D57" s="33"/>
      <c r="E57" s="33"/>
      <c r="F57" s="204"/>
      <c r="G57" s="243">
        <v>1936939</v>
      </c>
      <c r="H57" s="244">
        <v>430585</v>
      </c>
      <c r="I57" s="244">
        <v>513960</v>
      </c>
      <c r="J57" s="244">
        <v>1108848</v>
      </c>
      <c r="K57" s="244">
        <v>1910050</v>
      </c>
      <c r="L57" s="244">
        <v>5089333</v>
      </c>
      <c r="M57" s="246">
        <v>4581653</v>
      </c>
      <c r="N57" s="250">
        <f t="shared" si="0"/>
        <v>15571368</v>
      </c>
    </row>
    <row r="58" spans="2:14" ht="13.5">
      <c r="B58" s="192" t="s">
        <v>272</v>
      </c>
      <c r="C58" s="35"/>
      <c r="D58" s="35"/>
      <c r="E58" s="35"/>
      <c r="F58" s="201"/>
      <c r="G58" s="240">
        <v>109380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247">
        <v>0</v>
      </c>
      <c r="N58" s="251">
        <f t="shared" si="0"/>
        <v>109380</v>
      </c>
    </row>
    <row r="59" spans="2:14" ht="13.5">
      <c r="B59" s="192" t="s">
        <v>273</v>
      </c>
      <c r="C59" s="35"/>
      <c r="D59" s="35"/>
      <c r="E59" s="35"/>
      <c r="F59" s="201"/>
      <c r="G59" s="240">
        <v>109380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247">
        <v>0</v>
      </c>
      <c r="N59" s="251">
        <f t="shared" si="0"/>
        <v>109380</v>
      </c>
    </row>
    <row r="60" spans="2:14" ht="13.5">
      <c r="B60" s="516" t="s">
        <v>274</v>
      </c>
      <c r="C60" s="517" t="s">
        <v>275</v>
      </c>
      <c r="D60" s="472"/>
      <c r="E60" s="472"/>
      <c r="F60" s="473"/>
      <c r="G60" s="518">
        <v>0</v>
      </c>
      <c r="H60" s="519">
        <v>2595</v>
      </c>
      <c r="I60" s="519">
        <v>0</v>
      </c>
      <c r="J60" s="519">
        <v>23085</v>
      </c>
      <c r="K60" s="519">
        <v>14055</v>
      </c>
      <c r="L60" s="519">
        <v>27087</v>
      </c>
      <c r="M60" s="520">
        <v>0</v>
      </c>
      <c r="N60" s="521">
        <f t="shared" si="0"/>
        <v>66822</v>
      </c>
    </row>
    <row r="61" spans="1:14" ht="14.25" thickBot="1">
      <c r="A61" s="884"/>
      <c r="B61" s="345" t="s">
        <v>276</v>
      </c>
      <c r="C61" s="487" t="s">
        <v>277</v>
      </c>
      <c r="D61" s="522"/>
      <c r="E61" s="522"/>
      <c r="F61" s="488"/>
      <c r="G61" s="523">
        <v>511036</v>
      </c>
      <c r="H61" s="524">
        <v>0</v>
      </c>
      <c r="I61" s="524">
        <v>22565</v>
      </c>
      <c r="J61" s="524">
        <v>0</v>
      </c>
      <c r="K61" s="524">
        <v>0</v>
      </c>
      <c r="L61" s="524">
        <v>0</v>
      </c>
      <c r="M61" s="525">
        <v>110786</v>
      </c>
      <c r="N61" s="526">
        <f>SUM(G61:M61)</f>
        <v>644387</v>
      </c>
    </row>
  </sheetData>
  <sheetProtection/>
  <mergeCells count="6">
    <mergeCell ref="N2:N3"/>
    <mergeCell ref="C48:D55"/>
    <mergeCell ref="C33:D36"/>
    <mergeCell ref="C38:D39"/>
    <mergeCell ref="C42:D46"/>
    <mergeCell ref="C6:D10"/>
  </mergeCells>
  <conditionalFormatting sqref="N1 G1:M9 N4:N9 G10:N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31496062992125984" bottom="0.2362204724409449" header="0.5118110236220472" footer="0.1968503937007874"/>
  <pageSetup errors="blank" horizontalDpi="600" verticalDpi="600" orientation="landscape" pageOrder="overThenDown" paperSize="9" scale="70" r:id="rId1"/>
  <headerFooter alignWithMargins="0">
    <oddFooter>&amp;C&amp;"ＭＳ Ｐゴシック,太字"&amp;18３　病院事業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N30"/>
  <sheetViews>
    <sheetView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3.5"/>
  <cols>
    <col min="1" max="1" width="2.00390625" style="316" customWidth="1"/>
    <col min="2" max="2" width="9.00390625" style="315" customWidth="1"/>
    <col min="3" max="3" width="16.625" style="315" customWidth="1"/>
    <col min="4" max="4" width="20.875" style="90" customWidth="1"/>
    <col min="5" max="5" width="0.2421875" style="90" customWidth="1"/>
    <col min="6" max="6" width="6.25390625" style="94" customWidth="1"/>
    <col min="7" max="14" width="13.875" style="315" customWidth="1"/>
    <col min="15" max="16384" width="9.00390625" style="316" customWidth="1"/>
  </cols>
  <sheetData>
    <row r="1" spans="2:14" ht="22.5" customHeight="1" thickBot="1">
      <c r="B1" s="91" t="s">
        <v>721</v>
      </c>
      <c r="I1" s="87"/>
      <c r="N1" s="87" t="s">
        <v>615</v>
      </c>
    </row>
    <row r="2" spans="2:14" ht="18.75" customHeight="1">
      <c r="B2" s="317"/>
      <c r="C2" s="318"/>
      <c r="D2" s="318" t="s">
        <v>53</v>
      </c>
      <c r="E2" s="318"/>
      <c r="F2" s="336"/>
      <c r="G2" s="319" t="s">
        <v>360</v>
      </c>
      <c r="H2" s="136" t="s">
        <v>380</v>
      </c>
      <c r="I2" s="187" t="s">
        <v>361</v>
      </c>
      <c r="J2" s="136" t="s">
        <v>358</v>
      </c>
      <c r="K2" s="136" t="s">
        <v>381</v>
      </c>
      <c r="L2" s="319" t="s">
        <v>214</v>
      </c>
      <c r="M2" s="325" t="s">
        <v>215</v>
      </c>
      <c r="N2" s="1190" t="s">
        <v>544</v>
      </c>
    </row>
    <row r="3" spans="2:14" ht="18.75" customHeight="1" thickBot="1">
      <c r="B3" s="331"/>
      <c r="C3" s="328" t="s">
        <v>54</v>
      </c>
      <c r="D3" s="332"/>
      <c r="E3" s="332"/>
      <c r="F3" s="337"/>
      <c r="G3" s="333" t="s">
        <v>464</v>
      </c>
      <c r="H3" s="299" t="s">
        <v>385</v>
      </c>
      <c r="I3" s="299" t="s">
        <v>386</v>
      </c>
      <c r="J3" s="299" t="s">
        <v>387</v>
      </c>
      <c r="K3" s="334" t="s">
        <v>388</v>
      </c>
      <c r="L3" s="333" t="s">
        <v>466</v>
      </c>
      <c r="M3" s="324" t="s">
        <v>467</v>
      </c>
      <c r="N3" s="1191"/>
    </row>
    <row r="4" spans="2:14" ht="18.75" customHeight="1">
      <c r="B4" s="320" t="s">
        <v>616</v>
      </c>
      <c r="C4" s="558"/>
      <c r="D4" s="560" t="s">
        <v>617</v>
      </c>
      <c r="E4" s="867"/>
      <c r="F4" s="1192" t="s">
        <v>688</v>
      </c>
      <c r="G4" s="88"/>
      <c r="H4" s="88"/>
      <c r="I4" s="88"/>
      <c r="J4" s="88"/>
      <c r="K4" s="88"/>
      <c r="L4" s="88"/>
      <c r="M4" s="327"/>
      <c r="N4" s="330"/>
    </row>
    <row r="5" spans="2:14" ht="18.75" customHeight="1">
      <c r="B5" s="321"/>
      <c r="C5" s="349" t="s">
        <v>618</v>
      </c>
      <c r="D5" s="561" t="s">
        <v>619</v>
      </c>
      <c r="E5" s="868"/>
      <c r="F5" s="1193"/>
      <c r="G5" s="88">
        <f>ROUND(('２２（第4表）'!G32+'２２（第4表）'!G40)/'２２（第4表）'!G57*100,1)</f>
        <v>30.8</v>
      </c>
      <c r="H5" s="88">
        <f>ROUND(('２２（第4表）'!H32+'２２（第4表）'!H40)/'２２（第4表）'!H57*100,1)</f>
        <v>78.8</v>
      </c>
      <c r="I5" s="88">
        <f>ROUND(('２２（第4表）'!I32+'２２（第4表）'!I40)/'２２（第4表）'!I57*100,1)</f>
        <v>98.3</v>
      </c>
      <c r="J5" s="88">
        <f>ROUND(('２２（第4表）'!J32+'２２（第4表）'!J40)/'２２（第4表）'!J57*100,1)</f>
        <v>83</v>
      </c>
      <c r="K5" s="88">
        <f>ROUND(('２２（第4表）'!K32+'２２（第4表）'!K40)/'２２（第4表）'!K57*100,1)</f>
        <v>84.3</v>
      </c>
      <c r="L5" s="88">
        <f>ROUND(('２２（第4表）'!L32+'２２（第4表）'!L40)/'２２（第4表）'!L57*100,1)</f>
        <v>65.4</v>
      </c>
      <c r="M5" s="327">
        <f>ROUND(('２２（第4表）'!M32+'２２（第4表）'!M40)/'２２（第4表）'!M57*100,1)</f>
        <v>81</v>
      </c>
      <c r="N5" s="330">
        <f>ROUND(('２２（第4表）'!N32+'２２（第4表）'!N40)/'２２（第4表）'!N57*100,1)</f>
        <v>70.7</v>
      </c>
    </row>
    <row r="6" spans="2:14" ht="18.75" customHeight="1">
      <c r="B6" s="322" t="s">
        <v>22</v>
      </c>
      <c r="C6" s="559"/>
      <c r="D6" s="562" t="s">
        <v>23</v>
      </c>
      <c r="E6" s="869"/>
      <c r="F6" s="1194" t="s">
        <v>641</v>
      </c>
      <c r="G6" s="89"/>
      <c r="H6" s="89"/>
      <c r="I6" s="89"/>
      <c r="J6" s="89"/>
      <c r="K6" s="89"/>
      <c r="L6" s="89"/>
      <c r="M6" s="326"/>
      <c r="N6" s="329"/>
    </row>
    <row r="7" spans="2:14" ht="18.75" customHeight="1">
      <c r="B7" s="321"/>
      <c r="C7" s="349" t="s">
        <v>24</v>
      </c>
      <c r="D7" s="561" t="s">
        <v>25</v>
      </c>
      <c r="E7" s="868"/>
      <c r="F7" s="1193"/>
      <c r="G7" s="88">
        <f>ROUND('２２（第4表）'!G4/('２２（第4表）'!G20+'２２（第4表）'!G31+'２２（第4表）'!G40)*100,1)</f>
        <v>107.9</v>
      </c>
      <c r="H7" s="88">
        <f>ROUND('２２（第4表）'!H4/('２２（第4表）'!H20+'２２（第4表）'!H31+'２２（第4表）'!H40)*100,1)</f>
        <v>87.5</v>
      </c>
      <c r="I7" s="88">
        <f>ROUND('２２（第4表）'!I4/('２２（第4表）'!I20+'２２（第4表）'!I31+'２２（第4表）'!I40)*100,1)</f>
        <v>91.2</v>
      </c>
      <c r="J7" s="88">
        <f>ROUND('２２（第4表）'!J4/('２２（第4表）'!J20+'２２（第4表）'!J31+'２２（第4表）'!J40)*100,1)</f>
        <v>55.2</v>
      </c>
      <c r="K7" s="88">
        <f>ROUND('２２（第4表）'!K4/('２２（第4表）'!K20+'２２（第4表）'!K31+'２２（第4表）'!K40)*100,1)</f>
        <v>92.9</v>
      </c>
      <c r="L7" s="88">
        <f>ROUND('２２（第4表）'!L4/('２２（第4表）'!L20+'２２（第4表）'!L31+'２２（第4表）'!L40)*100,1)</f>
        <v>68.5</v>
      </c>
      <c r="M7" s="327">
        <f>ROUND('２２（第4表）'!M4/('２２（第4表）'!M20+'２２（第4表）'!M31+'２２（第4表）'!M40)*100,1)</f>
        <v>81.8</v>
      </c>
      <c r="N7" s="330">
        <f>ROUND('２２（第4表）'!N4/('２２（第4表）'!N20+'２２（第4表）'!N31+'２２（第4表）'!N40)*100,1)</f>
        <v>79.8</v>
      </c>
    </row>
    <row r="8" spans="2:14" ht="18.75" customHeight="1">
      <c r="B8" s="322" t="s">
        <v>26</v>
      </c>
      <c r="C8" s="559"/>
      <c r="D8" s="562" t="s">
        <v>27</v>
      </c>
      <c r="E8" s="869"/>
      <c r="F8" s="1194" t="s">
        <v>642</v>
      </c>
      <c r="G8" s="89"/>
      <c r="H8" s="89"/>
      <c r="I8" s="89"/>
      <c r="J8" s="89"/>
      <c r="K8" s="89"/>
      <c r="L8" s="89"/>
      <c r="M8" s="326"/>
      <c r="N8" s="329"/>
    </row>
    <row r="9" spans="2:14" ht="18.75" customHeight="1">
      <c r="B9" s="321"/>
      <c r="C9" s="349" t="s">
        <v>346</v>
      </c>
      <c r="D9" s="561" t="s">
        <v>28</v>
      </c>
      <c r="E9" s="868"/>
      <c r="F9" s="1193"/>
      <c r="G9" s="88">
        <f>ROUND('２２（第4表）'!G13/'２２（第4表）'!G26*100,1)</f>
        <v>80.1</v>
      </c>
      <c r="H9" s="88">
        <f>ROUND('２２（第4表）'!H13/'２２（第4表）'!H26*100,1)</f>
        <v>240</v>
      </c>
      <c r="I9" s="88">
        <f>ROUND('２２（第4表）'!I13/'２２（第4表）'!I26*100,1)</f>
        <v>601.1</v>
      </c>
      <c r="J9" s="88">
        <f>ROUND('２２（第4表）'!J13/'２２（第4表）'!J26*100,1)</f>
        <v>442.6</v>
      </c>
      <c r="K9" s="88">
        <f>ROUND('２２（第4表）'!K13/'２２（第4表）'!K26*100,1)</f>
        <v>327.9</v>
      </c>
      <c r="L9" s="88">
        <f>ROUND('２２（第4表）'!L13/'２２（第4表）'!L26*100,1)</f>
        <v>340184.1</v>
      </c>
      <c r="M9" s="327">
        <f>ROUND('２２（第4表）'!M13/'２２（第4表）'!M26*100,1)</f>
        <v>454.2</v>
      </c>
      <c r="N9" s="330">
        <f>ROUND('２２（第4表）'!N13/'２２（第4表）'!N26*100,1)</f>
        <v>393.3</v>
      </c>
    </row>
    <row r="10" spans="2:14" ht="18.75" customHeight="1">
      <c r="B10" s="322" t="s">
        <v>29</v>
      </c>
      <c r="C10" s="559"/>
      <c r="D10" s="562" t="s">
        <v>30</v>
      </c>
      <c r="E10" s="869"/>
      <c r="F10" s="1194" t="s">
        <v>33</v>
      </c>
      <c r="G10" s="89"/>
      <c r="H10" s="89"/>
      <c r="I10" s="89"/>
      <c r="J10" s="89"/>
      <c r="K10" s="89"/>
      <c r="L10" s="89"/>
      <c r="M10" s="326"/>
      <c r="N10" s="329"/>
    </row>
    <row r="11" spans="2:14" ht="18.75" customHeight="1">
      <c r="B11" s="321"/>
      <c r="C11" s="349" t="s">
        <v>31</v>
      </c>
      <c r="D11" s="561" t="s">
        <v>32</v>
      </c>
      <c r="E11" s="868"/>
      <c r="F11" s="1193"/>
      <c r="G11" s="88">
        <f>ROUND('２０（第2表）'!G4/'２０（第2表）'!G19*100,1)</f>
        <v>103.6</v>
      </c>
      <c r="H11" s="88">
        <f>ROUND('２０（第2表）'!H4/'２０（第2表）'!H19*100,1)</f>
        <v>100.5</v>
      </c>
      <c r="I11" s="88">
        <f>ROUND('２０（第2表）'!I4/'２０（第2表）'!I19*100,1)</f>
        <v>95.2</v>
      </c>
      <c r="J11" s="88">
        <f>ROUND('２０（第2表）'!J4/'２０（第2表）'!J19*100,1)</f>
        <v>101</v>
      </c>
      <c r="K11" s="88">
        <f>ROUND('２０（第2表）'!K4/'２０（第2表）'!K19*100,1)</f>
        <v>116.7</v>
      </c>
      <c r="L11" s="88">
        <f>ROUND('２０（第2表）'!L4/'２０（第2表）'!L19*100,1)</f>
        <v>101.9</v>
      </c>
      <c r="M11" s="327">
        <f>ROUND('２０（第2表）'!M4/'２０（第2表）'!M19*100,1)</f>
        <v>102.1</v>
      </c>
      <c r="N11" s="330">
        <f>ROUND('２０（第2表）'!N4/'２０（第2表）'!N19*100,1)</f>
        <v>102.2</v>
      </c>
    </row>
    <row r="12" spans="2:14" ht="18.75" customHeight="1">
      <c r="B12" s="322" t="s">
        <v>34</v>
      </c>
      <c r="C12" s="559"/>
      <c r="D12" s="562" t="s">
        <v>35</v>
      </c>
      <c r="E12" s="869"/>
      <c r="F12" s="1194" t="s">
        <v>38</v>
      </c>
      <c r="G12" s="89"/>
      <c r="H12" s="89"/>
      <c r="I12" s="89"/>
      <c r="J12" s="89"/>
      <c r="K12" s="89"/>
      <c r="L12" s="89"/>
      <c r="M12" s="326"/>
      <c r="N12" s="329"/>
    </row>
    <row r="13" spans="2:14" ht="18.75" customHeight="1">
      <c r="B13" s="321"/>
      <c r="C13" s="349" t="s">
        <v>36</v>
      </c>
      <c r="D13" s="561" t="s">
        <v>37</v>
      </c>
      <c r="E13" s="868"/>
      <c r="F13" s="1193"/>
      <c r="G13" s="88">
        <f>ROUND(('２０（第2表）'!G5+'２０（第2表）'!G11)/('２０（第2表）'!G20+'２０（第2表）'!G25)*100,1)</f>
        <v>80.8</v>
      </c>
      <c r="H13" s="88">
        <f>ROUND(('２０（第2表）'!H5+'２０（第2表）'!H11)/('２０（第2表）'!H20+'２０（第2表）'!H25)*100,1)</f>
        <v>100.5</v>
      </c>
      <c r="I13" s="88">
        <f>ROUND(('２０（第2表）'!I5+'２０（第2表）'!I11)/('２０（第2表）'!I20+'２０（第2表）'!I25)*100,1)</f>
        <v>95.5</v>
      </c>
      <c r="J13" s="88">
        <f>ROUND(('２０（第2表）'!J5+'２０（第2表）'!J11)/('２０（第2表）'!J20+'２０（第2表）'!J25)*100,1)</f>
        <v>101.2</v>
      </c>
      <c r="K13" s="88">
        <f>ROUND(('２０（第2表）'!K5+'２０（第2表）'!K11)/('２０（第2表）'!K20+'２０（第2表）'!K25)*100,1)</f>
        <v>105.3</v>
      </c>
      <c r="L13" s="88">
        <f>ROUND(('２０（第2表）'!L5+'２０（第2表）'!L11)/('２０（第2表）'!L20+'２０（第2表）'!L25)*100,1)</f>
        <v>101.9</v>
      </c>
      <c r="M13" s="327">
        <f>ROUND(('２０（第2表）'!M5+'２０（第2表）'!M11)/('２０（第2表）'!M20+'２０（第2表）'!M25)*100,1)</f>
        <v>96.6</v>
      </c>
      <c r="N13" s="330">
        <f>ROUND(('２０（第2表）'!N5+'２０（第2表）'!N11)/('２０（第2表）'!N20+'２０（第2表）'!N25)*100,1)</f>
        <v>94.5</v>
      </c>
    </row>
    <row r="14" spans="2:14" ht="18.75" customHeight="1">
      <c r="B14" s="322" t="s">
        <v>652</v>
      </c>
      <c r="C14" s="559"/>
      <c r="D14" s="562" t="s">
        <v>440</v>
      </c>
      <c r="E14" s="869"/>
      <c r="F14" s="1194" t="s">
        <v>38</v>
      </c>
      <c r="G14" s="89"/>
      <c r="H14" s="89"/>
      <c r="I14" s="89"/>
      <c r="J14" s="89"/>
      <c r="K14" s="89"/>
      <c r="L14" s="89"/>
      <c r="M14" s="326"/>
      <c r="N14" s="329"/>
    </row>
    <row r="15" spans="2:14" ht="18.75" customHeight="1">
      <c r="B15" s="321"/>
      <c r="C15" s="349" t="s">
        <v>36</v>
      </c>
      <c r="D15" s="561" t="s">
        <v>39</v>
      </c>
      <c r="E15" s="868"/>
      <c r="F15" s="1193"/>
      <c r="G15" s="88">
        <f>ROUND('２０（第2表）'!G5/'２０（第2表）'!G20*100,1)</f>
        <v>81.9</v>
      </c>
      <c r="H15" s="88">
        <f>ROUND('２０（第2表）'!H5/'２０（第2表）'!H20*100,1)</f>
        <v>85.1</v>
      </c>
      <c r="I15" s="88">
        <f>ROUND('２０（第2表）'!I5/'２０（第2表）'!I20*100,1)</f>
        <v>56.3</v>
      </c>
      <c r="J15" s="88">
        <f>ROUND('２０（第2表）'!J5/'２０（第2表）'!J20*100,1)</f>
        <v>76.1</v>
      </c>
      <c r="K15" s="88">
        <f>ROUND('２０（第2表）'!K5/'２０（第2表）'!K20*100,1)</f>
        <v>0.5</v>
      </c>
      <c r="L15" s="88">
        <f>ROUND('２０（第2表）'!L5/'２０（第2表）'!L20*100,1)</f>
        <v>79.7</v>
      </c>
      <c r="M15" s="327">
        <f>ROUND('２０（第2表）'!M5/'２０（第2表）'!M20*100,1)</f>
        <v>86.7</v>
      </c>
      <c r="N15" s="330">
        <f>ROUND('２０（第2表）'!N5/'２０（第2表）'!N20*100,1)</f>
        <v>78.9</v>
      </c>
    </row>
    <row r="16" spans="2:14" ht="18.75" customHeight="1">
      <c r="B16" s="1188" t="s">
        <v>40</v>
      </c>
      <c r="C16" s="1189"/>
      <c r="D16" s="563" t="s">
        <v>41</v>
      </c>
      <c r="E16" s="870"/>
      <c r="F16" s="1194" t="s">
        <v>122</v>
      </c>
      <c r="G16" s="89"/>
      <c r="H16" s="89"/>
      <c r="I16" s="89"/>
      <c r="J16" s="89"/>
      <c r="K16" s="89"/>
      <c r="L16" s="89"/>
      <c r="M16" s="326"/>
      <c r="N16" s="329"/>
    </row>
    <row r="17" spans="2:14" ht="18.75" customHeight="1">
      <c r="B17" s="321"/>
      <c r="C17" s="349" t="s">
        <v>42</v>
      </c>
      <c r="D17" s="561" t="s">
        <v>43</v>
      </c>
      <c r="E17" s="868"/>
      <c r="F17" s="1193"/>
      <c r="G17" s="88">
        <f>ROUND('２３（第7表）'!G41/'２０（第2表）'!G23*100,1)</f>
        <v>52.7</v>
      </c>
      <c r="H17" s="88">
        <f>ROUND('２３（第7表）'!H41/'２０（第2表）'!H23*100,1)</f>
        <v>18.5</v>
      </c>
      <c r="I17" s="88">
        <f>ROUND('２３（第7表）'!I41/'２０（第2表）'!I23*100,1)</f>
        <v>516.7</v>
      </c>
      <c r="J17" s="88">
        <f>ROUND('２３（第7表）'!J41/'２０（第2表）'!J23*100,1)</f>
        <v>16.7</v>
      </c>
      <c r="K17" s="88">
        <f>ROUND('２３（第7表）'!K41/'２０（第2表）'!K23*100,1)</f>
        <v>43.2</v>
      </c>
      <c r="L17" s="88">
        <f>ROUND('２３（第7表）'!L41/'２０（第2表）'!L23*100,1)</f>
        <v>0.2</v>
      </c>
      <c r="M17" s="327">
        <f>ROUND('２３（第7表）'!M41/'２０（第2表）'!M23*100,1)</f>
        <v>78.7</v>
      </c>
      <c r="N17" s="330">
        <f>ROUND('２３（第7表）'!N41/'２０（第2表）'!N23*100,1)</f>
        <v>46.6</v>
      </c>
    </row>
    <row r="18" spans="2:14" ht="18.75" customHeight="1">
      <c r="B18" s="322" t="s">
        <v>45</v>
      </c>
      <c r="C18" s="559"/>
      <c r="D18" s="915"/>
      <c r="E18" s="916"/>
      <c r="F18" s="917"/>
      <c r="G18" s="945"/>
      <c r="H18" s="945"/>
      <c r="I18" s="945"/>
      <c r="J18" s="945"/>
      <c r="K18" s="945"/>
      <c r="L18" s="945"/>
      <c r="M18" s="946"/>
      <c r="N18" s="947"/>
    </row>
    <row r="19" spans="2:14" ht="18.75" customHeight="1">
      <c r="B19" s="320"/>
      <c r="C19" s="565" t="s">
        <v>46</v>
      </c>
      <c r="D19" s="566" t="s">
        <v>47</v>
      </c>
      <c r="E19" s="871"/>
      <c r="F19" s="1197" t="s">
        <v>689</v>
      </c>
      <c r="G19" s="567"/>
      <c r="H19" s="567"/>
      <c r="I19" s="567"/>
      <c r="J19" s="567"/>
      <c r="K19" s="567"/>
      <c r="L19" s="567"/>
      <c r="M19" s="568"/>
      <c r="N19" s="569"/>
    </row>
    <row r="20" spans="2:14" ht="18.75" customHeight="1">
      <c r="B20" s="320"/>
      <c r="C20" s="570" t="s">
        <v>344</v>
      </c>
      <c r="D20" s="571" t="s">
        <v>440</v>
      </c>
      <c r="E20" s="872"/>
      <c r="F20" s="1198"/>
      <c r="G20" s="572">
        <f>ROUND(+'２３（第7表）'!G37/'２０（第2表）'!G5*100,1)</f>
        <v>7.3</v>
      </c>
      <c r="H20" s="572">
        <f>ROUND(+'２３（第7表）'!H37/'２０（第2表）'!H5*100,1)</f>
        <v>0.6</v>
      </c>
      <c r="I20" s="572">
        <f>ROUND(+'２３（第7表）'!I37/'２０（第2表）'!I5*100,1)</f>
        <v>29.7</v>
      </c>
      <c r="J20" s="572">
        <f>ROUND(+'２３（第7表）'!J37/'２０（第2表）'!J5*100,1)</f>
        <v>0.7</v>
      </c>
      <c r="K20" s="572">
        <f>ROUND(+'２３（第7表）'!K37/'２０（第2表）'!K5*100,1)</f>
        <v>3456.9</v>
      </c>
      <c r="L20" s="572">
        <f>ROUND(+'２３（第7表）'!L37/'２０（第2表）'!L5*100,1)</f>
        <v>0</v>
      </c>
      <c r="M20" s="573">
        <f>ROUND(+'２３（第7表）'!M37/'２０（第2表）'!M5*100,1)</f>
        <v>2.2</v>
      </c>
      <c r="N20" s="574">
        <f>ROUND(+'２３（第7表）'!N37/'２０（第2表）'!N5*100,1)</f>
        <v>4.4</v>
      </c>
    </row>
    <row r="21" spans="2:14" ht="18.75" customHeight="1">
      <c r="B21" s="320"/>
      <c r="C21" s="565" t="s">
        <v>193</v>
      </c>
      <c r="D21" s="566" t="s">
        <v>48</v>
      </c>
      <c r="E21" s="871"/>
      <c r="F21" s="1197" t="s">
        <v>689</v>
      </c>
      <c r="G21" s="567"/>
      <c r="H21" s="567"/>
      <c r="I21" s="567"/>
      <c r="J21" s="567"/>
      <c r="K21" s="567"/>
      <c r="L21" s="567"/>
      <c r="M21" s="568"/>
      <c r="N21" s="569"/>
    </row>
    <row r="22" spans="2:14" ht="18.75" customHeight="1">
      <c r="B22" s="320"/>
      <c r="C22" s="570" t="s">
        <v>344</v>
      </c>
      <c r="D22" s="571" t="s">
        <v>440</v>
      </c>
      <c r="E22" s="872"/>
      <c r="F22" s="1198"/>
      <c r="G22" s="572">
        <f>ROUND('２１（第3表）'!E16/'２０（第2表）'!G5*100,1)</f>
        <v>0.3</v>
      </c>
      <c r="H22" s="572">
        <f>ROUND('２１（第3表）'!G16/'２０（第2表）'!H5*100,1)</f>
        <v>0</v>
      </c>
      <c r="I22" s="572">
        <f>ROUND('２１（第3表）'!I16/'２０（第2表）'!I5*100,1)</f>
        <v>0</v>
      </c>
      <c r="J22" s="572">
        <f>ROUND('２１（第3表）'!K16/'２０（第2表）'!J5*100,1)</f>
        <v>0</v>
      </c>
      <c r="K22" s="572">
        <f>ROUND('２１（第3表）'!M16/'２０（第2表）'!K5*100,1)</f>
        <v>0</v>
      </c>
      <c r="L22" s="572">
        <f>ROUND('２１（第3表）'!O16/'２０（第2表）'!L5*100,1)</f>
        <v>0</v>
      </c>
      <c r="M22" s="573">
        <f>ROUND('２１（第3表）'!Q16/'２０（第2表）'!M5*100,1)</f>
        <v>0</v>
      </c>
      <c r="N22" s="574">
        <f>ROUND('２１（第3表）'!S16/'２０（第2表）'!N5*100,1)</f>
        <v>0.1</v>
      </c>
    </row>
    <row r="23" spans="2:14" ht="18.75" customHeight="1">
      <c r="B23" s="320"/>
      <c r="C23" s="565" t="s">
        <v>49</v>
      </c>
      <c r="D23" s="566" t="s">
        <v>50</v>
      </c>
      <c r="E23" s="871"/>
      <c r="F23" s="1197" t="s">
        <v>690</v>
      </c>
      <c r="G23" s="567"/>
      <c r="H23" s="567"/>
      <c r="I23" s="567"/>
      <c r="J23" s="567"/>
      <c r="K23" s="567"/>
      <c r="L23" s="567"/>
      <c r="M23" s="568"/>
      <c r="N23" s="569"/>
    </row>
    <row r="24" spans="2:14" ht="18.75" customHeight="1">
      <c r="B24" s="320"/>
      <c r="C24" s="570" t="s">
        <v>51</v>
      </c>
      <c r="D24" s="571" t="s">
        <v>440</v>
      </c>
      <c r="E24" s="872"/>
      <c r="F24" s="1198"/>
      <c r="G24" s="572">
        <f>ROUND('２０（第2表）'!G23/'２０（第2表）'!G5*100,1)</f>
        <v>4.1</v>
      </c>
      <c r="H24" s="572">
        <f>ROUND('２０（第2表）'!H23/'２０（第2表）'!H5*100,1)</f>
        <v>3.3</v>
      </c>
      <c r="I24" s="572">
        <f>ROUND('２０（第2表）'!I23/'２０（第2表）'!I5*100,1)</f>
        <v>5.8</v>
      </c>
      <c r="J24" s="572">
        <f>ROUND('２０（第2表）'!J23/'２０（第2表）'!J5*100,1)</f>
        <v>4.4</v>
      </c>
      <c r="K24" s="572">
        <f>ROUND('２０（第2表）'!K23/'２０（第2表）'!K5*100,1)</f>
        <v>2489.4</v>
      </c>
      <c r="L24" s="572">
        <f>ROUND('２０（第2表）'!L23/'２０（第2表）'!L5*100,1)</f>
        <v>15.8</v>
      </c>
      <c r="M24" s="573">
        <f>ROUND('２０（第2表）'!M23/'２０（第2表）'!M5*100,1)</f>
        <v>2.8</v>
      </c>
      <c r="N24" s="574">
        <f>ROUND('２０（第2表）'!N23/'２０（第2表）'!N5*100,1)</f>
        <v>5.7</v>
      </c>
    </row>
    <row r="25" spans="2:14" ht="18.75" customHeight="1">
      <c r="B25" s="320"/>
      <c r="C25" s="565" t="s">
        <v>52</v>
      </c>
      <c r="D25" s="566" t="s">
        <v>296</v>
      </c>
      <c r="E25" s="871"/>
      <c r="F25" s="1197" t="s">
        <v>343</v>
      </c>
      <c r="G25" s="567"/>
      <c r="H25" s="567"/>
      <c r="I25" s="567"/>
      <c r="J25" s="567"/>
      <c r="K25" s="567"/>
      <c r="L25" s="567"/>
      <c r="M25" s="568"/>
      <c r="N25" s="569"/>
    </row>
    <row r="26" spans="2:14" ht="18.75" customHeight="1">
      <c r="B26" s="321"/>
      <c r="C26" s="875" t="s">
        <v>345</v>
      </c>
      <c r="D26" s="561" t="s">
        <v>440</v>
      </c>
      <c r="E26" s="868"/>
      <c r="F26" s="1193"/>
      <c r="G26" s="876">
        <f>ROUND(+'２１（第3表）'!E12/'２０（第2表）'!G5*100,1)</f>
        <v>71.3</v>
      </c>
      <c r="H26" s="876">
        <f>ROUND(+'２１（第3表）'!G12/'２０（第2表）'!H5*100,1)</f>
        <v>60.7</v>
      </c>
      <c r="I26" s="876">
        <f>ROUND(+'２１（第3表）'!I12/'２０（第2表）'!I5*100,1)</f>
        <v>98.8</v>
      </c>
      <c r="J26" s="876">
        <f>ROUND(+'２１（第3表）'!K12/'２０（第2表）'!J5*100,1)</f>
        <v>64.4</v>
      </c>
      <c r="K26" s="876">
        <f>ROUND(+'２１（第3表）'!M12/'２０（第2表）'!K5*100,1)</f>
        <v>663.8</v>
      </c>
      <c r="L26" s="876">
        <f>ROUND(+'２１（第3表）'!O12/'２０（第2表）'!L5*100,1)</f>
        <v>0.4</v>
      </c>
      <c r="M26" s="877">
        <f>ROUND(+'２１（第3表）'!Q12/'２０（第2表）'!M5*100,1)</f>
        <v>76.5</v>
      </c>
      <c r="N26" s="878">
        <f>ROUND(+'２１（第3表）'!S12/'２０（第2表）'!N5*100,1)</f>
        <v>62.6</v>
      </c>
    </row>
    <row r="27" spans="2:14" ht="18.75" customHeight="1">
      <c r="B27" s="322" t="s">
        <v>653</v>
      </c>
      <c r="C27" s="559"/>
      <c r="D27" s="562" t="s">
        <v>671</v>
      </c>
      <c r="E27" s="869"/>
      <c r="F27" s="1194" t="s">
        <v>654</v>
      </c>
      <c r="G27" s="89"/>
      <c r="H27" s="89"/>
      <c r="I27" s="89"/>
      <c r="J27" s="89"/>
      <c r="K27" s="89"/>
      <c r="L27" s="89"/>
      <c r="M27" s="326"/>
      <c r="N27" s="329"/>
    </row>
    <row r="28" spans="2:14" ht="18.75" customHeight="1">
      <c r="B28" s="321"/>
      <c r="C28" s="349" t="s">
        <v>655</v>
      </c>
      <c r="D28" s="561" t="s">
        <v>440</v>
      </c>
      <c r="E28" s="868"/>
      <c r="F28" s="1193"/>
      <c r="G28" s="876">
        <f>ROUND('２０（第2表）'!G43/'２０（第2表）'!G5*100,1)*-1</f>
        <v>136.2</v>
      </c>
      <c r="H28" s="876">
        <f>ROUND('２０（第2表）'!H43/'２０（第2表）'!H5*100,1)*-1</f>
        <v>99.5</v>
      </c>
      <c r="I28" s="876">
        <f>ROUND('２０（第2表）'!I43/'２０（第2表）'!I5*100,1)*-1</f>
        <v>208.8</v>
      </c>
      <c r="J28" s="876">
        <f>ROUND('２０（第2表）'!J43/'２０（第2表）'!J5*100,1)*-1</f>
        <v>191.8</v>
      </c>
      <c r="K28" s="876">
        <f>ROUND('２０（第2表）'!K43/'２０（第2表）'!K5*100,1)*-1</f>
        <v>8967.7</v>
      </c>
      <c r="L28" s="876"/>
      <c r="M28" s="877">
        <f>ROUND('２０（第2表）'!M43/'２０（第2表）'!M5*100,1)*-1</f>
        <v>63.7</v>
      </c>
      <c r="N28" s="878">
        <f>ROUND('２０（第2表）'!N43/'２０（第2表）'!N5*100,1)*-1</f>
        <v>100.2</v>
      </c>
    </row>
    <row r="29" spans="2:14" ht="13.5">
      <c r="B29" s="320" t="s">
        <v>656</v>
      </c>
      <c r="C29" s="558"/>
      <c r="D29" s="901" t="s">
        <v>657</v>
      </c>
      <c r="E29" s="902"/>
      <c r="F29" s="1195" t="s">
        <v>640</v>
      </c>
      <c r="G29" s="88"/>
      <c r="H29" s="88"/>
      <c r="I29" s="88"/>
      <c r="J29" s="88"/>
      <c r="K29" s="88"/>
      <c r="L29" s="88"/>
      <c r="M29" s="327"/>
      <c r="N29" s="330"/>
    </row>
    <row r="30" spans="2:14" ht="14.25" thickBot="1">
      <c r="B30" s="903"/>
      <c r="C30" s="377" t="s">
        <v>691</v>
      </c>
      <c r="D30" s="904" t="s">
        <v>440</v>
      </c>
      <c r="E30" s="324"/>
      <c r="F30" s="1196"/>
      <c r="G30" s="905">
        <f>'２２（第4表）'!G58/'２０（第2表）'!G5*100</f>
        <v>5.265486320952043</v>
      </c>
      <c r="H30" s="905">
        <f>'２２（第4表）'!H58/'２０（第2表）'!H5*100</f>
        <v>0</v>
      </c>
      <c r="I30" s="905">
        <f>'２２（第4表）'!I58/'２０（第2表）'!I5*100</f>
        <v>0</v>
      </c>
      <c r="J30" s="905">
        <f>'２２（第4表）'!J58/'２０（第2表）'!J5*100</f>
        <v>0</v>
      </c>
      <c r="K30" s="905">
        <f>'２２（第4表）'!K58/'２０（第2表）'!K5*100</f>
        <v>0</v>
      </c>
      <c r="L30" s="905">
        <f>'２２（第4表）'!L58/'２０（第2表）'!L5*100</f>
        <v>0</v>
      </c>
      <c r="M30" s="328">
        <f>'２２（第4表）'!M58/'２０（第2表）'!M5*100</f>
        <v>0</v>
      </c>
      <c r="N30" s="906">
        <f>'２２（第4表）'!N58/'２０（第2表）'!N5*100</f>
        <v>1.360728538388705</v>
      </c>
    </row>
  </sheetData>
  <sheetProtection/>
  <mergeCells count="15">
    <mergeCell ref="F29:F30"/>
    <mergeCell ref="F19:F20"/>
    <mergeCell ref="F21:F22"/>
    <mergeCell ref="F23:F24"/>
    <mergeCell ref="F25:F26"/>
    <mergeCell ref="F27:F28"/>
    <mergeCell ref="B16:C16"/>
    <mergeCell ref="N2:N3"/>
    <mergeCell ref="F4:F5"/>
    <mergeCell ref="F6:F7"/>
    <mergeCell ref="F8:F9"/>
    <mergeCell ref="F10:F11"/>
    <mergeCell ref="F12:F13"/>
    <mergeCell ref="F14:F15"/>
    <mergeCell ref="F16:F17"/>
  </mergeCells>
  <conditionalFormatting sqref="G30:N30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1968503937007874"/>
  <pageSetup errors="blank" horizontalDpi="600" verticalDpi="600" orientation="landscape" pageOrder="overThenDown" paperSize="9" scale="70" r:id="rId2"/>
  <headerFooter alignWithMargins="0">
    <oddFooter>&amp;C&amp;"ＭＳ Ｐゴシック,太字"&amp;18３　病院事業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N202"/>
  <sheetViews>
    <sheetView view="pageBreakPreview" zoomScaleNormal="75" zoomScaleSheetLayoutView="100" zoomScalePageLayoutView="0" workbookViewId="0" topLeftCell="A1">
      <pane xSplit="6" ySplit="3" topLeftCell="H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21" sqref="N21"/>
    </sheetView>
  </sheetViews>
  <sheetFormatPr defaultColWidth="9.00390625" defaultRowHeight="13.5"/>
  <cols>
    <col min="1" max="1" width="10.375" style="370" customWidth="1"/>
    <col min="2" max="2" width="1.75390625" style="370" customWidth="1"/>
    <col min="3" max="3" width="5.625" style="370" customWidth="1"/>
    <col min="4" max="4" width="14.50390625" style="370" customWidth="1"/>
    <col min="5" max="5" width="15.00390625" style="370" customWidth="1"/>
    <col min="6" max="6" width="5.25390625" style="370" customWidth="1"/>
    <col min="7" max="14" width="14.625" style="99" customWidth="1"/>
    <col min="15" max="16384" width="9.00390625" style="370" customWidth="1"/>
  </cols>
  <sheetData>
    <row r="1" spans="1:14" ht="18" customHeight="1" thickBot="1">
      <c r="A1" s="2" t="s">
        <v>55</v>
      </c>
      <c r="B1" s="83"/>
      <c r="C1" s="83"/>
      <c r="D1" s="83"/>
      <c r="E1" s="83"/>
      <c r="F1" s="83"/>
      <c r="G1" s="52"/>
      <c r="H1" s="52"/>
      <c r="I1" s="52"/>
      <c r="J1" s="52"/>
      <c r="K1" s="52"/>
      <c r="L1" s="52"/>
      <c r="M1" s="52"/>
      <c r="N1" s="52"/>
    </row>
    <row r="2" spans="1:14" ht="12.75" customHeight="1">
      <c r="A2" s="228"/>
      <c r="B2" s="338"/>
      <c r="C2" s="338"/>
      <c r="D2" s="338"/>
      <c r="E2" s="339" t="s">
        <v>175</v>
      </c>
      <c r="F2" s="220"/>
      <c r="G2" s="214" t="s">
        <v>360</v>
      </c>
      <c r="H2" s="237" t="s">
        <v>380</v>
      </c>
      <c r="I2" s="238" t="s">
        <v>361</v>
      </c>
      <c r="J2" s="237" t="s">
        <v>358</v>
      </c>
      <c r="K2" s="237" t="s">
        <v>381</v>
      </c>
      <c r="L2" s="214" t="s">
        <v>214</v>
      </c>
      <c r="M2" s="346" t="s">
        <v>215</v>
      </c>
      <c r="N2" s="1209" t="s">
        <v>544</v>
      </c>
    </row>
    <row r="3" spans="1:14" ht="12.75" customHeight="1" thickBot="1">
      <c r="A3" s="345"/>
      <c r="B3" s="335" t="s">
        <v>174</v>
      </c>
      <c r="C3" s="335"/>
      <c r="D3" s="335"/>
      <c r="E3" s="335"/>
      <c r="F3" s="226"/>
      <c r="G3" s="225" t="s">
        <v>464</v>
      </c>
      <c r="H3" s="183" t="s">
        <v>385</v>
      </c>
      <c r="I3" s="183" t="s">
        <v>386</v>
      </c>
      <c r="J3" s="183" t="s">
        <v>387</v>
      </c>
      <c r="K3" s="245" t="s">
        <v>388</v>
      </c>
      <c r="L3" s="205" t="s">
        <v>466</v>
      </c>
      <c r="M3" s="347" t="s">
        <v>467</v>
      </c>
      <c r="N3" s="1210"/>
    </row>
    <row r="4" spans="1:14" ht="9.75" customHeight="1">
      <c r="A4" s="340" t="s">
        <v>650</v>
      </c>
      <c r="B4" s="100" t="s">
        <v>56</v>
      </c>
      <c r="C4" s="101"/>
      <c r="D4" s="103" t="s">
        <v>57</v>
      </c>
      <c r="E4" s="101"/>
      <c r="F4" s="1211" t="s">
        <v>59</v>
      </c>
      <c r="G4" s="766"/>
      <c r="H4" s="117"/>
      <c r="I4" s="117"/>
      <c r="J4" s="117"/>
      <c r="K4" s="117"/>
      <c r="L4" s="117"/>
      <c r="M4" s="348"/>
      <c r="N4" s="359"/>
    </row>
    <row r="5" spans="1:14" ht="9.75" customHeight="1">
      <c r="A5" s="879" t="s">
        <v>651</v>
      </c>
      <c r="B5" s="104"/>
      <c r="C5" s="106"/>
      <c r="D5" s="105" t="s">
        <v>58</v>
      </c>
      <c r="E5" s="106"/>
      <c r="F5" s="1212"/>
      <c r="G5" s="767">
        <f>IF(+'９（第1表）'!G17&gt;0,ROUND(+'２７（第6表の2）'!H5/+'２７（第6表の2）'!H12*100,1),"-")</f>
        <v>39.9</v>
      </c>
      <c r="H5" s="92">
        <f>IF(+'９（第1表）'!H17&gt;0,ROUND(+'２７（第6表の2）'!I5/+'２７（第6表の2）'!I12*100,1),"-")</f>
        <v>52</v>
      </c>
      <c r="I5" s="92">
        <f>IF(+'９（第1表）'!I17&gt;0,ROUND(+'２７（第6表の2）'!J5/+'２７（第6表の2）'!J12*100,1),"-")</f>
        <v>35.5</v>
      </c>
      <c r="J5" s="92">
        <f>IF(+'９（第1表）'!J17&gt;0,ROUND(+'２７（第6表の2）'!K5/+'２７（第6表の2）'!K12*100,1),"-")</f>
        <v>29</v>
      </c>
      <c r="K5" s="92">
        <f>IF(+'９（第1表）'!K17&gt;0,ROUND(+'２７（第6表の2）'!L5/+'２７（第6表の2）'!L12*100,1),"-")</f>
        <v>45.2</v>
      </c>
      <c r="L5" s="92">
        <f>IF(+'９（第1表）'!L17&gt;0,ROUND(+'２７（第6表の2）'!M5/+'２７（第6表の2）'!M12*100,1),"-")</f>
        <v>77.1</v>
      </c>
      <c r="M5" s="349">
        <f>IF(+'９（第1表）'!M17&gt;0,ROUND(+'２７（第6表の2）'!N5/+'２７（第6表の2）'!N12*100,1),"-")</f>
        <v>39</v>
      </c>
      <c r="N5" s="360">
        <f>IF(+'９（第1表）'!N17&gt;0,ROUND(+'２７（第6表の2）'!O5/+'２７（第6表の2）'!O12*100,1),"-")</f>
        <v>40</v>
      </c>
    </row>
    <row r="6" spans="1:14" ht="9.75" customHeight="1">
      <c r="A6" s="879"/>
      <c r="B6" s="100" t="s">
        <v>686</v>
      </c>
      <c r="C6" s="101"/>
      <c r="D6" s="103" t="s">
        <v>60</v>
      </c>
      <c r="E6" s="101"/>
      <c r="F6" s="1211" t="s">
        <v>59</v>
      </c>
      <c r="G6" s="766"/>
      <c r="H6" s="117"/>
      <c r="I6" s="117"/>
      <c r="J6" s="117"/>
      <c r="K6" s="117"/>
      <c r="L6" s="117"/>
      <c r="M6" s="348"/>
      <c r="N6" s="359"/>
    </row>
    <row r="7" spans="1:14" ht="9.75" customHeight="1">
      <c r="A7" s="879"/>
      <c r="B7" s="104"/>
      <c r="C7" s="106"/>
      <c r="D7" s="105" t="s">
        <v>61</v>
      </c>
      <c r="E7" s="106"/>
      <c r="F7" s="1212"/>
      <c r="G7" s="767" t="str">
        <f>IF(+'９（第1表）'!G18&gt;0,ROUND(+'２７（第6表の2）'!H6/+'２７（第6表の2）'!H13*100,1),"-")</f>
        <v>-</v>
      </c>
      <c r="H7" s="92" t="str">
        <f>IF(+'９（第1表）'!H18&gt;0,ROUND(+'２７（第6表の2）'!I6/+'２７（第6表の2）'!I13*100,1),"-")</f>
        <v>-</v>
      </c>
      <c r="I7" s="92" t="str">
        <f>IF(+'９（第1表）'!I18&gt;0,ROUND(+'２７（第6表の2）'!J6/+'２７（第6表の2）'!J13*100,1),"-")</f>
        <v>-</v>
      </c>
      <c r="J7" s="92" t="str">
        <f>IF(+'９（第1表）'!J18&gt;0,ROUND(+'２７（第6表の2）'!K6/+'２７（第6表の2）'!K13*100,1),"-")</f>
        <v>-</v>
      </c>
      <c r="K7" s="92" t="str">
        <f>IF(+'９（第1表）'!K18&gt;0,ROUND(+'２７（第6表の2）'!L6/+'２７（第6表の2）'!L13*100,1),"-")</f>
        <v>-</v>
      </c>
      <c r="L7" s="92">
        <f>IF(+'９（第1表）'!L18&gt;0,ROUND(+'２７（第6表の2）'!M6/+'２７（第6表の2）'!M13*100,1),"-")</f>
        <v>76.3</v>
      </c>
      <c r="M7" s="349">
        <f>IF(+'９（第1表）'!M18&gt;0,ROUND(+'２７（第6表の2）'!N6/+'２７（第6表の2）'!N13*100,1),"-")</f>
        <v>78.6</v>
      </c>
      <c r="N7" s="360">
        <f>IF(+'９（第1表）'!N18&gt;0,ROUND(+'２７（第6表の2）'!O6/+'２７（第6表の2）'!O13*100,1),"-")</f>
        <v>77.6</v>
      </c>
    </row>
    <row r="8" spans="1:14" ht="9.75" customHeight="1">
      <c r="A8" s="340"/>
      <c r="B8" s="100" t="s">
        <v>683</v>
      </c>
      <c r="C8" s="101"/>
      <c r="D8" s="103" t="s">
        <v>60</v>
      </c>
      <c r="E8" s="101"/>
      <c r="F8" s="1211" t="s">
        <v>59</v>
      </c>
      <c r="G8" s="768"/>
      <c r="H8" s="118"/>
      <c r="I8" s="118"/>
      <c r="J8" s="118"/>
      <c r="K8" s="118"/>
      <c r="L8" s="118"/>
      <c r="M8" s="350"/>
      <c r="N8" s="361"/>
    </row>
    <row r="9" spans="1:14" ht="9.75" customHeight="1">
      <c r="A9" s="340"/>
      <c r="B9" s="104"/>
      <c r="C9" s="106"/>
      <c r="D9" s="105" t="s">
        <v>61</v>
      </c>
      <c r="E9" s="106"/>
      <c r="F9" s="1212"/>
      <c r="G9" s="767" t="str">
        <f>IF(+'９（第1表）'!G19&gt;0,ROUND(+'２７（第6表の2）'!H7/+'２７（第6表の2）'!H14*100,1),"-")</f>
        <v>-</v>
      </c>
      <c r="H9" s="92" t="str">
        <f>IF(+'９（第1表）'!H19&gt;0,ROUND(+'２７（第6表の2）'!I7/+'２７（第6表の2）'!I14*100,1),"-")</f>
        <v>-</v>
      </c>
      <c r="I9" s="92" t="str">
        <f>IF(+'９（第1表）'!I19&gt;0,ROUND(+'２７（第6表の2）'!J7/+'２７（第6表の2）'!J14*100,1),"-")</f>
        <v>-</v>
      </c>
      <c r="J9" s="92" t="str">
        <f>IF(+'９（第1表）'!J19&gt;0,ROUND(+'２７（第6表の2）'!K7/+'２７（第6表の2）'!K14*100,1),"-")</f>
        <v>-</v>
      </c>
      <c r="K9" s="92" t="str">
        <f>IF(+'９（第1表）'!K19&gt;0,ROUND(+'２７（第6表の2）'!L7/+'２７（第6表の2）'!L14*100,1),"-")</f>
        <v>-</v>
      </c>
      <c r="L9" s="92" t="str">
        <f>IF(+'９（第1表）'!L19&gt;0,ROUND(+'２７（第6表の2）'!M7/+'２７（第6表の2）'!M14*100,1),"-")</f>
        <v>-</v>
      </c>
      <c r="M9" s="349" t="str">
        <f>IF(+'９（第1表）'!M19&gt;0,ROUND(+'２７（第6表の2）'!N7/+'２７（第6表の2）'!N14*100,1),"-")</f>
        <v>-</v>
      </c>
      <c r="N9" s="360" t="str">
        <f>IF(+'９（第1表）'!N19&gt;0,ROUND(+'２７（第6表の2）'!O7/+'２７（第6表の2）'!O14*100,1),"-")</f>
        <v>-</v>
      </c>
    </row>
    <row r="10" spans="1:14" ht="9.75" customHeight="1">
      <c r="A10" s="340"/>
      <c r="B10" s="100" t="s">
        <v>684</v>
      </c>
      <c r="C10" s="101"/>
      <c r="D10" s="103" t="s">
        <v>62</v>
      </c>
      <c r="E10" s="101"/>
      <c r="F10" s="1211" t="s">
        <v>59</v>
      </c>
      <c r="G10" s="768"/>
      <c r="H10" s="118"/>
      <c r="I10" s="118"/>
      <c r="J10" s="118"/>
      <c r="K10" s="118"/>
      <c r="L10" s="118"/>
      <c r="M10" s="350"/>
      <c r="N10" s="361"/>
    </row>
    <row r="11" spans="1:14" ht="9.75" customHeight="1">
      <c r="A11" s="340"/>
      <c r="B11" s="104"/>
      <c r="C11" s="106"/>
      <c r="D11" s="105" t="s">
        <v>63</v>
      </c>
      <c r="E11" s="106"/>
      <c r="F11" s="1212"/>
      <c r="G11" s="767" t="str">
        <f>IF(+'９（第1表）'!G20&gt;0,ROUND(+'２７（第6表の2）'!H8/+'２７（第6表の2）'!H15*100,1),"-")</f>
        <v>-</v>
      </c>
      <c r="H11" s="92" t="str">
        <f>IF(+'９（第1表）'!H20&gt;0,ROUND(+'２７（第6表の2）'!I8/+'２７（第6表の2）'!I15*100,1),"-")</f>
        <v>-</v>
      </c>
      <c r="I11" s="92" t="str">
        <f>IF(+'９（第1表）'!I20&gt;0,ROUND(+'２７（第6表の2）'!J8/+'２７（第6表の2）'!J15*100,1),"-")</f>
        <v>-</v>
      </c>
      <c r="J11" s="92" t="str">
        <f>IF(+'９（第1表）'!J20&gt;0,ROUND(+'２７（第6表の2）'!K8/+'２７（第6表の2）'!K15*100,1),"-")</f>
        <v>-</v>
      </c>
      <c r="K11" s="92" t="str">
        <f>IF(+'９（第1表）'!K20&gt;0,ROUND(+'２７（第6表の2）'!L8/+'２７（第6表の2）'!L15*100,1),"-")</f>
        <v>-</v>
      </c>
      <c r="L11" s="92" t="str">
        <f>IF(+'９（第1表）'!L20&gt;0,ROUND(+'２７（第6表の2）'!M8/+'２７（第6表の2）'!M15*100,1),"-")</f>
        <v>-</v>
      </c>
      <c r="M11" s="349" t="str">
        <f>IF(+'９（第1表）'!M20&gt;0,ROUND(+'２７（第6表の2）'!N8/+'２７（第6表の2）'!N15*100,1),"-")</f>
        <v>-</v>
      </c>
      <c r="N11" s="360" t="str">
        <f>IF(+'９（第1表）'!N20&gt;0,ROUND(+'２７（第6表の2）'!O8/+'２７（第6表の2）'!O15*100,1),"-")</f>
        <v>-</v>
      </c>
    </row>
    <row r="12" spans="1:14" ht="9.75" customHeight="1">
      <c r="A12" s="340"/>
      <c r="B12" s="100" t="s">
        <v>685</v>
      </c>
      <c r="C12" s="101"/>
      <c r="D12" s="103" t="s">
        <v>64</v>
      </c>
      <c r="E12" s="101"/>
      <c r="F12" s="1211" t="s">
        <v>59</v>
      </c>
      <c r="G12" s="768"/>
      <c r="H12" s="118"/>
      <c r="I12" s="118"/>
      <c r="J12" s="118"/>
      <c r="K12" s="118"/>
      <c r="L12" s="118"/>
      <c r="M12" s="350"/>
      <c r="N12" s="361"/>
    </row>
    <row r="13" spans="1:14" ht="9.75" customHeight="1">
      <c r="A13" s="340"/>
      <c r="B13" s="104"/>
      <c r="C13" s="106"/>
      <c r="D13" s="105" t="s">
        <v>65</v>
      </c>
      <c r="E13" s="106"/>
      <c r="F13" s="1212"/>
      <c r="G13" s="767" t="str">
        <f>IF(+'９（第1表）'!G21&gt;0,ROUND(+'２７（第6表の2）'!H9/+'２７（第6表の2）'!H16*100,1),"-")</f>
        <v>-</v>
      </c>
      <c r="H13" s="92" t="str">
        <f>IF(+'９（第1表）'!H21&gt;0,ROUND(+'２７（第6表の2）'!I9/+'２７（第6表の2）'!I16*100,1),"-")</f>
        <v>-</v>
      </c>
      <c r="I13" s="92" t="str">
        <f>IF(+'９（第1表）'!I21&gt;0,ROUND(+'２７（第6表の2）'!J9/+'２７（第6表の2）'!J16*100,1),"-")</f>
        <v>-</v>
      </c>
      <c r="J13" s="92" t="str">
        <f>IF(+'９（第1表）'!J21&gt;0,ROUND(+'２７（第6表の2）'!K9/+'２７（第6表の2）'!K16*100,1),"-")</f>
        <v>-</v>
      </c>
      <c r="K13" s="92" t="str">
        <f>IF(+'９（第1表）'!K21&gt;0,ROUND(+'２７（第6表の2）'!L9/+'２７（第6表の2）'!L16*100,1),"-")</f>
        <v>-</v>
      </c>
      <c r="L13" s="92" t="str">
        <f>IF(+'９（第1表）'!L21&gt;0,ROUND(+'２７（第6表の2）'!M9/+'２７（第6表の2）'!M16*100,1),"-")</f>
        <v>-</v>
      </c>
      <c r="M13" s="349" t="str">
        <f>IF(+'９（第1表）'!M21&gt;0,ROUND(+'２７（第6表の2）'!N9/+'２７（第6表の2）'!N16*100,1),"-")</f>
        <v>-</v>
      </c>
      <c r="N13" s="360" t="str">
        <f>IF(+'９（第1表）'!N21&gt;0,ROUND(+'２７（第6表の2）'!O9/+'２７（第6表の2）'!O16*100,1),"-")</f>
        <v>-</v>
      </c>
    </row>
    <row r="14" spans="1:14" ht="9.75" customHeight="1">
      <c r="A14" s="340"/>
      <c r="B14" s="100" t="s">
        <v>191</v>
      </c>
      <c r="C14" s="101"/>
      <c r="D14" s="103" t="s">
        <v>66</v>
      </c>
      <c r="E14" s="101"/>
      <c r="F14" s="1211" t="s">
        <v>59</v>
      </c>
      <c r="G14" s="768"/>
      <c r="H14" s="118"/>
      <c r="I14" s="118"/>
      <c r="J14" s="118"/>
      <c r="K14" s="118"/>
      <c r="L14" s="118"/>
      <c r="M14" s="350"/>
      <c r="N14" s="361"/>
    </row>
    <row r="15" spans="1:14" ht="9.75" customHeight="1" thickBot="1">
      <c r="A15" s="341"/>
      <c r="B15" s="342"/>
      <c r="C15" s="343"/>
      <c r="D15" s="375" t="s">
        <v>67</v>
      </c>
      <c r="E15" s="343"/>
      <c r="F15" s="1215"/>
      <c r="G15" s="769">
        <f>IF(+'９（第1表）'!G22&gt;0,ROUND(+'２７（第6表の2）'!H10/+'２７（第6表の2）'!H17*100,1),"-")</f>
        <v>39.9</v>
      </c>
      <c r="H15" s="376">
        <f>IF(+'９（第1表）'!H22&gt;0,ROUND(+'２７（第6表の2）'!I10/+'２７（第6表の2）'!I17*100,1),"-")</f>
        <v>52</v>
      </c>
      <c r="I15" s="376">
        <f>IF(+'９（第1表）'!I22&gt;0,ROUND(+'２７（第6表の2）'!J10/+'２７（第6表の2）'!J17*100,1),"-")</f>
        <v>35.5</v>
      </c>
      <c r="J15" s="376">
        <f>IF(+'９（第1表）'!J22&gt;0,ROUND(+'２７（第6表の2）'!K10/+'２７（第6表の2）'!K17*100,1),"-")</f>
        <v>29</v>
      </c>
      <c r="K15" s="376">
        <f>IF(+'９（第1表）'!K22&gt;0,ROUND(+'２７（第6表の2）'!L10/+'２７（第6表の2）'!L17*100,1),"-")</f>
        <v>45.2</v>
      </c>
      <c r="L15" s="376">
        <f>IF(+'９（第1表）'!L22&gt;0,ROUND(+'２７（第6表の2）'!M10/+'２７（第6表の2）'!M17*100,1),"-")</f>
        <v>76.7</v>
      </c>
      <c r="M15" s="377">
        <f>IF(+'９（第1表）'!M22&gt;0,ROUND(+'２７（第6表の2）'!N10/+'２７（第6表の2）'!N17*100,1),"-")</f>
        <v>45.1</v>
      </c>
      <c r="N15" s="378">
        <f>IF(+'９（第1表）'!N22&gt;0,ROUND(+'２７（第6表の2）'!O10/+'２７（第6表の2）'!O17*100,1),"-")</f>
        <v>43.6</v>
      </c>
    </row>
    <row r="16" spans="1:14" ht="9.75" customHeight="1">
      <c r="A16" s="340" t="s">
        <v>68</v>
      </c>
      <c r="B16" s="100" t="s">
        <v>620</v>
      </c>
      <c r="C16" s="101"/>
      <c r="D16" s="101"/>
      <c r="E16" s="101"/>
      <c r="F16" s="373"/>
      <c r="G16" s="968"/>
      <c r="H16" s="948"/>
      <c r="I16" s="948"/>
      <c r="J16" s="948"/>
      <c r="K16" s="948"/>
      <c r="L16" s="948"/>
      <c r="M16" s="949"/>
      <c r="N16" s="950"/>
    </row>
    <row r="17" spans="1:14" ht="9.75" customHeight="1">
      <c r="A17" s="340"/>
      <c r="B17" s="1199"/>
      <c r="C17" s="1200"/>
      <c r="D17" s="838" t="s">
        <v>69</v>
      </c>
      <c r="E17" s="839" t="s">
        <v>70</v>
      </c>
      <c r="F17" s="804"/>
      <c r="G17" s="840"/>
      <c r="H17" s="792"/>
      <c r="I17" s="792"/>
      <c r="J17" s="792"/>
      <c r="K17" s="792"/>
      <c r="L17" s="792"/>
      <c r="M17" s="841"/>
      <c r="N17" s="891"/>
    </row>
    <row r="18" spans="1:14" ht="9.75" customHeight="1">
      <c r="A18" s="340"/>
      <c r="B18" s="1199"/>
      <c r="C18" s="1200"/>
      <c r="D18" s="843"/>
      <c r="E18" s="1147" t="s">
        <v>740</v>
      </c>
      <c r="F18" s="827"/>
      <c r="G18" s="1146">
        <f>IF(+'９（第1表）'!G49&gt;0,ROUND(+'９（第1表）'!G49/'９（第1表）'!G48,1),"-")</f>
        <v>82.7</v>
      </c>
      <c r="H18" s="848">
        <f>IF(+'９（第1表）'!H49&gt;0,ROUND(+'９（第1表）'!H49/'９（第1表）'!H48,1),"-")</f>
        <v>15.6</v>
      </c>
      <c r="I18" s="848">
        <f>IF(+'９（第1表）'!I49&gt;0,ROUND(+'９（第1表）'!I49/'９（第1表）'!I48,1),"-")</f>
        <v>17</v>
      </c>
      <c r="J18" s="848">
        <f>IF(+'９（第1表）'!J49&gt;0,ROUND(+'９（第1表）'!J49/'９（第1表）'!J48,1),"-")</f>
        <v>50.1</v>
      </c>
      <c r="K18" s="848">
        <f>IF(+'９（第1表）'!K49&gt;0,ROUND(+'９（第1表）'!K49/'９（第1表）'!K48,1),"-")</f>
        <v>36.2</v>
      </c>
      <c r="L18" s="848">
        <f>IF(+'９（第1表）'!L49&gt;0,ROUND(+'９（第1表）'!L49/'９（第1表）'!L48,1),"-")</f>
        <v>61.4</v>
      </c>
      <c r="M18" s="848">
        <f>IF(+'９（第1表）'!M49&gt;0,ROUND(+'９（第1表）'!M49/'９（第1表）'!M48,1),"-")</f>
        <v>134.8</v>
      </c>
      <c r="N18" s="846">
        <f>SUM(G18:M18)-0.1</f>
        <v>397.7</v>
      </c>
    </row>
    <row r="19" spans="1:14" ht="9.75" customHeight="1">
      <c r="A19" s="340"/>
      <c r="B19" s="1199"/>
      <c r="C19" s="1200"/>
      <c r="D19" s="836" t="s">
        <v>71</v>
      </c>
      <c r="E19" s="837" t="s">
        <v>72</v>
      </c>
      <c r="F19" s="372"/>
      <c r="G19" s="770"/>
      <c r="H19" s="119"/>
      <c r="I19" s="119"/>
      <c r="J19" s="119"/>
      <c r="K19" s="119"/>
      <c r="L19" s="119"/>
      <c r="M19" s="351"/>
      <c r="N19" s="891"/>
    </row>
    <row r="20" spans="1:14" ht="9.75" customHeight="1">
      <c r="A20" s="340"/>
      <c r="B20" s="1203"/>
      <c r="C20" s="1204"/>
      <c r="D20" s="833"/>
      <c r="E20" s="108" t="s">
        <v>73</v>
      </c>
      <c r="F20" s="374"/>
      <c r="G20" s="767">
        <f>IF(+'９（第1表）'!G51&gt;0,ROUND(+'９（第1表）'!G51/+'９（第1表）'!G50,1),"-")</f>
        <v>336.2</v>
      </c>
      <c r="H20" s="92">
        <f>IF(+'９（第1表）'!H51&gt;0,ROUND(+'９（第1表）'!H51/+'９（第1表）'!H50,1),"-")</f>
        <v>88</v>
      </c>
      <c r="I20" s="92">
        <f>IF(+'９（第1表）'!I51&gt;0,ROUND(+'９（第1表）'!I51/+'９（第1表）'!I50,1),"-")</f>
        <v>52</v>
      </c>
      <c r="J20" s="92">
        <f>IF(+'９（第1表）'!J51&gt;0,ROUND(+'９（第1表）'!J51/+'９（第1表）'!J50,1),"-")</f>
        <v>247.1</v>
      </c>
      <c r="K20" s="92">
        <f>IF(+'９（第1表）'!K51&gt;0,ROUND(+'９（第1表）'!K51/+'９（第1表）'!K50,1),"-")</f>
        <v>160.2</v>
      </c>
      <c r="L20" s="92">
        <f>IF(+'９（第1表）'!L51&gt;0,ROUND(+'９（第1表）'!L51/+'９（第1表）'!L50,1),"-")</f>
        <v>223.3</v>
      </c>
      <c r="M20" s="349">
        <f>IF(+'９（第1表）'!M51&gt;0,ROUND(+'９（第1表）'!M51/+'９（第1表）'!M50,1),"-")</f>
        <v>411.8</v>
      </c>
      <c r="N20" s="360">
        <f>SUM(G20:M20)-0.1</f>
        <v>1518.5</v>
      </c>
    </row>
    <row r="21" spans="1:14" ht="9.75" customHeight="1">
      <c r="A21" s="340"/>
      <c r="B21" s="100" t="s">
        <v>74</v>
      </c>
      <c r="C21" s="101"/>
      <c r="D21" s="101"/>
      <c r="E21" s="835" t="s">
        <v>72</v>
      </c>
      <c r="F21" s="1211" t="s">
        <v>59</v>
      </c>
      <c r="G21" s="770"/>
      <c r="H21" s="119"/>
      <c r="I21" s="119"/>
      <c r="J21" s="119"/>
      <c r="K21" s="119"/>
      <c r="L21" s="119"/>
      <c r="M21" s="351"/>
      <c r="N21" s="362"/>
    </row>
    <row r="22" spans="1:14" ht="9.75" customHeight="1">
      <c r="A22" s="340"/>
      <c r="B22" s="102"/>
      <c r="C22" s="111"/>
      <c r="D22" s="109" t="s">
        <v>75</v>
      </c>
      <c r="E22" s="825" t="s">
        <v>70</v>
      </c>
      <c r="F22" s="1212"/>
      <c r="G22" s="767">
        <f>IF(+'９（第1表）'!G49&gt;0,ROUND(+'９（第1表）'!G51/+'９（第1表）'!G49*100,1),"-")</f>
        <v>312.8</v>
      </c>
      <c r="H22" s="92">
        <f>IF(+'９（第1表）'!H49&gt;0,ROUND(+'９（第1表）'!H51/+'９（第1表）'!H49*100,1),"-")</f>
        <v>375.5</v>
      </c>
      <c r="I22" s="93">
        <f>IF(+'９（第1表）'!I49&gt;0,ROUND(+'９（第1表）'!I51/+'９（第1表）'!I49*100,1),"-")</f>
        <v>220.8</v>
      </c>
      <c r="J22" s="93">
        <f>IF(+'９（第1表）'!J49&gt;0,ROUND(+'９（第1表）'!J51/+'９（第1表）'!J49*100,1),"-")</f>
        <v>347.3</v>
      </c>
      <c r="K22" s="93">
        <f>IF(+'９（第1表）'!K49&gt;0,ROUND(+'９（第1表）'!K51/+'９（第1表）'!K49*100,1),"-")</f>
        <v>359.2</v>
      </c>
      <c r="L22" s="93">
        <f>IF(+'９（第1表）'!L49&gt;0,ROUND(+'９（第1表）'!L51/+'９（第1表）'!L49*100,1),"-")</f>
        <v>293</v>
      </c>
      <c r="M22" s="352">
        <f>IF(+'９（第1表）'!M49&gt;0,ROUND(+'９（第1表）'!M51/+'９（第1表）'!M49*100,1),"-")</f>
        <v>246.1</v>
      </c>
      <c r="N22" s="360">
        <f>IF(+'９（第1表）'!N49&gt;0,ROUND(+'９（第1表）'!N51/+'９（第1表）'!N49*100,1),"-")</f>
        <v>293.7</v>
      </c>
    </row>
    <row r="23" spans="1:14" ht="9.75" customHeight="1">
      <c r="A23" s="340"/>
      <c r="B23" s="107" t="s">
        <v>621</v>
      </c>
      <c r="C23" s="101"/>
      <c r="D23" s="101"/>
      <c r="E23" s="101"/>
      <c r="F23" s="373"/>
      <c r="G23" s="969"/>
      <c r="H23" s="951"/>
      <c r="I23" s="951"/>
      <c r="J23" s="951"/>
      <c r="K23" s="951"/>
      <c r="L23" s="951"/>
      <c r="M23" s="952"/>
      <c r="N23" s="953"/>
    </row>
    <row r="24" spans="1:14" ht="9.75" customHeight="1">
      <c r="A24" s="340"/>
      <c r="B24" s="110"/>
      <c r="C24" s="847" t="s">
        <v>76</v>
      </c>
      <c r="D24" s="832" t="s">
        <v>77</v>
      </c>
      <c r="E24" s="815" t="s">
        <v>70</v>
      </c>
      <c r="F24" s="1211" t="s">
        <v>59</v>
      </c>
      <c r="G24" s="766"/>
      <c r="H24" s="117"/>
      <c r="I24" s="117"/>
      <c r="J24" s="117"/>
      <c r="K24" s="117"/>
      <c r="L24" s="117"/>
      <c r="M24" s="348"/>
      <c r="N24" s="359"/>
    </row>
    <row r="25" spans="1:14" ht="9.75" customHeight="1">
      <c r="A25" s="340"/>
      <c r="B25" s="95"/>
      <c r="C25" s="102"/>
      <c r="D25" s="843"/>
      <c r="E25" s="826" t="s">
        <v>658</v>
      </c>
      <c r="F25" s="1216"/>
      <c r="G25" s="844">
        <f>IF(+'９（第1表）'!G49&gt;0,ROUND(+'９（第1表）'!G49/+'２７（第6表の2）'!H19,1),"-")</f>
        <v>5</v>
      </c>
      <c r="H25" s="845">
        <f>IF(+'９（第1表）'!H49&gt;0,ROUND(+'９（第1表）'!H49/+'２７（第6表の2）'!I19,1),"-")</f>
        <v>3.3</v>
      </c>
      <c r="I25" s="848">
        <f>IF(+'９（第1表）'!I49&gt;0,ROUND(+'９（第1表）'!I49/+'２７（第6表の2）'!J19,1),"-")</f>
        <v>5.7</v>
      </c>
      <c r="J25" s="848">
        <f>IF(+'９（第1表）'!J49&gt;0,ROUND(+'９（第1表）'!J49/+'２７（第6表の2）'!K19,1),"-")</f>
        <v>5.1</v>
      </c>
      <c r="K25" s="848" t="e">
        <f>IF(+'９（第1表）'!K49&gt;0,ROUND(+'９（第1表）'!K49/+'２７（第6表の2）'!L19,1),"-")</f>
        <v>#DIV/0!</v>
      </c>
      <c r="L25" s="848" t="e">
        <f>IF(+'９（第1表）'!L49&gt;0,ROUND(+'９（第1表）'!L49/+'２７（第6表の2）'!M19,1),"-")</f>
        <v>#DIV/0!</v>
      </c>
      <c r="M25" s="849">
        <f>IF(+'９（第1表）'!M49&gt;0,ROUND(+'９（第1表）'!M49/+'２７（第6表の2）'!N19,1),"-")</f>
        <v>6.7</v>
      </c>
      <c r="N25" s="846">
        <f>IF(+'９（第1表）'!N49&gt;0,ROUND(+'９（第1表）'!N49/+'２７（第6表の2）'!O19,1),"-")</f>
        <v>7.4</v>
      </c>
    </row>
    <row r="26" spans="1:14" ht="9.75" customHeight="1">
      <c r="A26" s="340"/>
      <c r="B26" s="95"/>
      <c r="C26" s="102"/>
      <c r="D26" s="836" t="s">
        <v>78</v>
      </c>
      <c r="E26" s="113" t="s">
        <v>72</v>
      </c>
      <c r="F26" s="1217" t="s">
        <v>59</v>
      </c>
      <c r="G26" s="770"/>
      <c r="H26" s="119"/>
      <c r="I26" s="119"/>
      <c r="J26" s="119"/>
      <c r="K26" s="119"/>
      <c r="L26" s="119"/>
      <c r="M26" s="351"/>
      <c r="N26" s="362"/>
    </row>
    <row r="27" spans="1:14" ht="9.75" customHeight="1">
      <c r="A27" s="340"/>
      <c r="B27" s="95"/>
      <c r="C27" s="104"/>
      <c r="D27" s="833"/>
      <c r="E27" s="108" t="s">
        <v>173</v>
      </c>
      <c r="F27" s="1212"/>
      <c r="G27" s="767">
        <f>IF(+'９（第1表）'!G51&gt;0,ROUND(+'９（第1表）'!G51/+'２７（第6表の2）'!H19,1),"-")</f>
        <v>15.7</v>
      </c>
      <c r="H27" s="92">
        <f>IF(+'９（第1表）'!H51&gt;0,ROUND(+'９（第1表）'!H51/+'２７（第6表の2）'!I19,1),"-")</f>
        <v>12.2</v>
      </c>
      <c r="I27" s="93">
        <f>IF(+'９（第1表）'!I51&gt;0,ROUND(+'９（第1表）'!I51/+'２７（第6表の2）'!J19,1),"-")</f>
        <v>12.5</v>
      </c>
      <c r="J27" s="93">
        <f>IF(+'９（第1表）'!J51&gt;0,ROUND(+'９（第1表）'!J51/+'２７（第6表の2）'!K19,1),"-")</f>
        <v>17.6</v>
      </c>
      <c r="K27" s="93" t="e">
        <f>IF(+'９（第1表）'!K51&gt;0,ROUND(+'９（第1表）'!K51/+'２７（第6表の2）'!L19,1),"-")</f>
        <v>#DIV/0!</v>
      </c>
      <c r="L27" s="93" t="e">
        <f>IF(+'９（第1表）'!L51&gt;0,ROUND(+'９（第1表）'!L51/+'２７（第6表の2）'!M19,1),"-")</f>
        <v>#DIV/0!</v>
      </c>
      <c r="M27" s="352">
        <f>IF(+'９（第1表）'!M51&gt;0,ROUND(+'９（第1表）'!M51/+'２７（第6表の2）'!N19,1),"-")</f>
        <v>16.6</v>
      </c>
      <c r="N27" s="360">
        <f>IF(+'９（第1表）'!N51&gt;0,ROUND(+'９（第1表）'!N51/+'２７（第6表の2）'!O19,1),"-")</f>
        <v>21.7</v>
      </c>
    </row>
    <row r="28" spans="1:14" ht="9.75" customHeight="1">
      <c r="A28" s="340"/>
      <c r="B28" s="1219"/>
      <c r="C28" s="1207" t="s">
        <v>661</v>
      </c>
      <c r="D28" s="832" t="s">
        <v>77</v>
      </c>
      <c r="E28" s="96" t="s">
        <v>70</v>
      </c>
      <c r="F28" s="1211" t="s">
        <v>59</v>
      </c>
      <c r="G28" s="770"/>
      <c r="H28" s="119"/>
      <c r="I28" s="119"/>
      <c r="J28" s="119"/>
      <c r="K28" s="119"/>
      <c r="L28" s="119"/>
      <c r="M28" s="351"/>
      <c r="N28" s="362"/>
    </row>
    <row r="29" spans="1:14" ht="9.75" customHeight="1">
      <c r="A29" s="340"/>
      <c r="B29" s="1220"/>
      <c r="C29" s="1208"/>
      <c r="D29" s="836"/>
      <c r="E29" s="115" t="s">
        <v>659</v>
      </c>
      <c r="F29" s="1217"/>
      <c r="G29" s="768">
        <f>IF(+'９（第1表）'!G49&gt;0,ROUND(+'９（第1表）'!G49/+'２７（第6表の2）'!H20,1),"-")</f>
        <v>0.8</v>
      </c>
      <c r="H29" s="118">
        <f>IF(+'９（第1表）'!H49&gt;0,ROUND(+'９（第1表）'!H49/+'２７（第6表の2）'!I20,1),"-")</f>
        <v>0.8</v>
      </c>
      <c r="I29" s="850">
        <f>IF(+'９（第1表）'!I49&gt;0,ROUND(+'９（第1表）'!I49/+'２７（第6表の2）'!J20,1),"-")</f>
        <v>1.1</v>
      </c>
      <c r="J29" s="850">
        <f>IF(+'９（第1表）'!J49&gt;0,ROUND(+'９（第1表）'!J49/+'２７（第6表の2）'!K20,1),"-")</f>
        <v>0.8</v>
      </c>
      <c r="K29" s="850" t="e">
        <f>IF(+'９（第1表）'!K49&gt;0,ROUND(+'９（第1表）'!K49/+'２７（第6表の2）'!L20,1),"-")</f>
        <v>#DIV/0!</v>
      </c>
      <c r="L29" s="850" t="e">
        <f>IF(+'９（第1表）'!L49&gt;0,ROUND(+'９（第1表）'!L49/+'２７（第6表の2）'!M20,1),"-")</f>
        <v>#DIV/0!</v>
      </c>
      <c r="M29" s="564">
        <f>IF(+'９（第1表）'!M49&gt;0,ROUND(+'９（第1表）'!M49/+'２７（第6表の2）'!N20,1),"-")</f>
        <v>1</v>
      </c>
      <c r="N29" s="361">
        <f>IF(+'９（第1表）'!N49&gt;0,ROUND(+'９（第1表）'!N49/+'２７（第6表の2）'!O20,1),"-")</f>
        <v>1.2</v>
      </c>
    </row>
    <row r="30" spans="1:14" ht="9.75" customHeight="1">
      <c r="A30" s="340"/>
      <c r="B30" s="95"/>
      <c r="C30" s="1208"/>
      <c r="D30" s="838" t="s">
        <v>78</v>
      </c>
      <c r="E30" s="812" t="s">
        <v>72</v>
      </c>
      <c r="F30" s="1218" t="s">
        <v>59</v>
      </c>
      <c r="G30" s="840"/>
      <c r="H30" s="792"/>
      <c r="I30" s="792"/>
      <c r="J30" s="792"/>
      <c r="K30" s="792"/>
      <c r="L30" s="792"/>
      <c r="M30" s="841"/>
      <c r="N30" s="842"/>
    </row>
    <row r="31" spans="1:14" ht="9.75" customHeight="1" thickBot="1">
      <c r="A31" s="341"/>
      <c r="B31" s="379"/>
      <c r="C31" s="343"/>
      <c r="D31" s="834"/>
      <c r="E31" s="380" t="s">
        <v>697</v>
      </c>
      <c r="F31" s="1215"/>
      <c r="G31" s="769">
        <f>IF(+'９（第1表）'!G51&gt;0,ROUND(+'９（第1表）'!G51/+'２７（第6表の2）'!H20,1),"-")</f>
        <v>2.5</v>
      </c>
      <c r="H31" s="376">
        <f>IF(+'９（第1表）'!H51&gt;0,ROUND(+'９（第1表）'!H51/+'２７（第6表の2）'!I20,1),"-")</f>
        <v>2.8</v>
      </c>
      <c r="I31" s="323">
        <f>IF(+'９（第1表）'!I51&gt;0,ROUND(+'９（第1表）'!I51/+'２７（第6表の2）'!J20,1),"-")</f>
        <v>2.5</v>
      </c>
      <c r="J31" s="323">
        <f>IF(+'９（第1表）'!J51&gt;0,ROUND(+'９（第1表）'!J51/+'２７（第6表の2）'!K20,1),"-")</f>
        <v>2.9</v>
      </c>
      <c r="K31" s="323" t="e">
        <f>IF(+'９（第1表）'!K51&gt;0,ROUND(+'９（第1表）'!K51/+'２７（第6表の2）'!L20,1),"-")</f>
        <v>#DIV/0!</v>
      </c>
      <c r="L31" s="323" t="e">
        <f>IF(+'９（第1表）'!L51&gt;0,ROUND(+'９（第1表）'!L51/+'２７（第6表の2）'!M20,1),"-")</f>
        <v>#DIV/0!</v>
      </c>
      <c r="M31" s="381">
        <f>IF(+'９（第1表）'!M51&gt;0,ROUND(+'９（第1表）'!M51/+'２７（第6表の2）'!N20,1),"-")</f>
        <v>2.6</v>
      </c>
      <c r="N31" s="378">
        <f>IF(+'９（第1表）'!N51&gt;0,ROUND(+'９（第1表）'!N51/+'２７（第6表の2）'!O20,1),"-")</f>
        <v>3.6</v>
      </c>
    </row>
    <row r="32" spans="1:14" ht="9.75" customHeight="1">
      <c r="A32" s="340" t="s">
        <v>79</v>
      </c>
      <c r="B32" s="100" t="s">
        <v>80</v>
      </c>
      <c r="C32" s="101"/>
      <c r="D32" s="101"/>
      <c r="E32" s="101"/>
      <c r="F32" s="373"/>
      <c r="G32" s="970"/>
      <c r="H32" s="954"/>
      <c r="I32" s="954"/>
      <c r="J32" s="954"/>
      <c r="K32" s="951"/>
      <c r="L32" s="951"/>
      <c r="M32" s="955"/>
      <c r="N32" s="956"/>
    </row>
    <row r="33" spans="1:14" ht="9.75" customHeight="1">
      <c r="A33" s="340"/>
      <c r="B33" s="1199"/>
      <c r="C33" s="1205"/>
      <c r="D33" s="100" t="s">
        <v>69</v>
      </c>
      <c r="E33" s="103" t="s">
        <v>81</v>
      </c>
      <c r="F33" s="373"/>
      <c r="G33" s="766"/>
      <c r="H33" s="117"/>
      <c r="I33" s="117"/>
      <c r="J33" s="117"/>
      <c r="K33" s="117"/>
      <c r="L33" s="117"/>
      <c r="M33" s="348"/>
      <c r="N33" s="359"/>
    </row>
    <row r="34" spans="1:14" ht="9.75" customHeight="1">
      <c r="A34" s="340"/>
      <c r="B34" s="1199"/>
      <c r="C34" s="1205"/>
      <c r="D34" s="102"/>
      <c r="E34" s="112" t="s">
        <v>82</v>
      </c>
      <c r="F34" s="372"/>
      <c r="G34" s="771">
        <f>IF(+'９（第1表）'!G49&gt;0,ROUND(+'２０（第2表）'!G6/+'９（第1表）'!G49*1000,0),"-")</f>
        <v>39234</v>
      </c>
      <c r="H34" s="70">
        <f>IF(+'９（第1表）'!H49&gt;0,ROUND(+'２０（第2表）'!H6/+'９（第1表）'!H49*1000,0),"-")</f>
        <v>22690</v>
      </c>
      <c r="I34" s="70">
        <f>IF(+'９（第1表）'!I49&gt;0,ROUND(+'２０（第2表）'!I6/+'９（第1表）'!I49*1000,0),"-")</f>
        <v>13879</v>
      </c>
      <c r="J34" s="70">
        <f>IF(+'９（第1表）'!J49&gt;0,ROUND(+'２０（第2表）'!J6/+'９（第1表）'!J49*1000,0),"-")</f>
        <v>44181</v>
      </c>
      <c r="K34" s="70">
        <f>IF(+'９（第1表）'!K49&gt;0,ROUND(+'２０（第2表）'!K6/+'９（第1表）'!K49*1000,0),"-")</f>
        <v>0</v>
      </c>
      <c r="L34" s="70">
        <f>IF(+'９（第1表）'!L49&gt;0,ROUND(+'２０（第2表）'!L6/+'９（第1表）'!L49*1000,0),"-")</f>
        <v>25846</v>
      </c>
      <c r="M34" s="353">
        <f>IF(+'９（第1表）'!M49&gt;0,ROUND(+'２０（第2表）'!M6/+'９（第1表）'!M49*1000,0),"-")</f>
        <v>29183</v>
      </c>
      <c r="N34" s="363">
        <f>IF(+'９（第1表）'!N49&gt;0,ROUND(+'２０（第2表）'!N6/+'９（第1表）'!N49*1000,0),"-")</f>
        <v>28895</v>
      </c>
    </row>
    <row r="35" spans="1:14" ht="9.75" customHeight="1">
      <c r="A35" s="340"/>
      <c r="B35" s="1199"/>
      <c r="C35" s="1205"/>
      <c r="D35" s="100" t="s">
        <v>83</v>
      </c>
      <c r="E35" s="101"/>
      <c r="F35" s="373"/>
      <c r="G35" s="971"/>
      <c r="H35" s="957"/>
      <c r="I35" s="957"/>
      <c r="J35" s="957"/>
      <c r="K35" s="957"/>
      <c r="L35" s="957"/>
      <c r="M35" s="958"/>
      <c r="N35" s="959"/>
    </row>
    <row r="36" spans="1:14" ht="9.75" customHeight="1">
      <c r="A36" s="340"/>
      <c r="B36" s="1199"/>
      <c r="C36" s="1205"/>
      <c r="D36" s="102" t="s">
        <v>84</v>
      </c>
      <c r="E36" s="793" t="s">
        <v>85</v>
      </c>
      <c r="F36" s="804"/>
      <c r="G36" s="840"/>
      <c r="H36" s="792"/>
      <c r="I36" s="792"/>
      <c r="J36" s="792"/>
      <c r="K36" s="792"/>
      <c r="L36" s="792"/>
      <c r="M36" s="841"/>
      <c r="N36" s="842"/>
    </row>
    <row r="37" spans="1:14" ht="9.75" customHeight="1">
      <c r="A37" s="340"/>
      <c r="B37" s="1199"/>
      <c r="C37" s="1205"/>
      <c r="D37" s="102" t="s">
        <v>86</v>
      </c>
      <c r="E37" s="820" t="s">
        <v>87</v>
      </c>
      <c r="F37" s="827"/>
      <c r="G37" s="852">
        <f>IF(+'９（第1表）'!G49&gt;0,ROUND(+('２７（第6表の2）'!H25+'２７（第6表の2）'!H26)/+'９（第1表）'!G49*1000,0),"-")</f>
        <v>2474</v>
      </c>
      <c r="H37" s="853">
        <f>IF(+'９（第1表）'!H49&gt;0,ROUND(+('２７（第6表の2）'!I25+'２７（第6表の2）'!I26)/+'９（第1表）'!H49*1000,0),"-")</f>
        <v>2572</v>
      </c>
      <c r="I37" s="853">
        <f>IF(+'９（第1表）'!I49&gt;0,ROUND(+('２７（第6表の2）'!J25+'２７（第6表の2）'!J26)/+'９（第1表）'!I49*1000,0),"-")</f>
        <v>1268</v>
      </c>
      <c r="J37" s="853">
        <f>IF(+'９（第1表）'!J49&gt;0,ROUND(+('２７（第6表の2）'!K25+'２７（第6表の2）'!K26)/+'９（第1表）'!J49*1000,0),"-")</f>
        <v>4139</v>
      </c>
      <c r="K37" s="853">
        <f>IF(+'９（第1表）'!K49&gt;0,ROUND(+('２７（第6表の2）'!L25+'２７（第6表の2）'!L26)/+'９（第1表）'!K49*1000,0),"-")</f>
        <v>0</v>
      </c>
      <c r="L37" s="853">
        <f>IF(+'９（第1表）'!L49&gt;0,ROUND(+('２７（第6表の2）'!M25+'２７（第6表の2）'!M26)/+'９（第1表）'!L49*1000,0),"-")</f>
        <v>0</v>
      </c>
      <c r="M37" s="854">
        <f>IF(+'９（第1表）'!M49&gt;0,ROUND(+('２７（第6表の2）'!N25+'２７（第6表の2）'!N26)/+'９（第1表）'!M49*1000,0),"-")</f>
        <v>2213</v>
      </c>
      <c r="N37" s="855">
        <f>IF(+'９（第1表）'!N49&gt;0,ROUND(+('２７（第6表の2）'!O25+'２７（第6表の2）'!O26)/+'９（第1表）'!N49*1000,0),"-")</f>
        <v>1921</v>
      </c>
    </row>
    <row r="38" spans="1:14" ht="9.75" customHeight="1">
      <c r="A38" s="340"/>
      <c r="B38" s="1199"/>
      <c r="C38" s="1205"/>
      <c r="D38" s="102" t="s">
        <v>88</v>
      </c>
      <c r="E38" s="816" t="s">
        <v>89</v>
      </c>
      <c r="F38" s="372"/>
      <c r="G38" s="770"/>
      <c r="H38" s="119"/>
      <c r="I38" s="851"/>
      <c r="J38" s="119"/>
      <c r="K38" s="119"/>
      <c r="L38" s="119"/>
      <c r="M38" s="351"/>
      <c r="N38" s="362"/>
    </row>
    <row r="39" spans="1:14" ht="9.75" customHeight="1">
      <c r="A39" s="340"/>
      <c r="B39" s="1199"/>
      <c r="C39" s="1205"/>
      <c r="D39" s="102"/>
      <c r="E39" s="817" t="s">
        <v>90</v>
      </c>
      <c r="F39" s="372"/>
      <c r="G39" s="856">
        <f>IF(+'９（第1表）'!G49&gt;0,ROUND(+'２７（第6表の2）'!H28/+'９（第1表）'!G49*1000,0),"-")</f>
        <v>550</v>
      </c>
      <c r="H39" s="857">
        <f>IF(+'９（第1表）'!H49&gt;0,ROUND(+'２７（第6表の2）'!I28/+'９（第1表）'!H49*1000,0),"-")</f>
        <v>1641</v>
      </c>
      <c r="I39" s="858">
        <f>IF(+'９（第1表）'!I49&gt;0,ROUND(+'２７（第6表の2）'!J28/+'９（第1表）'!I49*1000,0),"-")</f>
        <v>444</v>
      </c>
      <c r="J39" s="857">
        <f>IF(+'９（第1表）'!J49&gt;0,ROUND(+'２７（第6表の2）'!K28/+'９（第1表）'!J49*1000,0),"-")</f>
        <v>2608</v>
      </c>
      <c r="K39" s="857">
        <f>IF(+'９（第1表）'!K49&gt;0,ROUND(+'２７（第6表の2）'!L28/+'９（第1表）'!K49*1000,0),"-")</f>
        <v>0</v>
      </c>
      <c r="L39" s="857">
        <f>IF(+'９（第1表）'!L49&gt;0,ROUND(+'２７（第6表の2）'!M28/+'９（第1表）'!L49*1000,0),"-")</f>
        <v>0</v>
      </c>
      <c r="M39" s="859">
        <f>IF(+'９（第1表）'!M49&gt;0,ROUND(+'２７（第6表の2）'!N28/+'９（第1表）'!M49*1000,0),"-")</f>
        <v>1521</v>
      </c>
      <c r="N39" s="860">
        <f>IF(+'９（第1表）'!N49&gt;0,ROUND(+'２７（第6表の2）'!O28/+'９（第1表）'!N49*1000,0),"-")</f>
        <v>1035</v>
      </c>
    </row>
    <row r="40" spans="1:14" ht="9.75" customHeight="1">
      <c r="A40" s="340"/>
      <c r="B40" s="1199"/>
      <c r="C40" s="1205"/>
      <c r="D40" s="102" t="s">
        <v>662</v>
      </c>
      <c r="E40" s="793" t="s">
        <v>660</v>
      </c>
      <c r="F40" s="804"/>
      <c r="G40" s="840"/>
      <c r="H40" s="792"/>
      <c r="I40" s="792"/>
      <c r="J40" s="792"/>
      <c r="K40" s="792"/>
      <c r="L40" s="792"/>
      <c r="M40" s="841"/>
      <c r="N40" s="842"/>
    </row>
    <row r="41" spans="1:14" ht="9.75" customHeight="1">
      <c r="A41" s="340"/>
      <c r="B41" s="1199"/>
      <c r="C41" s="1205"/>
      <c r="D41" s="104"/>
      <c r="E41" s="789" t="s">
        <v>698</v>
      </c>
      <c r="F41" s="374"/>
      <c r="G41" s="771">
        <f>IF(+'９（第1表）'!G49&gt;0,ROUND(+'２７（第6表の2）'!H29/+'９（第1表）'!G49*1000,0),"-")</f>
        <v>146</v>
      </c>
      <c r="H41" s="70">
        <f>IF(+'９（第1表）'!H49&gt;0,ROUND(+'２７（第6表の2）'!I29/+'９（第1表）'!H49*1000,0),"-")</f>
        <v>858</v>
      </c>
      <c r="I41" s="70">
        <f>IF(+'９（第1表）'!I49&gt;0,ROUND(+'２７（第6表の2）'!J29/+'９（第1表）'!I49*1000,0),"-")</f>
        <v>213</v>
      </c>
      <c r="J41" s="70">
        <f>IF(+'９（第1表）'!J49&gt;0,ROUND(+'２７（第6表の2）'!K29/+'９（第1表）'!J49*1000,0),"-")</f>
        <v>1552</v>
      </c>
      <c r="K41" s="70">
        <f>IF(+'９（第1表）'!K49&gt;0,ROUND(+'２７（第6表の2）'!L29/+'９（第1表）'!K49*1000,0),"-")</f>
        <v>0</v>
      </c>
      <c r="L41" s="70">
        <f>IF(+'９（第1表）'!L49&gt;0,ROUND(+'２７（第6表の2）'!M29/+'９（第1表）'!L49*1000,0),"-")</f>
        <v>0</v>
      </c>
      <c r="M41" s="353">
        <f>IF(+'９（第1表）'!M49&gt;0,ROUND(+'２７（第6表の2）'!N29/+'９（第1表）'!M49*1000,0),"-")</f>
        <v>548</v>
      </c>
      <c r="N41" s="363">
        <f>IF(+'９（第1表）'!N49&gt;0,ROUND(+'２７（第6表の2）'!O29/+'９（第1表）'!N49*1000,0),"-")</f>
        <v>449</v>
      </c>
    </row>
    <row r="42" spans="1:14" ht="9.75" customHeight="1">
      <c r="A42" s="340"/>
      <c r="B42" s="1199"/>
      <c r="C42" s="1205"/>
      <c r="D42" s="100" t="s">
        <v>71</v>
      </c>
      <c r="E42" s="96" t="s">
        <v>91</v>
      </c>
      <c r="F42" s="373"/>
      <c r="G42" s="766"/>
      <c r="H42" s="117"/>
      <c r="I42" s="120"/>
      <c r="J42" s="117"/>
      <c r="K42" s="117"/>
      <c r="L42" s="117"/>
      <c r="M42" s="348"/>
      <c r="N42" s="359"/>
    </row>
    <row r="43" spans="1:14" ht="9.75" customHeight="1">
      <c r="A43" s="340"/>
      <c r="B43" s="1199"/>
      <c r="C43" s="1205"/>
      <c r="D43" s="104"/>
      <c r="E43" s="108" t="s">
        <v>92</v>
      </c>
      <c r="F43" s="374"/>
      <c r="G43" s="771">
        <f>IF(+'９（第1表）'!G51&gt;0,ROUND(+'２０（第2表）'!G7/+'９（第1表）'!G51*1000,0),"-")</f>
        <v>8001</v>
      </c>
      <c r="H43" s="70">
        <f>IF(+'９（第1表）'!H51&gt;0,ROUND(+'２０（第2表）'!H7/+'９（第1表）'!H51*1000,0),"-")</f>
        <v>11012</v>
      </c>
      <c r="I43" s="121">
        <f>IF(+'９（第1表）'!I51&gt;0,ROUND(+'２０（第2表）'!I7/+'９（第1表）'!I51*1000,0),"-")</f>
        <v>10880</v>
      </c>
      <c r="J43" s="900">
        <f>IF(+'９（第1表）'!J51&gt;0,ROUND(+'２０（第2表）'!J7/+'９（第1表）'!J51*1000,0),"-")</f>
        <v>8131</v>
      </c>
      <c r="K43" s="70">
        <f>IF(+'９（第1表）'!K51&gt;0,ROUND(+'２０（第2表）'!K7/+'９（第1表）'!K51*1000,0),"-")</f>
        <v>0</v>
      </c>
      <c r="L43" s="70">
        <f>IF(+'９（第1表）'!L51&gt;0,ROUND(+'２０（第2表）'!L7/+'９（第1表）'!L51*1000,0),"-")</f>
        <v>6367</v>
      </c>
      <c r="M43" s="353">
        <f>IF(+'９（第1表）'!M51&gt;0,ROUND(+'２０（第2表）'!M7/+'９（第1表）'!M51*1000,0),"-")</f>
        <v>9231</v>
      </c>
      <c r="N43" s="363">
        <f>IF(+'９（第1表）'!N51&gt;0,ROUND(+'２０（第2表）'!N7/+'９（第1表）'!N51*1000,0),"-")</f>
        <v>7463</v>
      </c>
    </row>
    <row r="44" spans="1:14" ht="9.75" customHeight="1">
      <c r="A44" s="340"/>
      <c r="B44" s="1199"/>
      <c r="C44" s="1205"/>
      <c r="D44" s="102" t="s">
        <v>83</v>
      </c>
      <c r="E44" s="111"/>
      <c r="F44" s="372"/>
      <c r="G44" s="971"/>
      <c r="H44" s="957"/>
      <c r="I44" s="957"/>
      <c r="J44" s="957"/>
      <c r="K44" s="957"/>
      <c r="L44" s="957"/>
      <c r="M44" s="958"/>
      <c r="N44" s="959"/>
    </row>
    <row r="45" spans="1:14" ht="9.75" customHeight="1">
      <c r="A45" s="340"/>
      <c r="B45" s="1199"/>
      <c r="C45" s="1205"/>
      <c r="D45" s="102" t="s">
        <v>84</v>
      </c>
      <c r="E45" s="793" t="s">
        <v>85</v>
      </c>
      <c r="F45" s="804"/>
      <c r="G45" s="840"/>
      <c r="H45" s="792"/>
      <c r="I45" s="861"/>
      <c r="J45" s="792"/>
      <c r="K45" s="792"/>
      <c r="L45" s="792"/>
      <c r="M45" s="841"/>
      <c r="N45" s="842"/>
    </row>
    <row r="46" spans="1:14" ht="9.75" customHeight="1">
      <c r="A46" s="340"/>
      <c r="B46" s="1199"/>
      <c r="C46" s="1205"/>
      <c r="D46" s="102" t="s">
        <v>86</v>
      </c>
      <c r="E46" s="820" t="s">
        <v>93</v>
      </c>
      <c r="F46" s="827"/>
      <c r="G46" s="852">
        <f>IF(+'９（第1表）'!G51&gt;0,ROUND(+('２７（第6表の2）'!H36+'２７（第6表の2）'!H37)/+'９（第1表）'!G51*1000,0),"-")</f>
        <v>1449</v>
      </c>
      <c r="H46" s="853">
        <f>IF(+'９（第1表）'!H51&gt;0,ROUND(+('２７（第6表の2）'!I36+'２７（第6表の2）'!I37)/+'９（第1表）'!H51*1000,0),"-")</f>
        <v>5734</v>
      </c>
      <c r="I46" s="862">
        <f>IF(+'９（第1表）'!I51&gt;0,ROUND(+('２７（第6表の2）'!J36+'２７（第6表の2）'!J37)/+'９（第1表）'!I51*1000,0),"-")</f>
        <v>6458</v>
      </c>
      <c r="J46" s="853">
        <f>IF(+'９（第1表）'!J51&gt;0,ROUND(+('２７（第6表の2）'!K36+'２７（第6表の2）'!K37)/+'９（第1表）'!J51*1000,0),"-")</f>
        <v>947</v>
      </c>
      <c r="K46" s="853">
        <f>IF(+'９（第1表）'!K51&gt;0,ROUND(+('２７（第6表の2）'!L36+'２７（第6表の2）'!L37)/+'９（第1表）'!K51*1000,0),"-")</f>
        <v>0</v>
      </c>
      <c r="L46" s="853">
        <f>IF(+'９（第1表）'!L51&gt;0,ROUND(+('２７（第6表の2）'!M36+'２７（第6表の2）'!M37)/+'９（第1表）'!L51*1000,0),"-")</f>
        <v>0</v>
      </c>
      <c r="M46" s="854">
        <f>IF(+'９（第1表）'!M51&gt;0,ROUND(+('２７（第6表の2）'!N36+'２７（第6表の2）'!N37)/+'９（第1表）'!M51*1000,0),"-")</f>
        <v>750</v>
      </c>
      <c r="N46" s="855">
        <f>IF(+'９（第1表）'!N51&gt;0,ROUND(+('２７（第6表の2）'!O36+'２７（第6表の2）'!O37)/+'９（第1表）'!N51*1000,0),"-")</f>
        <v>1168</v>
      </c>
    </row>
    <row r="47" spans="1:14" ht="9.75" customHeight="1">
      <c r="A47" s="340"/>
      <c r="B47" s="1199"/>
      <c r="C47" s="1205"/>
      <c r="D47" s="102" t="s">
        <v>88</v>
      </c>
      <c r="E47" s="816" t="s">
        <v>89</v>
      </c>
      <c r="F47" s="372"/>
      <c r="G47" s="770"/>
      <c r="H47" s="119"/>
      <c r="I47" s="851"/>
      <c r="J47" s="119"/>
      <c r="K47" s="119"/>
      <c r="L47" s="119"/>
      <c r="M47" s="351"/>
      <c r="N47" s="362"/>
    </row>
    <row r="48" spans="1:14" ht="9.75" customHeight="1">
      <c r="A48" s="340"/>
      <c r="B48" s="1199"/>
      <c r="C48" s="1205"/>
      <c r="D48" s="102"/>
      <c r="E48" s="817" t="s">
        <v>94</v>
      </c>
      <c r="F48" s="372"/>
      <c r="G48" s="856">
        <f>IF(+'９（第1表）'!G51&gt;0,ROUND(+'２７（第6表の2）'!H39/+'９（第1表）'!G51*1000,0),"-")</f>
        <v>2110</v>
      </c>
      <c r="H48" s="857">
        <f>IF(+'９（第1表）'!H51&gt;0,ROUND(+'２７（第6表の2）'!I39/+'９（第1表）'!H51*1000,0),"-")</f>
        <v>1068</v>
      </c>
      <c r="I48" s="858">
        <f>IF(+'９（第1表）'!I51&gt;0,ROUND(+'２７（第6表の2）'!J39/+'９（第1表）'!I51*1000,0),"-")</f>
        <v>827</v>
      </c>
      <c r="J48" s="857">
        <f>IF(+'９（第1表）'!J51&gt;0,ROUND(+'２７（第6表の2）'!K39/+'９（第1表）'!J51*1000,0),"-")</f>
        <v>2522</v>
      </c>
      <c r="K48" s="857">
        <f>IF(+'９（第1表）'!K51&gt;0,ROUND(+'２７（第6表の2）'!L39/+'９（第1表）'!K51*1000,0),"-")</f>
        <v>0</v>
      </c>
      <c r="L48" s="857">
        <f>IF(+'９（第1表）'!L51&gt;0,ROUND(+'２７（第6表の2）'!M39/+'９（第1表）'!L51*1000,0),"-")</f>
        <v>0</v>
      </c>
      <c r="M48" s="859">
        <f>IF(+'９（第1表）'!M51&gt;0,ROUND(+'２７（第6表の2）'!N39/+'９（第1表）'!M51*1000,0),"-")</f>
        <v>1919</v>
      </c>
      <c r="N48" s="860">
        <f>IF(+'９（第1表）'!N51&gt;0,ROUND(+'２７（第6表の2）'!O39/+'９（第1表）'!N51*1000,0),"-")</f>
        <v>1451</v>
      </c>
    </row>
    <row r="49" spans="1:14" ht="9.75" customHeight="1">
      <c r="A49" s="340"/>
      <c r="B49" s="1199"/>
      <c r="C49" s="1205"/>
      <c r="D49" s="102" t="s">
        <v>662</v>
      </c>
      <c r="E49" s="793" t="s">
        <v>660</v>
      </c>
      <c r="F49" s="804"/>
      <c r="G49" s="840"/>
      <c r="H49" s="792"/>
      <c r="I49" s="861"/>
      <c r="J49" s="792"/>
      <c r="K49" s="792"/>
      <c r="L49" s="792"/>
      <c r="M49" s="841"/>
      <c r="N49" s="842"/>
    </row>
    <row r="50" spans="1:14" ht="9.75" customHeight="1">
      <c r="A50" s="340"/>
      <c r="B50" s="1203"/>
      <c r="C50" s="1206"/>
      <c r="D50" s="104"/>
      <c r="E50" s="789" t="s">
        <v>699</v>
      </c>
      <c r="F50" s="374"/>
      <c r="G50" s="771">
        <f>IF(+'９（第1表）'!G51&gt;0,ROUND(+'２７（第6表の2）'!H40/+'９（第1表）'!G51*1000,0),"-")</f>
        <v>1035</v>
      </c>
      <c r="H50" s="70">
        <f>IF(+'９（第1表）'!H51&gt;0,ROUND(+'２７（第6表の2）'!I40/+'９（第1表）'!H51*1000,0),"-")</f>
        <v>352</v>
      </c>
      <c r="I50" s="121">
        <f>IF(+'９（第1表）'!I51&gt;0,ROUND(+'２７（第6表の2）'!J40/+'９（第1表）'!I51*1000,0),"-")</f>
        <v>96</v>
      </c>
      <c r="J50" s="70">
        <f>IF(+'９（第1表）'!J51&gt;0,ROUND(+'２７（第6表の2）'!K40/+'９（第1表）'!J51*1000,0),"-")</f>
        <v>1260</v>
      </c>
      <c r="K50" s="70">
        <f>IF(+'９（第1表）'!K51&gt;0,ROUND(+'２７（第6表の2）'!L40/+'９（第1表）'!K51*1000,0),"-")</f>
        <v>0</v>
      </c>
      <c r="L50" s="70">
        <f>IF(+'９（第1表）'!L51&gt;0,ROUND(+'２７（第6表の2）'!M40/+'９（第1表）'!L51*1000,0),"-")</f>
        <v>0</v>
      </c>
      <c r="M50" s="353">
        <f>IF(+'９（第1表）'!M51&gt;0,ROUND(+'２７（第6表の2）'!N40/+'９（第1表）'!M51*1000,0),"-")</f>
        <v>685</v>
      </c>
      <c r="N50" s="363">
        <f>IF(+'９（第1表）'!N51&gt;0,ROUND(+'２７（第6表の2）'!O40/+'９（第1表）'!N51*1000,0),"-")</f>
        <v>622</v>
      </c>
    </row>
    <row r="51" spans="1:14" ht="9.75" customHeight="1">
      <c r="A51" s="340"/>
      <c r="B51" s="100" t="s">
        <v>95</v>
      </c>
      <c r="C51" s="101"/>
      <c r="D51" s="101"/>
      <c r="E51" s="101"/>
      <c r="F51" s="373"/>
      <c r="G51" s="967"/>
      <c r="H51" s="960"/>
      <c r="I51" s="960"/>
      <c r="J51" s="960"/>
      <c r="K51" s="957"/>
      <c r="L51" s="957"/>
      <c r="M51" s="961"/>
      <c r="N51" s="962"/>
    </row>
    <row r="52" spans="1:14" ht="9.75" customHeight="1">
      <c r="A52" s="340"/>
      <c r="B52" s="1199"/>
      <c r="C52" s="1200"/>
      <c r="D52" s="838" t="s">
        <v>76</v>
      </c>
      <c r="E52" s="793" t="s">
        <v>96</v>
      </c>
      <c r="F52" s="804"/>
      <c r="G52" s="788"/>
      <c r="H52" s="784"/>
      <c r="I52" s="784"/>
      <c r="J52" s="784"/>
      <c r="K52" s="792"/>
      <c r="L52" s="792"/>
      <c r="M52" s="785"/>
      <c r="N52" s="786"/>
    </row>
    <row r="53" spans="1:14" ht="9.75" customHeight="1">
      <c r="A53" s="340"/>
      <c r="B53" s="1199"/>
      <c r="C53" s="1200"/>
      <c r="D53" s="843"/>
      <c r="E53" s="820" t="s">
        <v>97</v>
      </c>
      <c r="F53" s="827"/>
      <c r="G53" s="863">
        <f>ROUND((+'２０（第2表）'!G6+'２０（第2表）'!G7)/'２７（第6表の2）'!H19*1000,0)</f>
        <v>322700</v>
      </c>
      <c r="H53" s="864">
        <f>ROUND((+'２０（第2表）'!H6+'２０（第2表）'!H7)/'２７（第6表の2）'!I19*1000,0)</f>
        <v>208121</v>
      </c>
      <c r="I53" s="864">
        <f>ROUND((+'２０（第2表）'!I6+'２０（第2表）'!I7)/'２７（第6表の2）'!J19*1000,0)</f>
        <v>215178</v>
      </c>
      <c r="J53" s="864">
        <f>ROUND((+'２０（第2表）'!J6+'２０（第2表）'!J7)/'２７（第6表の2）'!K19*1000,0)</f>
        <v>367560</v>
      </c>
      <c r="K53" s="853" t="e">
        <f>ROUND((+'２０（第2表）'!K6+'２０（第2表）'!K7)/'２７（第6表の2）'!L19*1000,0)</f>
        <v>#DIV/0!</v>
      </c>
      <c r="L53" s="853" t="e">
        <f>ROUND((+'２０（第2表）'!L6+'２０（第2表）'!L7)/'２７（第6表の2）'!M19*1000,0)</f>
        <v>#DIV/0!</v>
      </c>
      <c r="M53" s="865">
        <f>ROUND((+'２０（第2表）'!M6+'２０（第2表）'!M7)/'２７（第6表の2）'!N19*1000,0)</f>
        <v>349729</v>
      </c>
      <c r="N53" s="866">
        <f>ROUND((+'２０（第2表）'!N6+'２０（第2表）'!N7)/'２７（第6表の2）'!O19*1000,0)</f>
        <v>375911</v>
      </c>
    </row>
    <row r="54" spans="1:14" ht="9.75" customHeight="1">
      <c r="A54" s="340"/>
      <c r="B54" s="1199"/>
      <c r="C54" s="1200"/>
      <c r="D54" s="836" t="s">
        <v>98</v>
      </c>
      <c r="E54" s="816" t="s">
        <v>99</v>
      </c>
      <c r="F54" s="372"/>
      <c r="G54" s="772"/>
      <c r="H54" s="98"/>
      <c r="I54" s="98"/>
      <c r="J54" s="98"/>
      <c r="K54" s="119"/>
      <c r="L54" s="119"/>
      <c r="M54" s="354"/>
      <c r="N54" s="364"/>
    </row>
    <row r="55" spans="1:14" ht="9.75" customHeight="1" thickBot="1">
      <c r="A55" s="341"/>
      <c r="B55" s="1201"/>
      <c r="C55" s="1202"/>
      <c r="D55" s="834" t="s">
        <v>100</v>
      </c>
      <c r="E55" s="787" t="s">
        <v>101</v>
      </c>
      <c r="F55" s="382"/>
      <c r="G55" s="773">
        <f>ROUND((+'２０（第2表）'!G6+'２０（第2表）'!G7)/+'２７（第6表の2）'!H20*1000,0)</f>
        <v>51904</v>
      </c>
      <c r="H55" s="147">
        <f>ROUND((+'２０（第2表）'!H6+'２０（第2表）'!H7)/+'２７（第6表の2）'!I20*1000,0)</f>
        <v>48257</v>
      </c>
      <c r="I55" s="147">
        <f>ROUND((+'２０（第2表）'!I6+'２０（第2表）'!I7)/+'２７（第6表の2）'!J20*1000,0)</f>
        <v>43036</v>
      </c>
      <c r="J55" s="147">
        <f>ROUND((+'２０（第2表）'!J6+'２０（第2表）'!J7)/+'２７（第6表の2）'!K20*1000,0)</f>
        <v>60287</v>
      </c>
      <c r="K55" s="908" t="e">
        <f>ROUND((+'２０（第2表）'!K6+'２０（第2表）'!K7)/+'２７（第6表の2）'!L20*1000,0)</f>
        <v>#DIV/0!</v>
      </c>
      <c r="L55" s="908" t="e">
        <f>ROUND((+'２０（第2表）'!L6+'２０（第2表）'!L7)/+'２７（第6表の2）'!M20*1000,0)</f>
        <v>#DIV/0!</v>
      </c>
      <c r="M55" s="146">
        <f>ROUND((+'２０（第2表）'!M6+'２０（第2表）'!M7)/+'２７（第6表の2）'!N20*1000,0)</f>
        <v>54222</v>
      </c>
      <c r="N55" s="383">
        <f>ROUND((+'２０（第2表）'!N6+'２０（第2表）'!N7)/+'２７（第6表の2）'!O20*1000,0)</f>
        <v>62212</v>
      </c>
    </row>
    <row r="56" spans="1:14" ht="9.75" customHeight="1">
      <c r="A56" s="340" t="s">
        <v>102</v>
      </c>
      <c r="B56" s="100" t="s">
        <v>103</v>
      </c>
      <c r="C56" s="101"/>
      <c r="D56" s="101"/>
      <c r="E56" s="101"/>
      <c r="F56" s="373"/>
      <c r="G56" s="966"/>
      <c r="H56" s="963"/>
      <c r="I56" s="963"/>
      <c r="J56" s="963"/>
      <c r="K56" s="948"/>
      <c r="L56" s="948"/>
      <c r="M56" s="964"/>
      <c r="N56" s="965"/>
    </row>
    <row r="57" spans="1:14" ht="9.75" customHeight="1">
      <c r="A57" s="340"/>
      <c r="B57" s="1199"/>
      <c r="C57" s="1200"/>
      <c r="D57" s="813" t="s">
        <v>201</v>
      </c>
      <c r="E57" s="812" t="s">
        <v>104</v>
      </c>
      <c r="F57" s="804"/>
      <c r="G57" s="788"/>
      <c r="H57" s="784"/>
      <c r="I57" s="784"/>
      <c r="J57" s="784"/>
      <c r="K57" s="792"/>
      <c r="L57" s="792"/>
      <c r="M57" s="785"/>
      <c r="N57" s="786"/>
    </row>
    <row r="58" spans="1:14" ht="9.75" customHeight="1">
      <c r="A58" s="340"/>
      <c r="B58" s="1199"/>
      <c r="C58" s="1200"/>
      <c r="D58" s="819"/>
      <c r="E58" s="826" t="s">
        <v>105</v>
      </c>
      <c r="F58" s="827"/>
      <c r="G58" s="828">
        <f>ROUND(+'２１（第3表）'!E24/('９（第1表）'!G49+'９（第1表）'!G51)*1000,0)</f>
        <v>877</v>
      </c>
      <c r="H58" s="829">
        <f>ROUND(+'２１（第3表）'!G24/('９（第1表）'!H49+'９（第1表）'!H51)*1000,0)</f>
        <v>4190</v>
      </c>
      <c r="I58" s="829">
        <f>ROUND(+'２１（第3表）'!I24/('９（第1表）'!I49+'９（第1表）'!I51)*1000,0)</f>
        <v>4315</v>
      </c>
      <c r="J58" s="829">
        <f>ROUND(+'２１（第3表）'!K24/('９（第1表）'!J49+'９（第1表）'!J51)*1000,0)</f>
        <v>316</v>
      </c>
      <c r="K58" s="1042">
        <f>ROUND(+'２１（第3表）'!M24/('９（第1表）'!K49+'９（第1表）'!K51)*1000,0)</f>
        <v>0</v>
      </c>
      <c r="L58" s="1042">
        <f>ROUND(+'２１（第3表）'!O24/('９（第1表）'!L49+'９（第1表）'!L51)*1000,0)</f>
        <v>0</v>
      </c>
      <c r="M58" s="830">
        <f>ROUND(+'２１（第3表）'!Q24/('９（第1表）'!M49+'９（第1表）'!M51)*1000,0)</f>
        <v>428</v>
      </c>
      <c r="N58" s="831">
        <f>ROUND(+'２１（第3表）'!S24/('９（第1表）'!N49+'９（第1表）'!N51)*1000,0)</f>
        <v>714</v>
      </c>
    </row>
    <row r="59" spans="1:14" ht="9.75" customHeight="1">
      <c r="A59" s="340"/>
      <c r="B59" s="1199"/>
      <c r="C59" s="1200"/>
      <c r="D59" s="813" t="s">
        <v>202</v>
      </c>
      <c r="E59" s="812" t="s">
        <v>106</v>
      </c>
      <c r="F59" s="804"/>
      <c r="G59" s="788"/>
      <c r="H59" s="784"/>
      <c r="I59" s="784"/>
      <c r="J59" s="784"/>
      <c r="K59" s="792"/>
      <c r="L59" s="792"/>
      <c r="M59" s="785"/>
      <c r="N59" s="786"/>
    </row>
    <row r="60" spans="1:14" ht="9.75" customHeight="1">
      <c r="A60" s="340"/>
      <c r="B60" s="1199"/>
      <c r="C60" s="1200"/>
      <c r="D60" s="819"/>
      <c r="E60" s="826" t="s">
        <v>107</v>
      </c>
      <c r="F60" s="827"/>
      <c r="G60" s="828">
        <f>ROUND(+'２１（第3表）'!E25/('９（第1表）'!G49+'９（第1表）'!G51)*1000,0)</f>
        <v>803</v>
      </c>
      <c r="H60" s="829">
        <f>ROUND(+'２１（第3表）'!G25/('９（第1表）'!H49+'９（第1表）'!H51)*1000,0)</f>
        <v>414</v>
      </c>
      <c r="I60" s="829">
        <f>ROUND(+'２１（第3表）'!I25/('９（第1表）'!I49+'９（第1表）'!I51)*1000,0)</f>
        <v>344</v>
      </c>
      <c r="J60" s="829">
        <f>ROUND(+'２１（第3表）'!K25/('９（第1表）'!J49+'９（第1表）'!J51)*1000,0)</f>
        <v>1156</v>
      </c>
      <c r="K60" s="1042">
        <f>ROUND(+'２１（第3表）'!M25/('９（第1表）'!K49+'９（第1表）'!K51)*1000,0)</f>
        <v>0</v>
      </c>
      <c r="L60" s="1042">
        <f>ROUND(+'２１（第3表）'!O25/('９（第1表）'!L49+'９（第1表）'!L51)*1000,0)</f>
        <v>0</v>
      </c>
      <c r="M60" s="830">
        <f>ROUND(+'２１（第3表）'!Q25/('９（第1表）'!M49+'９（第1表）'!M51)*1000,0)</f>
        <v>1247</v>
      </c>
      <c r="N60" s="831">
        <f>ROUND(+'２１（第3表）'!S25/('９（第1表）'!N49+'９（第1表）'!N51)*1000,0)</f>
        <v>739</v>
      </c>
    </row>
    <row r="61" spans="1:14" ht="9.75" customHeight="1">
      <c r="A61" s="340"/>
      <c r="B61" s="1199"/>
      <c r="C61" s="1200"/>
      <c r="D61" s="813" t="s">
        <v>108</v>
      </c>
      <c r="E61" s="812" t="s">
        <v>109</v>
      </c>
      <c r="F61" s="804"/>
      <c r="G61" s="788"/>
      <c r="H61" s="784"/>
      <c r="I61" s="784"/>
      <c r="J61" s="784"/>
      <c r="K61" s="792"/>
      <c r="L61" s="792"/>
      <c r="M61" s="785"/>
      <c r="N61" s="786"/>
    </row>
    <row r="62" spans="1:14" ht="9.75" customHeight="1">
      <c r="A62" s="340"/>
      <c r="B62" s="1203"/>
      <c r="C62" s="1204"/>
      <c r="D62" s="791"/>
      <c r="E62" s="108" t="s">
        <v>110</v>
      </c>
      <c r="F62" s="374"/>
      <c r="G62" s="774">
        <f>ROUND(+'２１（第3表）'!E26/(+'９（第1表）'!G49+'９（第1表）'!G51)*1000,0)</f>
        <v>1680</v>
      </c>
      <c r="H62" s="34">
        <f>ROUND(+'２１（第3表）'!G26/(+'９（第1表）'!H49+'９（第1表）'!H51)*1000,0)</f>
        <v>4604</v>
      </c>
      <c r="I62" s="34">
        <f>ROUND(+'２１（第3表）'!I26/(+'９（第1表）'!I49+'９（第1表）'!I51)*1000,0)</f>
        <v>4660</v>
      </c>
      <c r="J62" s="34">
        <f>ROUND(+'２１（第3表）'!K26/(+'９（第1表）'!J49+'９（第1表）'!J51)*1000,0)</f>
        <v>1472</v>
      </c>
      <c r="K62" s="1043">
        <f>ROUND(+'２１（第3表）'!M26/(+'９（第1表）'!K49+'９（第1表）'!K51)*1000,0)</f>
        <v>0</v>
      </c>
      <c r="L62" s="1043">
        <f>ROUND(+'２１（第3表）'!O26/(+'９（第1表）'!L49+'９（第1表）'!L51)*1000,0)</f>
        <v>0</v>
      </c>
      <c r="M62" s="33">
        <f>ROUND(+'２１（第3表）'!Q26/(+'９（第1表）'!M49+'９（第1表）'!M51)*1000,0)</f>
        <v>1675</v>
      </c>
      <c r="N62" s="365">
        <f>ROUND(+'２１（第3表）'!S26/(+'９（第1表）'!N49+'９（第1表）'!N51)*1000,0)</f>
        <v>1453</v>
      </c>
    </row>
    <row r="63" spans="1:14" ht="9.75" customHeight="1">
      <c r="A63" s="340"/>
      <c r="B63" s="100" t="s">
        <v>111</v>
      </c>
      <c r="C63" s="101"/>
      <c r="D63" s="101"/>
      <c r="E63" s="101"/>
      <c r="F63" s="373"/>
      <c r="G63" s="966"/>
      <c r="H63" s="963"/>
      <c r="I63" s="963"/>
      <c r="J63" s="963"/>
      <c r="K63" s="948"/>
      <c r="L63" s="948"/>
      <c r="M63" s="964"/>
      <c r="N63" s="965"/>
    </row>
    <row r="64" spans="1:14" ht="9.75" customHeight="1">
      <c r="A64" s="340"/>
      <c r="B64" s="1199"/>
      <c r="C64" s="1200"/>
      <c r="D64" s="793" t="s">
        <v>112</v>
      </c>
      <c r="E64" s="783"/>
      <c r="F64" s="804"/>
      <c r="G64" s="788"/>
      <c r="H64" s="784"/>
      <c r="I64" s="784"/>
      <c r="J64" s="784"/>
      <c r="K64" s="792"/>
      <c r="L64" s="792"/>
      <c r="M64" s="785"/>
      <c r="N64" s="786"/>
    </row>
    <row r="65" spans="1:14" ht="9.75" customHeight="1">
      <c r="A65" s="340"/>
      <c r="B65" s="1203"/>
      <c r="C65" s="1204"/>
      <c r="D65" s="880" t="s">
        <v>70</v>
      </c>
      <c r="E65" s="106"/>
      <c r="F65" s="374"/>
      <c r="G65" s="775">
        <f>ROUND(+'２１（第3表）'!E29/'９（第1表）'!G49*1000,0)</f>
        <v>70</v>
      </c>
      <c r="H65" s="97">
        <f>ROUND(+'２１（第3表）'!G29/'９（第1表）'!H49*1000,0)</f>
        <v>477</v>
      </c>
      <c r="I65" s="97">
        <f>ROUND(+'２１（第3表）'!I29/'９（第1表）'!I49*1000,0)</f>
        <v>0</v>
      </c>
      <c r="J65" s="97">
        <f>ROUND(+'２１（第3表）'!K29/'９（第1表）'!J49*1000,0)</f>
        <v>601</v>
      </c>
      <c r="K65" s="1044">
        <f>ROUND(+'２１（第3表）'!M29/'９（第1表）'!K49*1000,0)</f>
        <v>0</v>
      </c>
      <c r="L65" s="1044">
        <f>ROUND(+'２１（第3表）'!O29/'９（第1表）'!L49*1000,0)</f>
        <v>0</v>
      </c>
      <c r="M65" s="355">
        <f>ROUND(+'２１（第3表）'!Q29/'９（第1表）'!M49*1000,0)</f>
        <v>615</v>
      </c>
      <c r="N65" s="366">
        <f>ROUND(+'２１（第3表）'!S29/'９（第1表）'!N49*1000,0)</f>
        <v>317</v>
      </c>
    </row>
    <row r="66" spans="1:14" ht="9.75" customHeight="1">
      <c r="A66" s="340"/>
      <c r="B66" s="100" t="s">
        <v>113</v>
      </c>
      <c r="C66" s="101"/>
      <c r="D66" s="101"/>
      <c r="E66" s="101"/>
      <c r="F66" s="373"/>
      <c r="G66" s="966"/>
      <c r="H66" s="963"/>
      <c r="I66" s="963"/>
      <c r="J66" s="963"/>
      <c r="K66" s="948"/>
      <c r="L66" s="948"/>
      <c r="M66" s="964"/>
      <c r="N66" s="965"/>
    </row>
    <row r="67" spans="1:14" ht="9.75" customHeight="1">
      <c r="A67" s="340"/>
      <c r="B67" s="1199"/>
      <c r="C67" s="1200"/>
      <c r="D67" s="793" t="s">
        <v>114</v>
      </c>
      <c r="E67" s="1213" t="s">
        <v>700</v>
      </c>
      <c r="F67" s="804"/>
      <c r="G67" s="788"/>
      <c r="H67" s="784"/>
      <c r="I67" s="784"/>
      <c r="J67" s="784"/>
      <c r="K67" s="792"/>
      <c r="L67" s="792"/>
      <c r="M67" s="785"/>
      <c r="N67" s="786"/>
    </row>
    <row r="68" spans="1:14" ht="9.75" customHeight="1">
      <c r="A68" s="340"/>
      <c r="B68" s="1203"/>
      <c r="C68" s="1204"/>
      <c r="D68" s="789" t="s">
        <v>115</v>
      </c>
      <c r="E68" s="1214"/>
      <c r="F68" s="374"/>
      <c r="G68" s="776">
        <f>ROUND(+'２７（第6表の2）'!H43/+'２１（第3表）'!E24*100,1)</f>
        <v>100.7</v>
      </c>
      <c r="H68" s="122">
        <f>ROUND(+'２７（第6表の2）'!I43/+'２１（第3表）'!G24*100,1)</f>
        <v>110.2</v>
      </c>
      <c r="I68" s="122">
        <f>ROUND(+'２７（第6表の2）'!J43/+'２１（第3表）'!I24*100,1)</f>
        <v>103.5</v>
      </c>
      <c r="J68" s="122">
        <f>ROUND(+'２７（第6表の2）'!K43/+'２１（第3表）'!K24*100,1)</f>
        <v>100</v>
      </c>
      <c r="K68" s="909" t="e">
        <f>ROUND(+'２７（第6表の2）'!L43/+'２１（第3表）'!M24*100,1)</f>
        <v>#DIV/0!</v>
      </c>
      <c r="L68" s="909" t="e">
        <f>ROUND(+'２７（第6表の2）'!M43/+'２１（第3表）'!O24*100,1)</f>
        <v>#DIV/0!</v>
      </c>
      <c r="M68" s="356">
        <f>ROUND(+'２７（第6表の2）'!N43/+'２１（第3表）'!Q24*100,1)</f>
        <v>83.6</v>
      </c>
      <c r="N68" s="367">
        <f>ROUND(+'２７（第6表の2）'!O43/+'２１（第3表）'!S24*100,1)</f>
        <v>100.8</v>
      </c>
    </row>
    <row r="69" spans="1:14" ht="9.75" customHeight="1">
      <c r="A69" s="340"/>
      <c r="B69" s="100" t="s">
        <v>116</v>
      </c>
      <c r="C69" s="101"/>
      <c r="D69" s="101"/>
      <c r="E69" s="371"/>
      <c r="F69" s="373"/>
      <c r="G69" s="966"/>
      <c r="H69" s="963"/>
      <c r="I69" s="963"/>
      <c r="J69" s="963"/>
      <c r="K69" s="948"/>
      <c r="L69" s="948"/>
      <c r="M69" s="964"/>
      <c r="N69" s="965"/>
    </row>
    <row r="70" spans="1:14" ht="9.75" customHeight="1">
      <c r="A70" s="340"/>
      <c r="B70" s="1199"/>
      <c r="C70" s="1200"/>
      <c r="D70" s="793" t="s">
        <v>117</v>
      </c>
      <c r="E70" s="1213" t="s">
        <v>700</v>
      </c>
      <c r="F70" s="804"/>
      <c r="G70" s="788"/>
      <c r="H70" s="784"/>
      <c r="I70" s="784"/>
      <c r="J70" s="784"/>
      <c r="K70" s="792"/>
      <c r="L70" s="792"/>
      <c r="M70" s="785"/>
      <c r="N70" s="786"/>
    </row>
    <row r="71" spans="1:14" ht="9.75" customHeight="1" thickBot="1">
      <c r="A71" s="341"/>
      <c r="B71" s="1201"/>
      <c r="C71" s="1202"/>
      <c r="D71" s="787" t="s">
        <v>115</v>
      </c>
      <c r="E71" s="1221"/>
      <c r="F71" s="382"/>
      <c r="G71" s="777">
        <f>ROUND(+'２７（第6表の2）'!H44/'２１（第3表）'!E25*100,1)</f>
        <v>101.3</v>
      </c>
      <c r="H71" s="384">
        <f>ROUND(+'２７（第6表の2）'!I44/'２１（第3表）'!G25*100,1)</f>
        <v>109</v>
      </c>
      <c r="I71" s="384">
        <f>ROUND(+'２７（第6表の2）'!J44/'２１（第3表）'!I25*100,1)</f>
        <v>108.1</v>
      </c>
      <c r="J71" s="384">
        <f>ROUND(+'２７（第6表の2）'!K44/'２１（第3表）'!K25*100,1)</f>
        <v>116.3</v>
      </c>
      <c r="K71" s="910" t="e">
        <f>ROUND(+'２７（第6表の2）'!L44/'２１（第3表）'!M25*100,1)</f>
        <v>#DIV/0!</v>
      </c>
      <c r="L71" s="910" t="e">
        <f>ROUND(+'２７（第6表の2）'!M44/'２１（第3表）'!O25*100,1)</f>
        <v>#DIV/0!</v>
      </c>
      <c r="M71" s="385">
        <f>ROUND(+'２７（第6表の2）'!N44/'２１（第3表）'!Q25*100,1)</f>
        <v>65.4</v>
      </c>
      <c r="N71" s="386">
        <f>ROUND(+'２７（第6表の2）'!O44/'２１（第3表）'!S25*100,1)</f>
        <v>86.5</v>
      </c>
    </row>
    <row r="72" spans="1:14" ht="9.75" customHeight="1">
      <c r="A72" s="340" t="s">
        <v>647</v>
      </c>
      <c r="B72" s="100" t="s">
        <v>118</v>
      </c>
      <c r="C72" s="101"/>
      <c r="D72" s="101"/>
      <c r="E72" s="101"/>
      <c r="F72" s="373"/>
      <c r="G72" s="966"/>
      <c r="H72" s="963"/>
      <c r="I72" s="963"/>
      <c r="J72" s="963"/>
      <c r="K72" s="948"/>
      <c r="L72" s="948"/>
      <c r="M72" s="964"/>
      <c r="N72" s="965"/>
    </row>
    <row r="73" spans="1:14" ht="9.75" customHeight="1">
      <c r="A73" s="340" t="s">
        <v>722</v>
      </c>
      <c r="B73" s="1199"/>
      <c r="C73" s="1200"/>
      <c r="D73" s="793" t="s">
        <v>119</v>
      </c>
      <c r="E73" s="783"/>
      <c r="F73" s="1218" t="s">
        <v>44</v>
      </c>
      <c r="G73" s="788"/>
      <c r="H73" s="784"/>
      <c r="I73" s="784"/>
      <c r="J73" s="784"/>
      <c r="K73" s="792"/>
      <c r="L73" s="792"/>
      <c r="M73" s="785"/>
      <c r="N73" s="786"/>
    </row>
    <row r="74" spans="1:14" ht="9.75" customHeight="1">
      <c r="A74" s="879" t="s">
        <v>648</v>
      </c>
      <c r="B74" s="1203"/>
      <c r="C74" s="1204"/>
      <c r="D74" s="789" t="s">
        <v>120</v>
      </c>
      <c r="E74" s="106"/>
      <c r="F74" s="1212"/>
      <c r="G74" s="778">
        <f>ROUND((+'２７（第6表の2）'!H25+'２７（第6表の2）'!H26+'２７（第6表の2）'!H36+'２７（第6表の2）'!H37)/('２０（第2表）'!G6+'２０（第2表）'!G7)*100,1)</f>
        <v>10.9</v>
      </c>
      <c r="H74" s="123">
        <f>ROUND((+'２７（第6表の2）'!I25+'２７（第6表の2）'!I26+'２７（第6表の2）'!I36+'２７（第6表の2）'!I37)/('２０（第2表）'!H6+'２０（第2表）'!H7)*100,1)</f>
        <v>37.6</v>
      </c>
      <c r="I74" s="123">
        <f>ROUND((+'２７（第6表の2）'!J25+'２７（第6表の2）'!J26+'２７（第6表の2）'!J36+'２７（第6表の2）'!J37)/('２０（第2表）'!I6+'２０（第2表）'!I7)*100,1)</f>
        <v>41</v>
      </c>
      <c r="J74" s="123">
        <f>ROUND((+'２７（第6表の2）'!K25+'２７（第6表の2）'!K26+'２７（第6表の2）'!K36+'２７（第6表の2）'!K37)/('２０（第2表）'!J6+'２０（第2表）'!J7)*100,1)</f>
        <v>10.3</v>
      </c>
      <c r="K74" s="92" t="e">
        <f>ROUND((+'２７（第6表の2）'!L25+'２７（第6表の2）'!L26+'２７（第6表の2）'!L36+'２７（第6表の2）'!L37)/('２０（第2表）'!K6+'２０（第2表）'!K7)*100,1)</f>
        <v>#DIV/0!</v>
      </c>
      <c r="L74" s="92">
        <f>ROUND((+'２７（第6表の2）'!M25+'２７（第6表の2）'!M26+'２７（第6表の2）'!M36+'２７（第6表の2）'!M37)/('２０（第2表）'!L6+'２０（第2表）'!L7)*100,1)</f>
        <v>0</v>
      </c>
      <c r="M74" s="357">
        <f>ROUND((+'２７（第6表の2）'!N25+'２７（第6表の2）'!N26+'２７（第6表の2）'!N36+'２７（第6表の2）'!N37)/('２０（第2表）'!M6+'２０（第2表）'!M7)*100,1)</f>
        <v>7.8</v>
      </c>
      <c r="N74" s="368">
        <f>ROUND((+'２７（第6表の2）'!O25+'２７（第6表の2）'!O26+'２７（第6表の2）'!O36+'２７（第6表の2）'!O37)/('２０（第2表）'!N6+'２０（第2表）'!N7)*100,1)</f>
        <v>10.5</v>
      </c>
    </row>
    <row r="75" spans="1:14" ht="9.75" customHeight="1">
      <c r="A75" s="340"/>
      <c r="B75" s="100" t="s">
        <v>121</v>
      </c>
      <c r="C75" s="101"/>
      <c r="D75" s="101"/>
      <c r="E75" s="101"/>
      <c r="F75" s="373"/>
      <c r="G75" s="966"/>
      <c r="H75" s="963"/>
      <c r="I75" s="963"/>
      <c r="J75" s="963"/>
      <c r="K75" s="948"/>
      <c r="L75" s="948"/>
      <c r="M75" s="964"/>
      <c r="N75" s="965"/>
    </row>
    <row r="76" spans="1:14" ht="9.75" customHeight="1">
      <c r="A76" s="340"/>
      <c r="B76" s="1199"/>
      <c r="C76" s="1200"/>
      <c r="D76" s="793" t="s">
        <v>89</v>
      </c>
      <c r="E76" s="783"/>
      <c r="F76" s="1218" t="s">
        <v>122</v>
      </c>
      <c r="G76" s="788"/>
      <c r="H76" s="784"/>
      <c r="I76" s="784"/>
      <c r="J76" s="784"/>
      <c r="K76" s="792"/>
      <c r="L76" s="792"/>
      <c r="M76" s="785"/>
      <c r="N76" s="786"/>
    </row>
    <row r="77" spans="1:14" ht="9.75" customHeight="1">
      <c r="A77" s="340"/>
      <c r="B77" s="1203"/>
      <c r="C77" s="1204"/>
      <c r="D77" s="789" t="s">
        <v>90</v>
      </c>
      <c r="E77" s="106"/>
      <c r="F77" s="1212"/>
      <c r="G77" s="778">
        <f>ROUND((+'２７（第6表の2）'!H28+'２７（第6表の2）'!H39)/(+'２０（第2表）'!G6+'２０（第2表）'!G7)*100,1)</f>
        <v>11.1</v>
      </c>
      <c r="H77" s="123">
        <f>ROUND((+'２７（第6表の2）'!I28+'２７（第6表の2）'!I39)/(+'２０（第2表）'!H6+'２０（第2表）'!H7)*100,1)</f>
        <v>8.8</v>
      </c>
      <c r="I77" s="123">
        <f>ROUND((+'２７（第6表の2）'!J28+'２７（第6表の2）'!J39)/(+'２０（第2表）'!I6+'２０（第2表）'!I7)*100,1)</f>
        <v>6</v>
      </c>
      <c r="J77" s="123">
        <f>ROUND((+'２７（第6表の2）'!K28+'２７（第6表の2）'!K39)/(+'２０（第2表）'!J6+'２０（第2表）'!J7)*100,1)</f>
        <v>15.7</v>
      </c>
      <c r="K77" s="92" t="e">
        <f>ROUND((+'２７（第6表の2）'!L28+'２７（第6表の2）'!L39)/(+'２０（第2表）'!K6+'２０（第2表）'!K7)*100,1)</f>
        <v>#DIV/0!</v>
      </c>
      <c r="L77" s="92">
        <f>ROUND((+'２７（第6表の2）'!M28+'２７（第6表の2）'!M39)/(+'２０（第2表）'!L6+'２０（第2表）'!L7)*100,1)</f>
        <v>0</v>
      </c>
      <c r="M77" s="357">
        <f>ROUND((+'２７（第6表の2）'!N28+'２７（第6表の2）'!N39)/(+'２０（第2表）'!M6+'２０（第2表）'!M7)*100,1)</f>
        <v>12</v>
      </c>
      <c r="N77" s="368">
        <f>ROUND((+'２７（第6表の2）'!O28+'２７（第6表の2）'!O39)/(+'２０（第2表）'!N6+'２０（第2表）'!N7)*100,1)</f>
        <v>10.4</v>
      </c>
    </row>
    <row r="78" spans="1:14" ht="9.75" customHeight="1">
      <c r="A78" s="340"/>
      <c r="B78" s="114" t="s">
        <v>123</v>
      </c>
      <c r="C78" s="781"/>
      <c r="D78" s="101"/>
      <c r="E78" s="101"/>
      <c r="F78" s="373"/>
      <c r="G78" s="966"/>
      <c r="H78" s="963"/>
      <c r="I78" s="963"/>
      <c r="J78" s="963"/>
      <c r="K78" s="948"/>
      <c r="L78" s="948"/>
      <c r="M78" s="964"/>
      <c r="N78" s="965"/>
    </row>
    <row r="79" spans="1:14" ht="9.75" customHeight="1">
      <c r="A79" s="340"/>
      <c r="B79" s="1199"/>
      <c r="C79" s="1200"/>
      <c r="D79" s="793" t="s">
        <v>660</v>
      </c>
      <c r="E79" s="783"/>
      <c r="F79" s="1218" t="s">
        <v>701</v>
      </c>
      <c r="G79" s="788"/>
      <c r="H79" s="784"/>
      <c r="I79" s="784"/>
      <c r="J79" s="784"/>
      <c r="K79" s="792"/>
      <c r="L79" s="792"/>
      <c r="M79" s="785"/>
      <c r="N79" s="786"/>
    </row>
    <row r="80" spans="1:14" ht="9.75" customHeight="1" thickBot="1">
      <c r="A80" s="341"/>
      <c r="B80" s="1201"/>
      <c r="C80" s="1202"/>
      <c r="D80" s="787" t="s">
        <v>698</v>
      </c>
      <c r="E80" s="343"/>
      <c r="F80" s="1215"/>
      <c r="G80" s="779">
        <f>ROUND((+'２７（第6表の2）'!H29+'２７（第6表の2）'!H40)/(+'２０（第2表）'!G6+'２０（第2表）'!G7)*100,1)</f>
        <v>5.3</v>
      </c>
      <c r="H80" s="384">
        <f>ROUND((+'２７（第6表の2）'!I29+'２７（第6表の2）'!I40)/(+'２０（第2表）'!H6+'２０（第2表）'!H7)*100,1)</f>
        <v>3.4</v>
      </c>
      <c r="I80" s="384">
        <f>ROUND((+'２７（第6表の2）'!J29+'２７（第6表の2）'!J40)/(+'２０（第2表）'!I6+'２０（第2表）'!I7)*100,1)</f>
        <v>1.1</v>
      </c>
      <c r="J80" s="384">
        <f>ROUND((+'２７（第6表の2）'!K29+'２７（第6表の2）'!K40)/(+'２０（第2表）'!J6+'２０（第2表）'!J7)*100,1)</f>
        <v>8.2</v>
      </c>
      <c r="K80" s="910" t="e">
        <f>ROUND((+'２７（第6表の2）'!L29+'２７（第6表の2）'!L40)/(+'２０（第2表）'!K6+'２０（第2表）'!K7)*100,1)</f>
        <v>#DIV/0!</v>
      </c>
      <c r="L80" s="910">
        <f>ROUND((+'２７（第6表の2）'!M29+'２７（第6表の2）'!M40)/(+'２０（第2表）'!L6+'２０（第2表）'!L7)*100,1)</f>
        <v>0</v>
      </c>
      <c r="M80" s="385">
        <f>ROUND((+'２７（第6表の2）'!N29+'２７（第6表の2）'!N40)/(+'２０（第2表）'!M6+'２０（第2表）'!M7)*100,1)</f>
        <v>4.3</v>
      </c>
      <c r="N80" s="386">
        <f>ROUND((+'２７（第6表の2）'!O29+'２７（第6表の2）'!O40)/(+'２０（第2表）'!N6+'２０（第2表）'!N7)*100,1)</f>
        <v>4.5</v>
      </c>
    </row>
    <row r="81" spans="1:14" ht="9.75" customHeight="1">
      <c r="A81" s="340" t="s">
        <v>725</v>
      </c>
      <c r="B81" s="100" t="s">
        <v>124</v>
      </c>
      <c r="C81" s="101"/>
      <c r="D81" s="101"/>
      <c r="E81" s="101"/>
      <c r="F81" s="373"/>
      <c r="G81" s="966"/>
      <c r="H81" s="963"/>
      <c r="I81" s="963"/>
      <c r="J81" s="963"/>
      <c r="K81" s="948"/>
      <c r="L81" s="948"/>
      <c r="M81" s="964"/>
      <c r="N81" s="965"/>
    </row>
    <row r="82" spans="1:14" ht="9.75" customHeight="1">
      <c r="A82" s="1107" t="s">
        <v>7</v>
      </c>
      <c r="B82" s="1199"/>
      <c r="C82" s="1200"/>
      <c r="D82" s="813" t="s">
        <v>125</v>
      </c>
      <c r="E82" s="793" t="s">
        <v>126</v>
      </c>
      <c r="F82" s="1218" t="s">
        <v>700</v>
      </c>
      <c r="G82" s="788"/>
      <c r="H82" s="784"/>
      <c r="I82" s="784"/>
      <c r="J82" s="784"/>
      <c r="K82" s="792"/>
      <c r="L82" s="792"/>
      <c r="M82" s="785"/>
      <c r="N82" s="786"/>
    </row>
    <row r="83" spans="1:14" ht="9.75" customHeight="1">
      <c r="A83" s="340"/>
      <c r="B83" s="1199"/>
      <c r="C83" s="1200"/>
      <c r="D83" s="814"/>
      <c r="E83" s="817" t="s">
        <v>127</v>
      </c>
      <c r="F83" s="1217"/>
      <c r="G83" s="772">
        <f>ROUND(+'２１（第3表）'!E26/'２０（第2表）'!G5*100,1)</f>
        <v>9.7</v>
      </c>
      <c r="H83" s="98">
        <f>ROUND(+'２１（第3表）'!G26/'２０（第2表）'!H5*100,1)</f>
        <v>29.4</v>
      </c>
      <c r="I83" s="98">
        <f>ROUND(+'２１（第3表）'!I26/'２０（第2表）'!I5*100,1)</f>
        <v>33.6</v>
      </c>
      <c r="J83" s="818">
        <f>ROUND(+'２１（第3表）'!K26/'２０（第2表）'!J5*100,1)</f>
        <v>8</v>
      </c>
      <c r="K83" s="1045">
        <f>ROUND(+'２１（第3表）'!M26/'２０（第2表）'!K5*100,1)</f>
        <v>0</v>
      </c>
      <c r="L83" s="119">
        <f>ROUND(+'２１（第3表）'!O26/'２０（第2表）'!L5*100,1)</f>
        <v>0</v>
      </c>
      <c r="M83" s="354">
        <f>ROUND(+'２１（第3表）'!Q26/'２０（第2表）'!M5*100,1)</f>
        <v>10.4</v>
      </c>
      <c r="N83" s="364">
        <f>ROUND(+'２１（第3表）'!S26/'２０（第2表）'!N5*100,1)</f>
        <v>10.2</v>
      </c>
    </row>
    <row r="84" spans="1:14" ht="9.75" customHeight="1">
      <c r="A84" s="340"/>
      <c r="B84" s="1199"/>
      <c r="C84" s="1200"/>
      <c r="D84" s="813" t="s">
        <v>128</v>
      </c>
      <c r="E84" s="793" t="s">
        <v>129</v>
      </c>
      <c r="F84" s="1218" t="s">
        <v>33</v>
      </c>
      <c r="G84" s="788"/>
      <c r="H84" s="784"/>
      <c r="I84" s="784"/>
      <c r="J84" s="784"/>
      <c r="K84" s="792"/>
      <c r="L84" s="792"/>
      <c r="M84" s="785"/>
      <c r="N84" s="786"/>
    </row>
    <row r="85" spans="1:14" ht="9.75" customHeight="1">
      <c r="A85" s="340"/>
      <c r="B85" s="1199"/>
      <c r="C85" s="1200"/>
      <c r="D85" s="819" t="s">
        <v>130</v>
      </c>
      <c r="E85" s="820" t="s">
        <v>131</v>
      </c>
      <c r="F85" s="1216"/>
      <c r="G85" s="821">
        <f>ROUND(+'２１（第3表）'!E27/'２０（第2表）'!G5*100,1)</f>
        <v>6.4</v>
      </c>
      <c r="H85" s="822">
        <f>ROUND(+'２１（第3表）'!G27/'２０（第2表）'!H5*100,1)</f>
        <v>2.7</v>
      </c>
      <c r="I85" s="822">
        <f>ROUND(+'２１（第3表）'!I27/'２０（第2表）'!I5*100,1)</f>
        <v>2.3</v>
      </c>
      <c r="J85" s="822">
        <f>ROUND(+'２１（第3表）'!K27/'２０（第2表）'!J5*100,1)</f>
        <v>11.4</v>
      </c>
      <c r="K85" s="1046">
        <f>ROUND(+'２１（第3表）'!M27/'２０（第2表）'!K5*100,1)</f>
        <v>0</v>
      </c>
      <c r="L85" s="1046">
        <f>ROUND(+'２１（第3表）'!O27/'２０（第2表）'!L5*100,1)</f>
        <v>0</v>
      </c>
      <c r="M85" s="823">
        <f>ROUND(+'２１（第3表）'!Q27/'２０（第2表）'!M5*100,1)</f>
        <v>9.7</v>
      </c>
      <c r="N85" s="824">
        <f>ROUND(+'２１（第3表）'!S27/'２０（第2表）'!N5*100,1)</f>
        <v>7.2</v>
      </c>
    </row>
    <row r="86" spans="1:14" ht="9.75" customHeight="1">
      <c r="A86" s="340"/>
      <c r="B86" s="1199"/>
      <c r="C86" s="1200"/>
      <c r="D86" s="814" t="s">
        <v>108</v>
      </c>
      <c r="E86" s="816" t="s">
        <v>132</v>
      </c>
      <c r="F86" s="1217" t="s">
        <v>38</v>
      </c>
      <c r="G86" s="772"/>
      <c r="H86" s="98"/>
      <c r="I86" s="98"/>
      <c r="J86" s="98"/>
      <c r="K86" s="119"/>
      <c r="L86" s="119"/>
      <c r="M86" s="354"/>
      <c r="N86" s="364"/>
    </row>
    <row r="87" spans="1:14" ht="9.75" customHeight="1">
      <c r="A87" s="340"/>
      <c r="B87" s="1203"/>
      <c r="C87" s="1204"/>
      <c r="D87" s="791"/>
      <c r="E87" s="789" t="s">
        <v>131</v>
      </c>
      <c r="F87" s="1212"/>
      <c r="G87" s="775">
        <f>ROUND(+'２１（第3表）'!E28/'２０（第2表）'!G5*100,1)</f>
        <v>16.1</v>
      </c>
      <c r="H87" s="97">
        <f>ROUND(+'２１（第3表）'!G28/'２０（第2表）'!H5*100,1)</f>
        <v>32.1</v>
      </c>
      <c r="I87" s="97">
        <f>ROUND(+'２１（第3表）'!I28/'２０（第2表）'!I5*100,1)</f>
        <v>35.8</v>
      </c>
      <c r="J87" s="122">
        <f>ROUND(+'２１（第3表）'!K28/'２０（第2表）'!J5*100,1)</f>
        <v>19.5</v>
      </c>
      <c r="K87" s="909">
        <f>ROUND(+'２１（第3表）'!M28/'２０（第2表）'!K5*100,1)</f>
        <v>0</v>
      </c>
      <c r="L87" s="1044">
        <f>ROUND(+'２１（第3表）'!O28/'２０（第2表）'!L5*100,1)</f>
        <v>0</v>
      </c>
      <c r="M87" s="355">
        <f>ROUND(+'２１（第3表）'!Q28/'２０（第2表）'!M5*100,1)</f>
        <v>20.1</v>
      </c>
      <c r="N87" s="366">
        <f>ROUND(+'２１（第3表）'!S28/'２０（第2表）'!N5*100,1)</f>
        <v>17.4</v>
      </c>
    </row>
    <row r="88" spans="1:14" ht="9.75" customHeight="1">
      <c r="A88" s="340"/>
      <c r="B88" s="100" t="s">
        <v>133</v>
      </c>
      <c r="C88" s="101"/>
      <c r="D88" s="101"/>
      <c r="E88" s="815" t="s">
        <v>296</v>
      </c>
      <c r="F88" s="1211" t="s">
        <v>343</v>
      </c>
      <c r="G88" s="772"/>
      <c r="H88" s="98"/>
      <c r="I88" s="98"/>
      <c r="J88" s="98"/>
      <c r="K88" s="119"/>
      <c r="L88" s="119"/>
      <c r="M88" s="354"/>
      <c r="N88" s="364"/>
    </row>
    <row r="89" spans="1:14" ht="9.75" customHeight="1" thickBot="1">
      <c r="A89" s="341"/>
      <c r="B89" s="342"/>
      <c r="C89" s="343"/>
      <c r="D89" s="343"/>
      <c r="E89" s="787" t="s">
        <v>87</v>
      </c>
      <c r="F89" s="1215"/>
      <c r="G89" s="779">
        <f>ROUND(+'２１（第3表）'!E12/'２０（第2表）'!G5*100,1)</f>
        <v>71.3</v>
      </c>
      <c r="H89" s="344">
        <f>ROUND(+'２１（第3表）'!G12/'２０（第2表）'!H5*100,1)</f>
        <v>60.7</v>
      </c>
      <c r="I89" s="344">
        <f>ROUND(+'２１（第3表）'!I12/'２０（第2表）'!I5*100,1)</f>
        <v>98.8</v>
      </c>
      <c r="J89" s="384">
        <f>ROUND(+'２１（第3表）'!K12/'２０（第2表）'!J5*100,1)</f>
        <v>64.4</v>
      </c>
      <c r="K89" s="910">
        <f>ROUND(+'２１（第3表）'!M12/'２０（第2表）'!K5*100,1)</f>
        <v>663.8</v>
      </c>
      <c r="L89" s="911">
        <f>ROUND(+'２１（第3表）'!O12/'２０（第2表）'!L5*100,1)</f>
        <v>0.4</v>
      </c>
      <c r="M89" s="358">
        <f>ROUND(+'２１（第3表）'!Q12/'２０（第2表）'!M5*100,1)</f>
        <v>76.5</v>
      </c>
      <c r="N89" s="369">
        <f>ROUND(+'２１（第3表）'!S12/'２０（第2表）'!N5*100,1)</f>
        <v>62.6</v>
      </c>
    </row>
    <row r="90" spans="1:14" ht="9.75" customHeight="1">
      <c r="A90" s="340" t="s">
        <v>723</v>
      </c>
      <c r="B90" s="100" t="s">
        <v>134</v>
      </c>
      <c r="C90" s="101"/>
      <c r="D90" s="101"/>
      <c r="E90" s="101"/>
      <c r="F90" s="373"/>
      <c r="G90" s="966"/>
      <c r="H90" s="963"/>
      <c r="I90" s="963"/>
      <c r="J90" s="963"/>
      <c r="K90" s="948"/>
      <c r="L90" s="948"/>
      <c r="M90" s="964"/>
      <c r="N90" s="965"/>
    </row>
    <row r="91" spans="1:14" ht="9.75" customHeight="1">
      <c r="A91" s="340" t="s">
        <v>724</v>
      </c>
      <c r="B91" s="1199"/>
      <c r="C91" s="1200"/>
      <c r="D91" s="793" t="s">
        <v>135</v>
      </c>
      <c r="E91" s="783"/>
      <c r="F91" s="1218" t="s">
        <v>59</v>
      </c>
      <c r="G91" s="788"/>
      <c r="H91" s="784"/>
      <c r="I91" s="784"/>
      <c r="J91" s="784"/>
      <c r="K91" s="792"/>
      <c r="L91" s="792"/>
      <c r="M91" s="785"/>
      <c r="N91" s="786"/>
    </row>
    <row r="92" spans="1:14" ht="9.75" customHeight="1">
      <c r="A92" s="340"/>
      <c r="B92" s="1203"/>
      <c r="C92" s="1204"/>
      <c r="D92" s="789" t="s">
        <v>136</v>
      </c>
      <c r="E92" s="106"/>
      <c r="F92" s="1212"/>
      <c r="G92" s="775">
        <f>ROUND(+'２７（第6表の2）'!H46/('９（第1表）'!G49+'９（第1表）'!G51)*100,1)</f>
        <v>619</v>
      </c>
      <c r="H92" s="97">
        <f>ROUND(+'２７（第6表の2）'!I46/('９（第1表）'!H49+'９（第1表）'!H51)*100,1)</f>
        <v>231.6</v>
      </c>
      <c r="I92" s="97">
        <f>ROUND(+'２７（第6表の2）'!J46/('９（第1表）'!I49+'９（第1表）'!I51)*100,1)</f>
        <v>167</v>
      </c>
      <c r="J92" s="97">
        <f>ROUND(+'２７（第6表の2）'!K46/('９（第1表）'!J49+'９（第1表）'!J51)*100,1)</f>
        <v>596.5</v>
      </c>
      <c r="K92" s="1044">
        <f>ROUND(+'２７（第6表の2）'!L46/('９（第1表）'!K49+'９（第1表）'!K51)*100,1)</f>
        <v>0</v>
      </c>
      <c r="L92" s="1044">
        <f>ROUND(+'２７（第6表の2）'!M46/('９（第1表）'!L49+'９（第1表）'!L51)*100,1)</f>
        <v>0</v>
      </c>
      <c r="M92" s="355">
        <f>ROUND(+'２７（第6表の2）'!N46/('９（第1表）'!M49+'９（第1表）'!M51)*100,1)</f>
        <v>481.2</v>
      </c>
      <c r="N92" s="366">
        <f>ROUND(+'２７（第6表の2）'!O46/('９（第1表）'!N49+'９（第1表）'!N51)*100,1)</f>
        <v>376.2</v>
      </c>
    </row>
    <row r="93" spans="1:14" ht="9.75" customHeight="1">
      <c r="A93" s="340"/>
      <c r="B93" s="100" t="s">
        <v>663</v>
      </c>
      <c r="C93" s="101"/>
      <c r="D93" s="101"/>
      <c r="E93" s="101"/>
      <c r="F93" s="373"/>
      <c r="G93" s="966"/>
      <c r="H93" s="963"/>
      <c r="I93" s="963"/>
      <c r="J93" s="963"/>
      <c r="K93" s="948"/>
      <c r="L93" s="948"/>
      <c r="M93" s="964"/>
      <c r="N93" s="965"/>
    </row>
    <row r="94" spans="1:14" ht="9.75" customHeight="1">
      <c r="A94" s="340"/>
      <c r="B94" s="1199"/>
      <c r="C94" s="1200"/>
      <c r="D94" s="793" t="s">
        <v>664</v>
      </c>
      <c r="E94" s="783"/>
      <c r="F94" s="1218" t="s">
        <v>59</v>
      </c>
      <c r="G94" s="788"/>
      <c r="H94" s="784"/>
      <c r="I94" s="784"/>
      <c r="J94" s="784"/>
      <c r="K94" s="792"/>
      <c r="L94" s="792"/>
      <c r="M94" s="785"/>
      <c r="N94" s="786"/>
    </row>
    <row r="95" spans="1:14" ht="9.75" customHeight="1">
      <c r="A95" s="340"/>
      <c r="B95" s="1203"/>
      <c r="C95" s="1204"/>
      <c r="D95" s="789" t="s">
        <v>137</v>
      </c>
      <c r="E95" s="106"/>
      <c r="F95" s="1212"/>
      <c r="G95" s="775">
        <f>ROUND(+'２７（第6表の2）'!H47/(+'９（第1表）'!G49+'９（第1表）'!G51)*100,1)</f>
        <v>15.3</v>
      </c>
      <c r="H95" s="122">
        <f>ROUND(+'２７（第6表の2）'!I47/(+'９（第1表）'!H49+'９（第1表）'!H51)*100,1)</f>
        <v>12.9</v>
      </c>
      <c r="I95" s="122">
        <f>ROUND(+'２７（第6表の2）'!J47/(+'９（第1表）'!I49+'９（第1表）'!I51)*100,1)</f>
        <v>4.2</v>
      </c>
      <c r="J95" s="122">
        <f>ROUND(+'２７（第6表の2）'!K47/(+'９（第1表）'!J49+'９（第1表）'!J51)*100,1)</f>
        <v>28.5</v>
      </c>
      <c r="K95" s="909">
        <f>ROUND(+'２７（第6表の2）'!L47/(+'９（第1表）'!K49+'９（第1表）'!K51)*100,1)</f>
        <v>0</v>
      </c>
      <c r="L95" s="909">
        <f>ROUND(+'２７（第6表の2）'!M47/(+'９（第1表）'!L49+'９（第1表）'!L51)*100,1)</f>
        <v>0</v>
      </c>
      <c r="M95" s="356">
        <f>ROUND(+'２７（第6表の2）'!N47/(+'９（第1表）'!M49+'９（第1表）'!M51)*100,1)</f>
        <v>10.7</v>
      </c>
      <c r="N95" s="367">
        <f>ROUND(+'２７（第6表の2）'!O47/(+'９（第1表）'!N49+'９（第1表）'!N51)*100,1)</f>
        <v>11.2</v>
      </c>
    </row>
    <row r="96" spans="1:14" ht="9.75" customHeight="1">
      <c r="A96" s="340"/>
      <c r="B96" s="100" t="s">
        <v>138</v>
      </c>
      <c r="C96" s="101"/>
      <c r="D96" s="101"/>
      <c r="E96" s="101"/>
      <c r="F96" s="373"/>
      <c r="G96" s="966"/>
      <c r="H96" s="963"/>
      <c r="I96" s="963"/>
      <c r="J96" s="963"/>
      <c r="K96" s="948"/>
      <c r="L96" s="948"/>
      <c r="M96" s="964"/>
      <c r="N96" s="965"/>
    </row>
    <row r="97" spans="1:14" ht="9.75" customHeight="1">
      <c r="A97" s="340"/>
      <c r="B97" s="1199"/>
      <c r="C97" s="1200"/>
      <c r="D97" s="793" t="s">
        <v>139</v>
      </c>
      <c r="E97" s="783"/>
      <c r="F97" s="804"/>
      <c r="G97" s="788"/>
      <c r="H97" s="784"/>
      <c r="I97" s="784"/>
      <c r="J97" s="784"/>
      <c r="K97" s="792"/>
      <c r="L97" s="792"/>
      <c r="M97" s="785"/>
      <c r="N97" s="786"/>
    </row>
    <row r="98" spans="1:14" ht="9.75" customHeight="1">
      <c r="A98" s="340"/>
      <c r="B98" s="1203"/>
      <c r="C98" s="1204"/>
      <c r="D98" s="789" t="s">
        <v>140</v>
      </c>
      <c r="E98" s="106"/>
      <c r="F98" s="374"/>
      <c r="G98" s="778">
        <f>ROUND(+'２７（第6表の2）'!H46/'２７（第6表の2）'!H64,1)</f>
        <v>67406.4</v>
      </c>
      <c r="H98" s="123">
        <f>ROUND(+'２７（第6表の2）'!I46/'２７（第6表の2）'!I64,1)</f>
        <v>62709</v>
      </c>
      <c r="I98" s="92" t="e">
        <f>ROUND(+'２７（第6表の2）'!J46/'２７（第6表の2）'!J64,1)</f>
        <v>#DIV/0!</v>
      </c>
      <c r="J98" s="123">
        <f>ROUND(+'２７（第6表の2）'!K46/'２７（第6表の2）'!K64,1)</f>
        <v>115347</v>
      </c>
      <c r="K98" s="92" t="e">
        <f>ROUND(+'２７（第6表の2）'!L46/'２７（第6表の2）'!L64,1)</f>
        <v>#DIV/0!</v>
      </c>
      <c r="L98" s="92" t="e">
        <f>ROUND(+'２７（第6表の2）'!M46/'２７（第6表の2）'!M64,1)</f>
        <v>#DIV/0!</v>
      </c>
      <c r="M98" s="357">
        <f>ROUND(+'２７（第6表の2）'!N46/'２７（第6表の2）'!N64,1)</f>
        <v>81928.6</v>
      </c>
      <c r="N98" s="368">
        <f>ROUND(+'２７（第6表の2）'!O46/'２７（第6表の2）'!O64,1)</f>
        <v>81467.9</v>
      </c>
    </row>
    <row r="99" spans="1:14" ht="9.75" customHeight="1">
      <c r="A99" s="340"/>
      <c r="B99" s="100" t="s">
        <v>141</v>
      </c>
      <c r="C99" s="101"/>
      <c r="D99" s="101"/>
      <c r="E99" s="101"/>
      <c r="F99" s="373"/>
      <c r="G99" s="966"/>
      <c r="H99" s="963"/>
      <c r="I99" s="948"/>
      <c r="J99" s="963"/>
      <c r="K99" s="948"/>
      <c r="L99" s="948"/>
      <c r="M99" s="964"/>
      <c r="N99" s="965"/>
    </row>
    <row r="100" spans="1:14" ht="9.75" customHeight="1">
      <c r="A100" s="340"/>
      <c r="B100" s="1199"/>
      <c r="C100" s="1200"/>
      <c r="D100" s="793" t="s">
        <v>89</v>
      </c>
      <c r="E100" s="783"/>
      <c r="F100" s="804"/>
      <c r="G100" s="788"/>
      <c r="H100" s="784"/>
      <c r="I100" s="792"/>
      <c r="J100" s="784"/>
      <c r="K100" s="792"/>
      <c r="L100" s="792"/>
      <c r="M100" s="785"/>
      <c r="N100" s="786"/>
    </row>
    <row r="101" spans="1:14" ht="9.75" customHeight="1">
      <c r="A101" s="340"/>
      <c r="B101" s="1203"/>
      <c r="C101" s="1204"/>
      <c r="D101" s="789" t="s">
        <v>94</v>
      </c>
      <c r="E101" s="106"/>
      <c r="F101" s="374"/>
      <c r="G101" s="778">
        <f>ROUND((+'２７（第6表の2）'!H28+'２７（第6表の2）'!H39)/'２７（第6表の2）'!H64,1)</f>
        <v>18855.9</v>
      </c>
      <c r="H101" s="123">
        <f>ROUND((+'２７（第6表の2）'!I28+'２７（第6表の2）'!I39)/'２７（第6表の2）'!I64,1)</f>
        <v>32172</v>
      </c>
      <c r="I101" s="92" t="e">
        <f>ROUND((+'２７（第6表の2）'!J28+'２７（第6表の2）'!J39)/'２７（第6表の2）'!J64,1)</f>
        <v>#DIV/0!</v>
      </c>
      <c r="J101" s="123">
        <f>ROUND((+'２７（第6表の2）'!K28+'２７（第6表の2）'!K39)/'２７（第6表の2）'!K64,1)</f>
        <v>49137.5</v>
      </c>
      <c r="K101" s="92" t="e">
        <f>ROUND((+'２７（第6表の2）'!L28+'２７（第6表の2）'!L39)/'２７（第6表の2）'!L64,1)</f>
        <v>#DIV/0!</v>
      </c>
      <c r="L101" s="92" t="e">
        <f>ROUND((+'２７（第6表の2）'!M28+'２７（第6表の2）'!M39)/'２７（第6表の2）'!M64,1)</f>
        <v>#DIV/0!</v>
      </c>
      <c r="M101" s="357">
        <f>ROUND((+'２７（第6表の2）'!N28+'２７（第6表の2）'!N39)/'２７（第6表の2）'!N64,1)</f>
        <v>30707.5</v>
      </c>
      <c r="N101" s="368">
        <f>ROUND((+'２７（第6表の2）'!O28+'２７（第6表の2）'!O39)/'２７（第6表の2）'!O64,1)</f>
        <v>29127.7</v>
      </c>
    </row>
    <row r="102" spans="1:14" ht="9.75" customHeight="1">
      <c r="A102" s="340"/>
      <c r="B102" s="100" t="s">
        <v>665</v>
      </c>
      <c r="C102" s="101"/>
      <c r="D102" s="101"/>
      <c r="E102" s="101"/>
      <c r="F102" s="373"/>
      <c r="G102" s="966"/>
      <c r="H102" s="963"/>
      <c r="I102" s="963"/>
      <c r="J102" s="963"/>
      <c r="K102" s="948"/>
      <c r="L102" s="948"/>
      <c r="M102" s="964"/>
      <c r="N102" s="965"/>
    </row>
    <row r="103" spans="1:14" ht="9.75" customHeight="1">
      <c r="A103" s="340"/>
      <c r="B103" s="1199"/>
      <c r="C103" s="1200"/>
      <c r="D103" s="793" t="s">
        <v>666</v>
      </c>
      <c r="E103" s="783"/>
      <c r="F103" s="804"/>
      <c r="G103" s="788"/>
      <c r="H103" s="784"/>
      <c r="I103" s="784"/>
      <c r="J103" s="784"/>
      <c r="K103" s="792"/>
      <c r="L103" s="792"/>
      <c r="M103" s="785"/>
      <c r="N103" s="786"/>
    </row>
    <row r="104" spans="1:14" ht="9.75" customHeight="1">
      <c r="A104" s="340"/>
      <c r="B104" s="1203"/>
      <c r="C104" s="1204"/>
      <c r="D104" s="789" t="s">
        <v>667</v>
      </c>
      <c r="E104" s="106"/>
      <c r="F104" s="374"/>
      <c r="G104" s="778">
        <f>ROUND(+'２７（第6表の2）'!H47/'２７（第6表の2）'!H63,1)</f>
        <v>3059.7</v>
      </c>
      <c r="H104" s="123">
        <f>ROUND(+'２７（第6表の2）'!I47/'２７（第6表の2）'!I63,1)</f>
        <v>1751</v>
      </c>
      <c r="I104" s="123">
        <f>ROUND(+'２７（第6表の2）'!J47/'２７（第6表の2）'!J63,1)</f>
        <v>416.5</v>
      </c>
      <c r="J104" s="123">
        <f>ROUND(+'２７（第6表の2）'!K47/'２７（第6表の2）'!K63,1)</f>
        <v>5508.5</v>
      </c>
      <c r="K104" s="92" t="e">
        <f>ROUND(+'２７（第6表の2）'!L47/'２７（第6表の2）'!L63,1)</f>
        <v>#DIV/0!</v>
      </c>
      <c r="L104" s="92" t="e">
        <f>ROUND(+'２７（第6表の2）'!M47/'２７（第6表の2）'!M63,1)</f>
        <v>#DIV/0!</v>
      </c>
      <c r="M104" s="357">
        <f>ROUND(+'２７（第6表の2）'!N47/'２７（第6表の2）'!N63,1)</f>
        <v>2606.3</v>
      </c>
      <c r="N104" s="368">
        <f>ROUND(+'２７（第6表の2）'!O47/'２７（第6表の2）'!O63,1)</f>
        <v>2998.6</v>
      </c>
    </row>
    <row r="105" spans="1:14" ht="9.75" customHeight="1">
      <c r="A105" s="340"/>
      <c r="B105" s="102" t="s">
        <v>668</v>
      </c>
      <c r="C105" s="111"/>
      <c r="D105" s="111"/>
      <c r="E105" s="111"/>
      <c r="F105" s="372"/>
      <c r="G105" s="966"/>
      <c r="H105" s="963"/>
      <c r="I105" s="963"/>
      <c r="J105" s="963"/>
      <c r="K105" s="948"/>
      <c r="L105" s="948"/>
      <c r="M105" s="964"/>
      <c r="N105" s="965"/>
    </row>
    <row r="106" spans="1:14" ht="9.75" customHeight="1">
      <c r="A106" s="340"/>
      <c r="B106" s="1199"/>
      <c r="C106" s="1200"/>
      <c r="D106" s="793" t="s">
        <v>660</v>
      </c>
      <c r="E106" s="783"/>
      <c r="F106" s="804"/>
      <c r="G106" s="788"/>
      <c r="H106" s="784"/>
      <c r="I106" s="784"/>
      <c r="J106" s="784"/>
      <c r="K106" s="792"/>
      <c r="L106" s="792"/>
      <c r="M106" s="785"/>
      <c r="N106" s="786"/>
    </row>
    <row r="107" spans="1:14" ht="9.75" customHeight="1" thickBot="1">
      <c r="A107" s="341"/>
      <c r="B107" s="1201"/>
      <c r="C107" s="1202"/>
      <c r="D107" s="787" t="s">
        <v>702</v>
      </c>
      <c r="E107" s="343"/>
      <c r="F107" s="382"/>
      <c r="G107" s="780">
        <f>ROUND((+'２７（第6表の2）'!H29+'２７（第6表の2）'!H40)/'２７（第6表の2）'!H63,1)</f>
        <v>16357</v>
      </c>
      <c r="H107" s="387">
        <f>ROUND((+'２７（第6表の2）'!I29+'２７（第6表の2）'!I40)/'２７（第6表の2）'!I63,1)</f>
        <v>6206</v>
      </c>
      <c r="I107" s="387">
        <f>ROUND((+'２７（第6表の2）'!J29+'２７（第6表の2）'!J40)/'２７（第6表の2）'!J63,1)</f>
        <v>1323.5</v>
      </c>
      <c r="J107" s="387">
        <f>ROUND((+'２７（第6表の2）'!K29+'２７（第6表の2）'!K40)/'２７（第6表の2）'!K63,1)</f>
        <v>25625</v>
      </c>
      <c r="K107" s="376" t="e">
        <f>ROUND((+'２７（第6表の2）'!L29+'２７（第6表の2）'!L40)/'２７（第6表の2）'!L63,1)</f>
        <v>#DIV/0!</v>
      </c>
      <c r="L107" s="376" t="e">
        <f>ROUND((+'２７（第6表の2）'!M29+'２７（第6表の2）'!M40)/'２７（第6表の2）'!M63,1)</f>
        <v>#DIV/0!</v>
      </c>
      <c r="M107" s="388">
        <f>ROUND((+'２７（第6表の2）'!N29+'２７（第6表の2）'!N40)/'２７（第6表の2）'!N63,1)</f>
        <v>15694.3</v>
      </c>
      <c r="N107" s="389">
        <f>ROUND((+'２７（第6表の2）'!O29+'２７（第6表の2）'!O40)/'２７（第6表の2）'!O63,1)</f>
        <v>15502.9</v>
      </c>
    </row>
    <row r="108" spans="1:14" ht="9.75" customHeight="1">
      <c r="A108" s="340" t="s">
        <v>142</v>
      </c>
      <c r="B108" s="100" t="s">
        <v>143</v>
      </c>
      <c r="C108" s="101"/>
      <c r="D108" s="101"/>
      <c r="E108" s="101"/>
      <c r="F108" s="373"/>
      <c r="G108" s="966"/>
      <c r="H108" s="963"/>
      <c r="I108" s="963"/>
      <c r="J108" s="963"/>
      <c r="K108" s="948"/>
      <c r="L108" s="948"/>
      <c r="M108" s="964"/>
      <c r="N108" s="965"/>
    </row>
    <row r="109" spans="1:14" ht="9.75" customHeight="1">
      <c r="A109" s="340"/>
      <c r="B109" s="1199"/>
      <c r="C109" s="1200"/>
      <c r="D109" s="805" t="s">
        <v>144</v>
      </c>
      <c r="E109" s="799" t="s">
        <v>145</v>
      </c>
      <c r="F109" s="800"/>
      <c r="G109" s="801">
        <v>3150</v>
      </c>
      <c r="H109" s="802">
        <v>3000</v>
      </c>
      <c r="I109" s="802">
        <v>3150</v>
      </c>
      <c r="J109" s="802">
        <v>7350</v>
      </c>
      <c r="K109" s="912">
        <v>1800</v>
      </c>
      <c r="L109" s="912">
        <v>12600</v>
      </c>
      <c r="M109" s="803">
        <v>9450</v>
      </c>
      <c r="N109" s="972"/>
    </row>
    <row r="110" spans="1:14" ht="9.75" customHeight="1">
      <c r="A110" s="340"/>
      <c r="B110" s="1199"/>
      <c r="C110" s="1200"/>
      <c r="D110" s="806"/>
      <c r="E110" s="805" t="s">
        <v>146</v>
      </c>
      <c r="F110" s="807"/>
      <c r="G110" s="808">
        <v>0</v>
      </c>
      <c r="H110" s="809">
        <v>2000</v>
      </c>
      <c r="I110" s="809">
        <v>1575</v>
      </c>
      <c r="J110" s="809">
        <v>2100</v>
      </c>
      <c r="K110" s="913">
        <v>1400</v>
      </c>
      <c r="L110" s="913">
        <v>5250</v>
      </c>
      <c r="M110" s="810">
        <v>2630</v>
      </c>
      <c r="N110" s="973"/>
    </row>
    <row r="111" spans="1:14" ht="9.75" customHeight="1">
      <c r="A111" s="340"/>
      <c r="B111" s="1199"/>
      <c r="C111" s="1200"/>
      <c r="D111" s="805" t="s">
        <v>147</v>
      </c>
      <c r="E111" s="799" t="s">
        <v>145</v>
      </c>
      <c r="F111" s="800"/>
      <c r="G111" s="801">
        <v>2100</v>
      </c>
      <c r="H111" s="802">
        <v>0</v>
      </c>
      <c r="I111" s="802">
        <v>0</v>
      </c>
      <c r="J111" s="802">
        <v>0</v>
      </c>
      <c r="K111" s="912">
        <v>0</v>
      </c>
      <c r="L111" s="912">
        <v>0</v>
      </c>
      <c r="M111" s="803">
        <v>3150</v>
      </c>
      <c r="N111" s="972"/>
    </row>
    <row r="112" spans="1:14" ht="9.75" customHeight="1">
      <c r="A112" s="340"/>
      <c r="B112" s="1203"/>
      <c r="C112" s="1204"/>
      <c r="D112" s="811"/>
      <c r="E112" s="794" t="s">
        <v>146</v>
      </c>
      <c r="F112" s="795"/>
      <c r="G112" s="796">
        <v>520</v>
      </c>
      <c r="H112" s="797">
        <v>0</v>
      </c>
      <c r="I112" s="797">
        <v>0</v>
      </c>
      <c r="J112" s="797">
        <v>0</v>
      </c>
      <c r="K112" s="914">
        <v>0</v>
      </c>
      <c r="L112" s="914">
        <v>0</v>
      </c>
      <c r="M112" s="798">
        <v>0</v>
      </c>
      <c r="N112" s="974"/>
    </row>
    <row r="113" spans="1:14" ht="9.75" customHeight="1">
      <c r="A113" s="340"/>
      <c r="B113" s="100" t="s">
        <v>148</v>
      </c>
      <c r="C113" s="101"/>
      <c r="D113" s="101"/>
      <c r="E113" s="101"/>
      <c r="F113" s="373"/>
      <c r="G113" s="966"/>
      <c r="H113" s="963"/>
      <c r="I113" s="963"/>
      <c r="J113" s="963"/>
      <c r="K113" s="948"/>
      <c r="L113" s="948"/>
      <c r="M113" s="964"/>
      <c r="N113" s="965"/>
    </row>
    <row r="114" spans="1:14" ht="9.75" customHeight="1">
      <c r="A114" s="340"/>
      <c r="B114" s="1199"/>
      <c r="C114" s="1200"/>
      <c r="D114" s="793" t="s">
        <v>149</v>
      </c>
      <c r="E114" s="783"/>
      <c r="F114" s="1218" t="s">
        <v>343</v>
      </c>
      <c r="G114" s="788"/>
      <c r="H114" s="784"/>
      <c r="I114" s="784"/>
      <c r="J114" s="784"/>
      <c r="K114" s="792"/>
      <c r="L114" s="792"/>
      <c r="M114" s="785"/>
      <c r="N114" s="786"/>
    </row>
    <row r="115" spans="1:14" ht="9.75" customHeight="1">
      <c r="A115" s="340"/>
      <c r="B115" s="1203"/>
      <c r="C115" s="1204"/>
      <c r="D115" s="880" t="s">
        <v>30</v>
      </c>
      <c r="E115" s="106"/>
      <c r="F115" s="1212"/>
      <c r="G115" s="776">
        <f>ROUND(+'２７（第6表の2）'!H53/'２７（第6表の2）'!H69*100,1)</f>
        <v>0.1</v>
      </c>
      <c r="H115" s="122">
        <f>ROUND(+'２７（第6表の2）'!I53/'２７（第6表の2）'!I69*100,1)</f>
        <v>0.6</v>
      </c>
      <c r="I115" s="122">
        <f>ROUND(+'２７（第6表の2）'!J53/'２７（第6表の2）'!J69*100,1)</f>
        <v>0.2</v>
      </c>
      <c r="J115" s="122">
        <f>ROUND(+'２７（第6表の2）'!K53/'２７（第6表の2）'!K69*100,1)</f>
        <v>0.9</v>
      </c>
      <c r="K115" s="909" t="e">
        <f>ROUND(+'２７（第6表の2）'!L53/'２７（第6表の2）'!L69*100,1)</f>
        <v>#DIV/0!</v>
      </c>
      <c r="L115" s="92">
        <f>ROUND(+'２７（第6表の2）'!M53/'２７（第6表の2）'!M69*100,1)</f>
        <v>2.8</v>
      </c>
      <c r="M115" s="356">
        <f>ROUND(+'２７（第6表の2）'!N53/'２７（第6表の2）'!N69*100,1)</f>
        <v>0.6</v>
      </c>
      <c r="N115" s="367">
        <f>ROUND(+'２７（第6表の2）'!O53/'２７（第6表の2）'!O69*100,1)</f>
        <v>0.8</v>
      </c>
    </row>
    <row r="116" spans="1:14" ht="9.75" customHeight="1">
      <c r="A116" s="340"/>
      <c r="B116" s="100" t="s">
        <v>150</v>
      </c>
      <c r="C116" s="101"/>
      <c r="D116" s="101"/>
      <c r="E116" s="101"/>
      <c r="F116" s="373"/>
      <c r="G116" s="966"/>
      <c r="H116" s="963"/>
      <c r="I116" s="963"/>
      <c r="J116" s="963"/>
      <c r="K116" s="948"/>
      <c r="L116" s="948"/>
      <c r="M116" s="964"/>
      <c r="N116" s="965"/>
    </row>
    <row r="117" spans="1:14" ht="9.75" customHeight="1">
      <c r="A117" s="340"/>
      <c r="B117" s="1199"/>
      <c r="C117" s="1200"/>
      <c r="D117" s="793" t="s">
        <v>149</v>
      </c>
      <c r="E117" s="783"/>
      <c r="F117" s="1218" t="s">
        <v>343</v>
      </c>
      <c r="G117" s="788"/>
      <c r="H117" s="784"/>
      <c r="I117" s="784"/>
      <c r="J117" s="784"/>
      <c r="K117" s="792"/>
      <c r="L117" s="792"/>
      <c r="M117" s="785"/>
      <c r="N117" s="786"/>
    </row>
    <row r="118" spans="1:14" ht="9.75" customHeight="1">
      <c r="A118" s="340"/>
      <c r="B118" s="1203"/>
      <c r="C118" s="1204"/>
      <c r="D118" s="789" t="s">
        <v>151</v>
      </c>
      <c r="E118" s="106"/>
      <c r="F118" s="1212"/>
      <c r="G118" s="776">
        <f>ROUND(+'２７（第6表の2）'!H53/'２７（第6表の2）'!H68*100,1)</f>
        <v>0.2</v>
      </c>
      <c r="H118" s="122">
        <f>ROUND(+'２７（第6表の2）'!I53/'２７（第6表の2）'!I68*100,1)</f>
        <v>2.2</v>
      </c>
      <c r="I118" s="122">
        <f>ROUND(+'２７（第6表の2）'!J53/'２７（第6表の2）'!J68*100,1)</f>
        <v>0.9</v>
      </c>
      <c r="J118" s="122">
        <f>ROUND(+'２７（第6表の2）'!K53/'２７（第6表の2）'!K68*100,1)</f>
        <v>2.3</v>
      </c>
      <c r="K118" s="909" t="e">
        <f>ROUND(+'２７（第6表の2）'!L53/'２７（第6表の2）'!L68*100,1)</f>
        <v>#DIV/0!</v>
      </c>
      <c r="L118" s="92">
        <f>ROUND(+'２７（第6表の2）'!M53/'２７（第6表の2）'!M68*100,1)</f>
        <v>7.1</v>
      </c>
      <c r="M118" s="356">
        <f>ROUND(+'２７（第6表の2）'!N53/'２７（第6表の2）'!N68*100,1)</f>
        <v>1.3</v>
      </c>
      <c r="N118" s="367">
        <f>ROUND(+'２７（第6表の2）'!O53/'２７（第6表の2）'!O68*100,1)</f>
        <v>2</v>
      </c>
    </row>
    <row r="119" spans="1:14" ht="9.75" customHeight="1">
      <c r="A119" s="340"/>
      <c r="B119" s="100" t="s">
        <v>152</v>
      </c>
      <c r="C119" s="101"/>
      <c r="D119" s="101"/>
      <c r="E119" s="101"/>
      <c r="F119" s="373"/>
      <c r="G119" s="966"/>
      <c r="H119" s="963"/>
      <c r="I119" s="963"/>
      <c r="J119" s="963"/>
      <c r="K119" s="948"/>
      <c r="L119" s="948"/>
      <c r="M119" s="964"/>
      <c r="N119" s="965"/>
    </row>
    <row r="120" spans="1:14" ht="9.75" customHeight="1">
      <c r="A120" s="340"/>
      <c r="B120" s="1199"/>
      <c r="C120" s="1200"/>
      <c r="D120" s="793" t="s">
        <v>153</v>
      </c>
      <c r="E120" s="783"/>
      <c r="F120" s="1218" t="s">
        <v>343</v>
      </c>
      <c r="G120" s="788"/>
      <c r="H120" s="784"/>
      <c r="I120" s="784"/>
      <c r="J120" s="784"/>
      <c r="K120" s="792"/>
      <c r="L120" s="792"/>
      <c r="M120" s="785"/>
      <c r="N120" s="786"/>
    </row>
    <row r="121" spans="1:14" ht="9.75" customHeight="1" thickBot="1">
      <c r="A121" s="341"/>
      <c r="B121" s="1201"/>
      <c r="C121" s="1202"/>
      <c r="D121" s="787" t="s">
        <v>154</v>
      </c>
      <c r="E121" s="343"/>
      <c r="F121" s="1215"/>
      <c r="G121" s="779">
        <f>ROUND(+'２７（第6表の2）'!H54/'２７（第6表の2）'!H70*100,1)</f>
        <v>13.6</v>
      </c>
      <c r="H121" s="881">
        <f>ROUND(+'２７（第6表の2）'!I54/'２７（第6表の2）'!I70*100,1)</f>
        <v>20</v>
      </c>
      <c r="I121" s="344">
        <f>ROUND(+'２７（第6表の2）'!J54/'２７（第6表の2）'!J70*100,1)</f>
        <v>16.7</v>
      </c>
      <c r="J121" s="344">
        <f>ROUND(+'２７（第6表の2）'!K54/'２７（第6表の2）'!K70*100,1)</f>
        <v>19.7</v>
      </c>
      <c r="K121" s="911" t="e">
        <f>ROUND(+'２７（第6表の2）'!L54/'２７（第6表の2）'!L70*100,1)</f>
        <v>#DIV/0!</v>
      </c>
      <c r="L121" s="376">
        <f>ROUND(+'２７（第6表の2）'!M54/'２７（第6表の2）'!M70*100,1)</f>
        <v>35</v>
      </c>
      <c r="M121" s="358">
        <f>ROUND(+'２７（第6表の2）'!N54/'２７（第6表の2）'!N70*100,1)</f>
        <v>11</v>
      </c>
      <c r="N121" s="907">
        <f>ROUND(+'２７（第6表の2）'!O54/'２７（第6表の2）'!O70*100,1)</f>
        <v>18.5</v>
      </c>
    </row>
    <row r="122" spans="1:14" ht="9.75" customHeight="1">
      <c r="A122" s="340" t="s">
        <v>649</v>
      </c>
      <c r="B122" s="100" t="s">
        <v>155</v>
      </c>
      <c r="C122" s="101"/>
      <c r="D122" s="101"/>
      <c r="E122" s="101"/>
      <c r="F122" s="373"/>
      <c r="G122" s="966"/>
      <c r="H122" s="963"/>
      <c r="I122" s="963"/>
      <c r="J122" s="963"/>
      <c r="K122" s="948"/>
      <c r="L122" s="948"/>
      <c r="M122" s="964"/>
      <c r="N122" s="965"/>
    </row>
    <row r="123" spans="1:14" ht="9.75" customHeight="1">
      <c r="A123" s="340" t="s">
        <v>8</v>
      </c>
      <c r="B123" s="1199"/>
      <c r="C123" s="1200"/>
      <c r="D123" s="782" t="s">
        <v>156</v>
      </c>
      <c r="E123" s="783"/>
      <c r="F123" s="1218" t="s">
        <v>59</v>
      </c>
      <c r="G123" s="788"/>
      <c r="H123" s="784"/>
      <c r="I123" s="784"/>
      <c r="J123" s="784"/>
      <c r="K123" s="792"/>
      <c r="L123" s="792"/>
      <c r="M123" s="785"/>
      <c r="N123" s="786"/>
    </row>
    <row r="124" spans="1:14" ht="9.75" customHeight="1">
      <c r="A124" s="1107" t="s">
        <v>9</v>
      </c>
      <c r="B124" s="1203"/>
      <c r="C124" s="1204"/>
      <c r="D124" s="791" t="s">
        <v>157</v>
      </c>
      <c r="E124" s="106"/>
      <c r="F124" s="1212"/>
      <c r="G124" s="776">
        <f>ROUND(+'２７（第6表の2）'!H56/'２７（第6表の2）'!H70*100,1)</f>
        <v>8</v>
      </c>
      <c r="H124" s="122">
        <f>ROUND(+'２７（第6表の2）'!I56/'２７（第6表の2）'!I70*100,1)</f>
        <v>16</v>
      </c>
      <c r="I124" s="122">
        <f>ROUND(+'２７（第6表の2）'!J56/'２７（第6表の2）'!J70*100,1)</f>
        <v>6.3</v>
      </c>
      <c r="J124" s="122">
        <f>ROUND(+'２７（第6表の2）'!K56/'２７（第6表の2）'!K70*100,1)</f>
        <v>5.2</v>
      </c>
      <c r="K124" s="909" t="e">
        <f>ROUND(+'２７（第6表の2）'!L56/'２７（第6表の2）'!L70*100,1)</f>
        <v>#DIV/0!</v>
      </c>
      <c r="L124" s="909">
        <f>ROUND(+'２７（第6表の2）'!M56/'２７（第6表の2）'!M70*100,1)</f>
        <v>0</v>
      </c>
      <c r="M124" s="356">
        <f>ROUND(+'２７（第6表の2）'!N56/'２７（第6表の2）'!N70*100,1)</f>
        <v>6</v>
      </c>
      <c r="N124" s="367">
        <f>ROUND(+'２７（第6表の2）'!O56/'２７（第6表の2）'!O70*100,1)</f>
        <v>6.1</v>
      </c>
    </row>
    <row r="125" spans="1:14" ht="9.75" customHeight="1">
      <c r="A125" s="340"/>
      <c r="B125" s="100" t="s">
        <v>158</v>
      </c>
      <c r="C125" s="101"/>
      <c r="D125" s="101"/>
      <c r="E125" s="101"/>
      <c r="F125" s="373"/>
      <c r="G125" s="966"/>
      <c r="H125" s="963"/>
      <c r="I125" s="963"/>
      <c r="J125" s="963"/>
      <c r="K125" s="948"/>
      <c r="L125" s="948"/>
      <c r="M125" s="964"/>
      <c r="N125" s="965"/>
    </row>
    <row r="126" spans="1:14" ht="9.75" customHeight="1">
      <c r="A126" s="340"/>
      <c r="B126" s="1199"/>
      <c r="C126" s="1200"/>
      <c r="D126" s="793" t="s">
        <v>159</v>
      </c>
      <c r="E126" s="783"/>
      <c r="F126" s="1218" t="s">
        <v>59</v>
      </c>
      <c r="G126" s="788"/>
      <c r="H126" s="784"/>
      <c r="I126" s="784"/>
      <c r="J126" s="784"/>
      <c r="K126" s="792"/>
      <c r="L126" s="792"/>
      <c r="M126" s="785"/>
      <c r="N126" s="786"/>
    </row>
    <row r="127" spans="1:14" ht="9.75" customHeight="1">
      <c r="A127" s="340"/>
      <c r="B127" s="1203"/>
      <c r="C127" s="1204"/>
      <c r="D127" s="789" t="s">
        <v>173</v>
      </c>
      <c r="E127" s="106"/>
      <c r="F127" s="1212"/>
      <c r="G127" s="776">
        <f>ROUND((+'２７（第6表の2）'!H57+'２７（第6表の2）'!H58+'２７（第6表の2）'!H59)/'２７（第6表の2）'!H70*100,1)</f>
        <v>58.3</v>
      </c>
      <c r="H127" s="122">
        <f>ROUND((+'２７（第6表の2）'!I57+'２７（第6表の2）'!I58+'２７（第6表の2）'!I59)/'２７（第6表の2）'!I70*100,1)</f>
        <v>69</v>
      </c>
      <c r="I127" s="122">
        <f>ROUND((+'２７（第6表の2）'!J57+'２７（第6表の2）'!J58+'２７（第6表の2）'!J59)/'２７（第6表の2）'!J70*100,1)</f>
        <v>31.3</v>
      </c>
      <c r="J127" s="122">
        <f>ROUND((+'２７（第6表の2）'!K57+'２７（第6表の2）'!K58+'２７（第6表の2）'!K59)/'２７（第6表の2）'!K70*100,1)</f>
        <v>35.3</v>
      </c>
      <c r="K127" s="909" t="e">
        <f>ROUND((+'２７（第6表の2）'!L57+'２７（第6表の2）'!L58+'２７（第6表の2）'!L59)/'２７（第6表の2）'!L70*100,1)</f>
        <v>#DIV/0!</v>
      </c>
      <c r="L127" s="909">
        <f>ROUND((+'２７（第6表の2）'!M57+'２７（第6表の2）'!M58+'２７（第6表の2）'!M59)/'２７（第6表の2）'!M70*100,1)</f>
        <v>0</v>
      </c>
      <c r="M127" s="356">
        <f>ROUND((+'２７（第6表の2）'!N57+'２７（第6表の2）'!N58+'２７（第6表の2）'!N59)/'２７（第6表の2）'!N70*100,1)</f>
        <v>43.1</v>
      </c>
      <c r="N127" s="367">
        <f>ROUND((+'２７（第6表の2）'!O57+'２７（第6表の2）'!O58+'２７（第6表の2）'!O59)/'２７（第6表の2）'!O70*100,1)</f>
        <v>41.2</v>
      </c>
    </row>
    <row r="128" spans="1:14" ht="9.75" customHeight="1">
      <c r="A128" s="340"/>
      <c r="B128" s="100" t="s">
        <v>161</v>
      </c>
      <c r="C128" s="101"/>
      <c r="D128" s="101"/>
      <c r="E128" s="101"/>
      <c r="F128" s="373"/>
      <c r="G128" s="966"/>
      <c r="H128" s="963"/>
      <c r="I128" s="963"/>
      <c r="J128" s="963"/>
      <c r="K128" s="948"/>
      <c r="L128" s="948"/>
      <c r="M128" s="964"/>
      <c r="N128" s="965"/>
    </row>
    <row r="129" spans="1:14" ht="9.75" customHeight="1">
      <c r="A129" s="340"/>
      <c r="B129" s="1199"/>
      <c r="C129" s="1200"/>
      <c r="D129" s="793" t="s">
        <v>162</v>
      </c>
      <c r="E129" s="783"/>
      <c r="F129" s="1218" t="s">
        <v>59</v>
      </c>
      <c r="G129" s="788"/>
      <c r="H129" s="784"/>
      <c r="I129" s="784"/>
      <c r="J129" s="784"/>
      <c r="K129" s="792"/>
      <c r="L129" s="792"/>
      <c r="M129" s="785"/>
      <c r="N129" s="786"/>
    </row>
    <row r="130" spans="1:14" ht="9.75" customHeight="1">
      <c r="A130" s="340"/>
      <c r="B130" s="1203"/>
      <c r="C130" s="1204"/>
      <c r="D130" s="789" t="s">
        <v>173</v>
      </c>
      <c r="E130" s="106"/>
      <c r="F130" s="1212"/>
      <c r="G130" s="776">
        <f>ROUND(+'２７（第6表の2）'!H60/'２７（第6表の2）'!H70*100,1)</f>
        <v>3</v>
      </c>
      <c r="H130" s="122">
        <f>ROUND(+'２７（第6表の2）'!I60/'２７（第6表の2）'!I70*100,1)</f>
        <v>10</v>
      </c>
      <c r="I130" s="122">
        <f>ROUND(+'２７（第6表の2）'!J60/'２７（第6表の2）'!J70*100,1)</f>
        <v>2.1</v>
      </c>
      <c r="J130" s="122">
        <f>ROUND(+'２７（第6表の2）'!K60/'２７（第6表の2）'!K70*100,1)</f>
        <v>2.9</v>
      </c>
      <c r="K130" s="909" t="e">
        <f>ROUND(+'２７（第6表の2）'!L60/'２７（第6表の2）'!L70*100,1)</f>
        <v>#DIV/0!</v>
      </c>
      <c r="L130" s="909">
        <f>ROUND(+'２７（第6表の2）'!M60/'２７（第6表の2）'!M70*100,1)</f>
        <v>0</v>
      </c>
      <c r="M130" s="356">
        <f>ROUND(+'２７（第6表の2）'!N60/'２７（第6表の2）'!N70*100,1)</f>
        <v>2.3</v>
      </c>
      <c r="N130" s="367">
        <f>ROUND(+'２７（第6表の2）'!O60/'２７（第6表の2）'!O70*100,1)</f>
        <v>2.7</v>
      </c>
    </row>
    <row r="131" spans="1:14" ht="9.75" customHeight="1">
      <c r="A131" s="340"/>
      <c r="B131" s="100" t="s">
        <v>163</v>
      </c>
      <c r="C131" s="101"/>
      <c r="D131" s="101"/>
      <c r="E131" s="101"/>
      <c r="F131" s="373"/>
      <c r="G131" s="966"/>
      <c r="H131" s="963"/>
      <c r="I131" s="963"/>
      <c r="J131" s="963"/>
      <c r="K131" s="948"/>
      <c r="L131" s="948"/>
      <c r="M131" s="964"/>
      <c r="N131" s="965"/>
    </row>
    <row r="132" spans="1:14" ht="9.75" customHeight="1">
      <c r="A132" s="340"/>
      <c r="B132" s="1199"/>
      <c r="C132" s="1200"/>
      <c r="D132" s="793" t="s">
        <v>164</v>
      </c>
      <c r="E132" s="783"/>
      <c r="F132" s="1218" t="s">
        <v>59</v>
      </c>
      <c r="G132" s="788"/>
      <c r="H132" s="784"/>
      <c r="I132" s="784"/>
      <c r="J132" s="784"/>
      <c r="K132" s="792"/>
      <c r="L132" s="792"/>
      <c r="M132" s="785"/>
      <c r="N132" s="786"/>
    </row>
    <row r="133" spans="1:14" ht="9.75" customHeight="1">
      <c r="A133" s="340"/>
      <c r="B133" s="1203"/>
      <c r="C133" s="1204"/>
      <c r="D133" s="789" t="s">
        <v>173</v>
      </c>
      <c r="E133" s="106"/>
      <c r="F133" s="1212"/>
      <c r="G133" s="776">
        <f>ROUND(+'２７（第6表の2）'!H61/'２７（第6表の2）'!H70*100,1)</f>
        <v>16.1</v>
      </c>
      <c r="H133" s="122">
        <f>ROUND(+'２７（第6表の2）'!I61/'２７（第6表の2）'!I70*100,1)</f>
        <v>10</v>
      </c>
      <c r="I133" s="122">
        <f>ROUND(+'２７（第6表の2）'!J61/'２７（第6表の2）'!J70*100,1)</f>
        <v>6.3</v>
      </c>
      <c r="J133" s="122">
        <f>ROUND(+'２７（第6表の2）'!K61/'２７（第6表の2）'!K70*100,1)</f>
        <v>7.5</v>
      </c>
      <c r="K133" s="909" t="e">
        <f>ROUND(+'２７（第6表の2）'!L61/'２７（第6表の2）'!L70*100,1)</f>
        <v>#DIV/0!</v>
      </c>
      <c r="L133" s="909">
        <f>ROUND(+'２７（第6表の2）'!M61/'２７（第6表の2）'!M70*100,1)</f>
        <v>1.3</v>
      </c>
      <c r="M133" s="356">
        <f>ROUND(+'２７（第6表の2）'!N61/'２７（第6表の2）'!N70*100,1)</f>
        <v>11.7</v>
      </c>
      <c r="N133" s="367">
        <f>ROUND(+'２７（第6表の2）'!O61/'２７（第6表の2）'!O70*100,1)</f>
        <v>10.6</v>
      </c>
    </row>
    <row r="134" spans="1:14" ht="9.75" customHeight="1">
      <c r="A134" s="340"/>
      <c r="B134" s="100" t="s">
        <v>165</v>
      </c>
      <c r="C134" s="101"/>
      <c r="D134" s="101"/>
      <c r="E134" s="101"/>
      <c r="F134" s="373"/>
      <c r="G134" s="966"/>
      <c r="H134" s="963"/>
      <c r="I134" s="963"/>
      <c r="J134" s="963"/>
      <c r="K134" s="948"/>
      <c r="L134" s="948"/>
      <c r="M134" s="964"/>
      <c r="N134" s="965"/>
    </row>
    <row r="135" spans="1:14" ht="9.75" customHeight="1">
      <c r="A135" s="340"/>
      <c r="B135" s="1199"/>
      <c r="C135" s="1200"/>
      <c r="D135" s="793" t="s">
        <v>166</v>
      </c>
      <c r="E135" s="783"/>
      <c r="F135" s="1218" t="s">
        <v>59</v>
      </c>
      <c r="G135" s="788"/>
      <c r="H135" s="784"/>
      <c r="I135" s="784"/>
      <c r="J135" s="784"/>
      <c r="K135" s="792"/>
      <c r="L135" s="792"/>
      <c r="M135" s="785"/>
      <c r="N135" s="786"/>
    </row>
    <row r="136" spans="1:14" ht="9.75" customHeight="1">
      <c r="A136" s="340"/>
      <c r="B136" s="1203"/>
      <c r="C136" s="1204"/>
      <c r="D136" s="789" t="s">
        <v>173</v>
      </c>
      <c r="E136" s="106"/>
      <c r="F136" s="1212"/>
      <c r="G136" s="776">
        <f>ROUND(+'２７（第6表の2）'!H62/'２７（第6表の2）'!H70*100,1)</f>
        <v>1.5</v>
      </c>
      <c r="H136" s="122">
        <f>ROUND(+'２７（第6表の2）'!I62/'２７（第6表の2）'!I70*100,1)</f>
        <v>3.3</v>
      </c>
      <c r="I136" s="122">
        <f>ROUND(+'２７（第6表の2）'!J62/'２７（第6表の2）'!J70*100,1)</f>
        <v>0</v>
      </c>
      <c r="J136" s="122">
        <f>ROUND(+'２７（第6表の2）'!K62/'２７（第6表の2）'!K70*100,1)</f>
        <v>1.2</v>
      </c>
      <c r="K136" s="909" t="e">
        <f>ROUND(+'２７（第6表の2）'!L62/'２７（第6表の2）'!L70*100,1)</f>
        <v>#DIV/0!</v>
      </c>
      <c r="L136" s="909">
        <f>ROUND(+'２７（第6表の2）'!M62/'２７（第6表の2）'!M70*100,1)</f>
        <v>0</v>
      </c>
      <c r="M136" s="356">
        <f>ROUND(+'２７（第6表の2）'!N62/'２７（第6表の2）'!N70*100,1)</f>
        <v>4.7</v>
      </c>
      <c r="N136" s="367">
        <f>ROUND(+'２７（第6表の2）'!O62/'２７（第6表の2）'!O70*100,1)</f>
        <v>2.4</v>
      </c>
    </row>
    <row r="137" spans="1:14" ht="9.75" customHeight="1">
      <c r="A137" s="340"/>
      <c r="B137" s="100" t="s">
        <v>669</v>
      </c>
      <c r="C137" s="101"/>
      <c r="D137" s="101"/>
      <c r="E137" s="101"/>
      <c r="F137" s="373"/>
      <c r="G137" s="966"/>
      <c r="H137" s="963"/>
      <c r="I137" s="963"/>
      <c r="J137" s="963"/>
      <c r="K137" s="948"/>
      <c r="L137" s="948"/>
      <c r="M137" s="964"/>
      <c r="N137" s="965"/>
    </row>
    <row r="138" spans="1:14" ht="9.75" customHeight="1">
      <c r="A138" s="340"/>
      <c r="B138" s="1199"/>
      <c r="C138" s="1200"/>
      <c r="D138" s="793" t="s">
        <v>670</v>
      </c>
      <c r="E138" s="783"/>
      <c r="F138" s="1218" t="s">
        <v>59</v>
      </c>
      <c r="G138" s="788"/>
      <c r="H138" s="784"/>
      <c r="I138" s="784"/>
      <c r="J138" s="784"/>
      <c r="K138" s="792"/>
      <c r="L138" s="792"/>
      <c r="M138" s="785"/>
      <c r="N138" s="786"/>
    </row>
    <row r="139" spans="1:14" ht="9.75" customHeight="1">
      <c r="A139" s="340"/>
      <c r="B139" s="1203"/>
      <c r="C139" s="1204"/>
      <c r="D139" s="789" t="s">
        <v>173</v>
      </c>
      <c r="E139" s="106"/>
      <c r="F139" s="1212"/>
      <c r="G139" s="776">
        <f>ROUND(+'２７（第6表の2）'!H63/'２７（第6表の2）'!H70*100,1)</f>
        <v>3</v>
      </c>
      <c r="H139" s="122">
        <f>ROUND(+'２７（第6表の2）'!I63/'２７（第6表の2）'!I70*100,1)</f>
        <v>6.7</v>
      </c>
      <c r="I139" s="122">
        <f>ROUND(+'２７（第6表の2）'!J63/'２７（第6表の2）'!J70*100,1)</f>
        <v>4.2</v>
      </c>
      <c r="J139" s="122">
        <f>ROUND(+'２７（第6表の2）'!K63/'２７（第6表の2）'!K70*100,1)</f>
        <v>2.3</v>
      </c>
      <c r="K139" s="909" t="e">
        <f>ROUND(+'２７（第6表の2）'!L63/'２７（第6表の2）'!L70*100,1)</f>
        <v>#DIV/0!</v>
      </c>
      <c r="L139" s="909">
        <f>ROUND(+'２７（第6表の2）'!M63/'２７（第6表の2）'!M70*100,1)</f>
        <v>0</v>
      </c>
      <c r="M139" s="356">
        <f>ROUND(+'２７（第6表の2）'!N63/'２７（第6表の2）'!N70*100,1)</f>
        <v>2.3</v>
      </c>
      <c r="N139" s="367">
        <f>ROUND(+'２７（第6表の2）'!O63/'２７（第6表の2）'!O70*100,1)</f>
        <v>2.5</v>
      </c>
    </row>
    <row r="140" spans="1:14" ht="9.75" customHeight="1">
      <c r="A140" s="340"/>
      <c r="B140" s="100" t="s">
        <v>167</v>
      </c>
      <c r="C140" s="101"/>
      <c r="D140" s="101"/>
      <c r="E140" s="101"/>
      <c r="F140" s="373"/>
      <c r="G140" s="966"/>
      <c r="H140" s="963"/>
      <c r="I140" s="963"/>
      <c r="J140" s="963"/>
      <c r="K140" s="948"/>
      <c r="L140" s="948"/>
      <c r="M140" s="964"/>
      <c r="N140" s="965"/>
    </row>
    <row r="141" spans="1:14" ht="9.75" customHeight="1">
      <c r="A141" s="340"/>
      <c r="B141" s="1199"/>
      <c r="C141" s="1200"/>
      <c r="D141" s="790" t="s">
        <v>168</v>
      </c>
      <c r="E141" s="783"/>
      <c r="F141" s="1218" t="s">
        <v>59</v>
      </c>
      <c r="G141" s="788"/>
      <c r="H141" s="784"/>
      <c r="I141" s="784"/>
      <c r="J141" s="784"/>
      <c r="K141" s="792"/>
      <c r="L141" s="792"/>
      <c r="M141" s="785"/>
      <c r="N141" s="786"/>
    </row>
    <row r="142" spans="1:14" ht="9.75" customHeight="1">
      <c r="A142" s="340"/>
      <c r="B142" s="1203"/>
      <c r="C142" s="1204"/>
      <c r="D142" s="789" t="s">
        <v>160</v>
      </c>
      <c r="E142" s="106"/>
      <c r="F142" s="1212"/>
      <c r="G142" s="776">
        <f>ROUND(+'２７（第6表の2）'!H64/'２７（第6表の2）'!H70*100,1)</f>
        <v>5.5</v>
      </c>
      <c r="H142" s="122">
        <f>ROUND(+'２７（第6表の2）'!I64/'２７（第6表の2）'!I70*100,1)</f>
        <v>3.3</v>
      </c>
      <c r="I142" s="122">
        <f>ROUND(+'２７（第6表の2）'!J64/'２７（第6表の2）'!J70*100,1)</f>
        <v>0</v>
      </c>
      <c r="J142" s="122">
        <f>ROUND(+'２７（第6表の2）'!K64/'２７（第6表の2）'!K70*100,1)</f>
        <v>2.3</v>
      </c>
      <c r="K142" s="909" t="e">
        <f>ROUND(+'２７（第6表の2）'!L64/'２７（第6表の2）'!L70*100,1)</f>
        <v>#DIV/0!</v>
      </c>
      <c r="L142" s="909">
        <f>ROUND(+'２７（第6表の2）'!M64/'２７（第6表の2）'!M70*100,1)</f>
        <v>0</v>
      </c>
      <c r="M142" s="356">
        <f>ROUND(+'２７（第6表の2）'!N64/'２７（第6表の2）'!N70*100,1)</f>
        <v>3.3</v>
      </c>
      <c r="N142" s="367">
        <f>ROUND(+'２７（第6表の2）'!O64/'２７（第6表の2）'!O70*100,1)</f>
        <v>3.1</v>
      </c>
    </row>
    <row r="143" spans="1:14" ht="9.75" customHeight="1">
      <c r="A143" s="340"/>
      <c r="B143" s="100" t="s">
        <v>169</v>
      </c>
      <c r="C143" s="101"/>
      <c r="D143" s="101"/>
      <c r="E143" s="101"/>
      <c r="F143" s="373"/>
      <c r="G143" s="966"/>
      <c r="H143" s="963"/>
      <c r="I143" s="963"/>
      <c r="J143" s="963"/>
      <c r="K143" s="948"/>
      <c r="L143" s="948"/>
      <c r="M143" s="964"/>
      <c r="N143" s="965"/>
    </row>
    <row r="144" spans="1:14" ht="9.75" customHeight="1">
      <c r="A144" s="340"/>
      <c r="B144" s="1199"/>
      <c r="C144" s="1200"/>
      <c r="D144" s="782" t="s">
        <v>170</v>
      </c>
      <c r="E144" s="783"/>
      <c r="F144" s="1218" t="s">
        <v>59</v>
      </c>
      <c r="G144" s="788"/>
      <c r="H144" s="784"/>
      <c r="I144" s="784"/>
      <c r="J144" s="784"/>
      <c r="K144" s="792"/>
      <c r="L144" s="792"/>
      <c r="M144" s="785"/>
      <c r="N144" s="786"/>
    </row>
    <row r="145" spans="1:14" ht="9.75" customHeight="1">
      <c r="A145" s="340"/>
      <c r="B145" s="1203"/>
      <c r="C145" s="1204"/>
      <c r="D145" s="789" t="s">
        <v>160</v>
      </c>
      <c r="E145" s="106"/>
      <c r="F145" s="1212"/>
      <c r="G145" s="122">
        <f>ROUND(+'２７（第6表の2）'!H65/'２７（第6表の2）'!H70*100,1)</f>
        <v>12.1</v>
      </c>
      <c r="H145" s="122">
        <f>ROUND(+'２７（第6表の2）'!I65/'２７（第6表の2）'!I70*100,1)</f>
        <v>0</v>
      </c>
      <c r="I145" s="122">
        <f>ROUND(+'２７（第6表の2）'!J65/'２７（第6表の2）'!J70*100,1)</f>
        <v>0</v>
      </c>
      <c r="J145" s="122">
        <f>ROUND(+'２７（第6表の2）'!K65/'２７（第6表の2）'!K70*100,1)</f>
        <v>1.2</v>
      </c>
      <c r="K145" s="909" t="e">
        <f>ROUND(+'２７（第6表の2）'!L65/'２７（第6表の2）'!L70*100,1)</f>
        <v>#DIV/0!</v>
      </c>
      <c r="L145" s="909">
        <f>ROUND(+'２７（第6表の2）'!M65/'２７（第6表の2）'!M70*100,1)</f>
        <v>0</v>
      </c>
      <c r="M145" s="356">
        <f>ROUND(+'２７（第6表の2）'!N65/'２７（第6表の2）'!N70*100,1)</f>
        <v>9.7</v>
      </c>
      <c r="N145" s="367">
        <f>ROUND(+'２７（第6表の2）'!O65/'２７（第6表の2）'!O70*100,1)</f>
        <v>6.6</v>
      </c>
    </row>
    <row r="146" spans="1:14" ht="9.75" customHeight="1">
      <c r="A146" s="340"/>
      <c r="B146" s="100" t="s">
        <v>171</v>
      </c>
      <c r="C146" s="101"/>
      <c r="D146" s="101"/>
      <c r="E146" s="101"/>
      <c r="F146" s="373"/>
      <c r="G146" s="963"/>
      <c r="H146" s="963"/>
      <c r="I146" s="963"/>
      <c r="J146" s="963"/>
      <c r="K146" s="948"/>
      <c r="L146" s="948"/>
      <c r="M146" s="964"/>
      <c r="N146" s="965"/>
    </row>
    <row r="147" spans="1:14" ht="9.75" customHeight="1">
      <c r="A147" s="340"/>
      <c r="B147" s="1199"/>
      <c r="C147" s="1200"/>
      <c r="D147" s="782" t="s">
        <v>172</v>
      </c>
      <c r="E147" s="783"/>
      <c r="F147" s="1218" t="s">
        <v>59</v>
      </c>
      <c r="G147" s="784"/>
      <c r="H147" s="784"/>
      <c r="I147" s="784"/>
      <c r="J147" s="784"/>
      <c r="K147" s="792"/>
      <c r="L147" s="792"/>
      <c r="M147" s="785"/>
      <c r="N147" s="786"/>
    </row>
    <row r="148" spans="1:14" ht="9.75" customHeight="1" thickBot="1">
      <c r="A148" s="341"/>
      <c r="B148" s="1201"/>
      <c r="C148" s="1202"/>
      <c r="D148" s="787" t="s">
        <v>173</v>
      </c>
      <c r="E148" s="343"/>
      <c r="F148" s="1215"/>
      <c r="G148" s="344">
        <f>ROUND(+'２７（第6表の2）'!H66/'２７（第6表の2）'!H70*100,1)</f>
        <v>107.5</v>
      </c>
      <c r="H148" s="344">
        <f>ROUND(+'２７（第6表の2）'!I66/'２７（第6表の2）'!I70*100,1)</f>
        <v>118.3</v>
      </c>
      <c r="I148" s="344">
        <f>ROUND(+'２７（第6表の2）'!J66/'２７（第6表の2）'!J70*100,1)</f>
        <v>50</v>
      </c>
      <c r="J148" s="344">
        <f>ROUND(+'２７（第6表の2）'!K66/'２７（第6表の2）'!K70*100,1)</f>
        <v>57.8</v>
      </c>
      <c r="K148" s="911" t="e">
        <f>ROUND(+'２７（第6表の2）'!L66/'２７（第6表の2）'!L70*100,1)</f>
        <v>#DIV/0!</v>
      </c>
      <c r="L148" s="911">
        <f>ROUND(+'２７（第6表の2）'!M66/'２７（第6表の2）'!M70*100,1)</f>
        <v>1.3</v>
      </c>
      <c r="M148" s="882">
        <f>ROUND(+'２７（第6表の2）'!N66/'２７（第6表の2）'!N70*100,1)</f>
        <v>83.3</v>
      </c>
      <c r="N148" s="369">
        <f>ROUND(+'２７（第6表の2）'!O66/'２７（第6表の2）'!O70*100,1)</f>
        <v>75.3</v>
      </c>
    </row>
    <row r="149" spans="1:6" ht="9.75" customHeight="1">
      <c r="A149" s="116"/>
      <c r="B149" s="116"/>
      <c r="C149" s="116"/>
      <c r="D149" s="116"/>
      <c r="E149" s="116"/>
      <c r="F149" s="116"/>
    </row>
    <row r="150" spans="1:6" ht="9.75" customHeight="1">
      <c r="A150" s="116"/>
      <c r="B150" s="116"/>
      <c r="C150" s="116"/>
      <c r="D150" s="116"/>
      <c r="E150" s="116"/>
      <c r="F150" s="116"/>
    </row>
    <row r="151" spans="1:6" ht="9.75" customHeight="1">
      <c r="A151" s="116"/>
      <c r="B151" s="116"/>
      <c r="C151" s="116"/>
      <c r="D151" s="116"/>
      <c r="E151" s="116"/>
      <c r="F151" s="116"/>
    </row>
    <row r="152" spans="1:6" ht="9.75" customHeight="1">
      <c r="A152" s="116"/>
      <c r="B152" s="116"/>
      <c r="C152" s="116"/>
      <c r="D152" s="116"/>
      <c r="E152" s="116"/>
      <c r="F152" s="116"/>
    </row>
    <row r="153" spans="1:6" ht="9.75" customHeight="1">
      <c r="A153" s="116"/>
      <c r="B153" s="116"/>
      <c r="C153" s="116"/>
      <c r="D153" s="116"/>
      <c r="E153" s="116"/>
      <c r="F153" s="116"/>
    </row>
    <row r="154" spans="1:6" ht="9.75" customHeight="1">
      <c r="A154" s="116"/>
      <c r="B154" s="116"/>
      <c r="C154" s="116"/>
      <c r="D154" s="116"/>
      <c r="E154" s="116"/>
      <c r="F154" s="116"/>
    </row>
    <row r="155" spans="1:6" ht="9.75" customHeight="1">
      <c r="A155" s="116"/>
      <c r="B155" s="116"/>
      <c r="C155" s="116"/>
      <c r="D155" s="116"/>
      <c r="E155" s="116"/>
      <c r="F155" s="116"/>
    </row>
    <row r="156" spans="1:6" ht="9.75" customHeight="1">
      <c r="A156" s="116"/>
      <c r="B156" s="116"/>
      <c r="C156" s="116"/>
      <c r="D156" s="116"/>
      <c r="E156" s="116"/>
      <c r="F156" s="116"/>
    </row>
    <row r="157" spans="1:6" ht="11.25" customHeight="1">
      <c r="A157" s="116"/>
      <c r="B157" s="116"/>
      <c r="C157" s="116"/>
      <c r="D157" s="116"/>
      <c r="E157" s="116"/>
      <c r="F157" s="116"/>
    </row>
    <row r="158" spans="1:6" ht="11.25" customHeight="1">
      <c r="A158" s="116"/>
      <c r="B158" s="116"/>
      <c r="C158" s="116"/>
      <c r="D158" s="116"/>
      <c r="E158" s="116"/>
      <c r="F158" s="116"/>
    </row>
    <row r="159" spans="1:6" ht="11.25" customHeight="1">
      <c r="A159" s="116"/>
      <c r="B159" s="116"/>
      <c r="C159" s="116"/>
      <c r="D159" s="116"/>
      <c r="E159" s="116"/>
      <c r="F159" s="116"/>
    </row>
    <row r="160" spans="1:6" ht="11.25" customHeight="1">
      <c r="A160" s="116"/>
      <c r="B160" s="116"/>
      <c r="C160" s="116"/>
      <c r="D160" s="116"/>
      <c r="E160" s="116"/>
      <c r="F160" s="116"/>
    </row>
    <row r="161" spans="1:6" ht="11.25" customHeight="1">
      <c r="A161" s="116"/>
      <c r="B161" s="116"/>
      <c r="C161" s="116"/>
      <c r="D161" s="116"/>
      <c r="E161" s="116"/>
      <c r="F161" s="116"/>
    </row>
    <row r="162" spans="1:6" ht="11.25" customHeight="1">
      <c r="A162" s="116"/>
      <c r="B162" s="116"/>
      <c r="C162" s="116"/>
      <c r="D162" s="116"/>
      <c r="E162" s="116"/>
      <c r="F162" s="116"/>
    </row>
    <row r="163" spans="1:6" ht="11.25" customHeight="1">
      <c r="A163" s="116"/>
      <c r="B163" s="116"/>
      <c r="C163" s="116"/>
      <c r="D163" s="116"/>
      <c r="E163" s="116"/>
      <c r="F163" s="116"/>
    </row>
    <row r="164" spans="1:6" ht="11.25" customHeight="1">
      <c r="A164" s="116"/>
      <c r="B164" s="116"/>
      <c r="C164" s="116"/>
      <c r="D164" s="116"/>
      <c r="E164" s="116"/>
      <c r="F164" s="116"/>
    </row>
    <row r="165" spans="1:6" ht="11.25" customHeight="1">
      <c r="A165" s="116"/>
      <c r="B165" s="116"/>
      <c r="C165" s="116"/>
      <c r="D165" s="116"/>
      <c r="E165" s="116"/>
      <c r="F165" s="116"/>
    </row>
    <row r="166" spans="1:6" ht="11.25" customHeight="1">
      <c r="A166" s="116"/>
      <c r="B166" s="116"/>
      <c r="C166" s="116"/>
      <c r="D166" s="116"/>
      <c r="E166" s="116"/>
      <c r="F166" s="116"/>
    </row>
    <row r="167" spans="1:6" ht="11.25" customHeight="1">
      <c r="A167" s="116"/>
      <c r="B167" s="116"/>
      <c r="C167" s="116"/>
      <c r="D167" s="116"/>
      <c r="E167" s="116"/>
      <c r="F167" s="116"/>
    </row>
    <row r="168" spans="1:6" ht="11.25" customHeight="1">
      <c r="A168" s="116"/>
      <c r="B168" s="116"/>
      <c r="C168" s="116"/>
      <c r="D168" s="116"/>
      <c r="E168" s="116"/>
      <c r="F168" s="116"/>
    </row>
    <row r="169" spans="1:6" ht="11.25" customHeight="1">
      <c r="A169" s="116"/>
      <c r="B169" s="116"/>
      <c r="C169" s="116"/>
      <c r="D169" s="116"/>
      <c r="E169" s="116"/>
      <c r="F169" s="116"/>
    </row>
    <row r="170" spans="1:6" ht="11.25" customHeight="1">
      <c r="A170" s="116"/>
      <c r="B170" s="116"/>
      <c r="C170" s="116"/>
      <c r="D170" s="116"/>
      <c r="E170" s="116"/>
      <c r="F170" s="116"/>
    </row>
    <row r="171" spans="1:6" ht="11.25" customHeight="1">
      <c r="A171" s="116"/>
      <c r="B171" s="116"/>
      <c r="C171" s="116"/>
      <c r="D171" s="116"/>
      <c r="E171" s="116"/>
      <c r="F171" s="116"/>
    </row>
    <row r="172" spans="1:6" ht="11.25" customHeight="1">
      <c r="A172" s="116"/>
      <c r="B172" s="116"/>
      <c r="C172" s="116"/>
      <c r="D172" s="116"/>
      <c r="E172" s="116"/>
      <c r="F172" s="116"/>
    </row>
    <row r="173" spans="1:6" ht="11.25" customHeight="1">
      <c r="A173" s="116"/>
      <c r="B173" s="116"/>
      <c r="C173" s="116"/>
      <c r="D173" s="116"/>
      <c r="E173" s="116"/>
      <c r="F173" s="116"/>
    </row>
    <row r="174" spans="1:6" ht="11.25" customHeight="1">
      <c r="A174" s="116"/>
      <c r="B174" s="116"/>
      <c r="C174" s="116"/>
      <c r="D174" s="116"/>
      <c r="E174" s="116"/>
      <c r="F174" s="116"/>
    </row>
    <row r="175" spans="1:6" ht="11.25" customHeight="1">
      <c r="A175" s="116"/>
      <c r="B175" s="116"/>
      <c r="C175" s="116"/>
      <c r="D175" s="116"/>
      <c r="E175" s="116"/>
      <c r="F175" s="116"/>
    </row>
    <row r="176" spans="1:6" ht="11.25" customHeight="1">
      <c r="A176" s="116"/>
      <c r="B176" s="116"/>
      <c r="C176" s="116"/>
      <c r="D176" s="116"/>
      <c r="E176" s="116"/>
      <c r="F176" s="116"/>
    </row>
    <row r="177" spans="1:6" ht="11.25" customHeight="1">
      <c r="A177" s="116"/>
      <c r="B177" s="116"/>
      <c r="C177" s="116"/>
      <c r="D177" s="116"/>
      <c r="E177" s="116"/>
      <c r="F177" s="116"/>
    </row>
    <row r="178" spans="1:6" ht="11.25" customHeight="1">
      <c r="A178" s="116"/>
      <c r="B178" s="116"/>
      <c r="C178" s="116"/>
      <c r="D178" s="116"/>
      <c r="E178" s="116"/>
      <c r="F178" s="116"/>
    </row>
    <row r="179" spans="1:6" ht="11.25" customHeight="1">
      <c r="A179" s="116"/>
      <c r="B179" s="116"/>
      <c r="C179" s="116"/>
      <c r="D179" s="116"/>
      <c r="E179" s="116"/>
      <c r="F179" s="116"/>
    </row>
    <row r="180" spans="1:6" ht="11.25" customHeight="1">
      <c r="A180" s="116"/>
      <c r="B180" s="116"/>
      <c r="C180" s="116"/>
      <c r="D180" s="116"/>
      <c r="E180" s="116"/>
      <c r="F180" s="116"/>
    </row>
    <row r="181" spans="1:6" ht="11.25" customHeight="1">
      <c r="A181" s="116"/>
      <c r="B181" s="116"/>
      <c r="C181" s="116"/>
      <c r="D181" s="116"/>
      <c r="E181" s="116"/>
      <c r="F181" s="116"/>
    </row>
    <row r="182" spans="1:6" ht="11.25" customHeight="1">
      <c r="A182" s="116"/>
      <c r="B182" s="116"/>
      <c r="C182" s="116"/>
      <c r="D182" s="116"/>
      <c r="E182" s="116"/>
      <c r="F182" s="116"/>
    </row>
    <row r="183" spans="1:6" ht="11.25" customHeight="1">
      <c r="A183" s="116"/>
      <c r="B183" s="116"/>
      <c r="C183" s="116"/>
      <c r="D183" s="116"/>
      <c r="E183" s="116"/>
      <c r="F183" s="116"/>
    </row>
    <row r="184" spans="1:6" ht="11.25" customHeight="1">
      <c r="A184" s="116"/>
      <c r="B184" s="116"/>
      <c r="C184" s="116"/>
      <c r="D184" s="116"/>
      <c r="E184" s="116"/>
      <c r="F184" s="116"/>
    </row>
    <row r="185" spans="1:6" ht="11.25" customHeight="1">
      <c r="A185" s="116"/>
      <c r="B185" s="116"/>
      <c r="C185" s="116"/>
      <c r="D185" s="116"/>
      <c r="E185" s="116"/>
      <c r="F185" s="116"/>
    </row>
    <row r="186" spans="1:6" ht="11.25" customHeight="1">
      <c r="A186" s="116"/>
      <c r="B186" s="116"/>
      <c r="C186" s="116"/>
      <c r="D186" s="116"/>
      <c r="E186" s="116"/>
      <c r="F186" s="116"/>
    </row>
    <row r="187" spans="1:6" ht="11.25" customHeight="1">
      <c r="A187" s="116"/>
      <c r="B187" s="116"/>
      <c r="C187" s="116"/>
      <c r="D187" s="116"/>
      <c r="E187" s="116"/>
      <c r="F187" s="116"/>
    </row>
    <row r="188" spans="1:6" ht="11.25" customHeight="1">
      <c r="A188" s="116"/>
      <c r="B188" s="116"/>
      <c r="C188" s="116"/>
      <c r="D188" s="116"/>
      <c r="E188" s="116"/>
      <c r="F188" s="116"/>
    </row>
    <row r="189" spans="1:6" ht="11.25" customHeight="1">
      <c r="A189" s="116"/>
      <c r="B189" s="116"/>
      <c r="C189" s="116"/>
      <c r="D189" s="116"/>
      <c r="E189" s="116"/>
      <c r="F189" s="116"/>
    </row>
    <row r="190" spans="1:6" ht="11.25" customHeight="1">
      <c r="A190" s="116"/>
      <c r="B190" s="116"/>
      <c r="C190" s="116"/>
      <c r="D190" s="116"/>
      <c r="E190" s="116"/>
      <c r="F190" s="116"/>
    </row>
    <row r="191" spans="1:6" ht="11.25" customHeight="1">
      <c r="A191" s="116"/>
      <c r="B191" s="116"/>
      <c r="C191" s="116"/>
      <c r="D191" s="116"/>
      <c r="E191" s="116"/>
      <c r="F191" s="116"/>
    </row>
    <row r="192" spans="1:6" ht="11.25" customHeight="1">
      <c r="A192" s="116"/>
      <c r="B192" s="116"/>
      <c r="C192" s="116"/>
      <c r="D192" s="116"/>
      <c r="E192" s="116"/>
      <c r="F192" s="116"/>
    </row>
    <row r="193" spans="1:6" ht="11.25" customHeight="1">
      <c r="A193" s="116"/>
      <c r="B193" s="116"/>
      <c r="C193" s="116"/>
      <c r="D193" s="116"/>
      <c r="E193" s="116"/>
      <c r="F193" s="116"/>
    </row>
    <row r="194" spans="1:6" ht="11.25" customHeight="1">
      <c r="A194" s="116"/>
      <c r="B194" s="116"/>
      <c r="C194" s="116"/>
      <c r="D194" s="116"/>
      <c r="E194" s="116"/>
      <c r="F194" s="116"/>
    </row>
    <row r="195" spans="1:6" ht="11.25" customHeight="1">
      <c r="A195" s="116"/>
      <c r="B195" s="116"/>
      <c r="C195" s="116"/>
      <c r="D195" s="116"/>
      <c r="E195" s="116"/>
      <c r="F195" s="116"/>
    </row>
    <row r="196" spans="1:6" ht="11.25" customHeight="1">
      <c r="A196" s="116"/>
      <c r="B196" s="116"/>
      <c r="C196" s="116"/>
      <c r="D196" s="116"/>
      <c r="E196" s="116"/>
      <c r="F196" s="116"/>
    </row>
    <row r="197" spans="1:6" ht="11.25" customHeight="1">
      <c r="A197" s="116"/>
      <c r="B197" s="116"/>
      <c r="C197" s="116"/>
      <c r="D197" s="116"/>
      <c r="E197" s="116"/>
      <c r="F197" s="116"/>
    </row>
    <row r="198" spans="1:6" ht="11.25" customHeight="1">
      <c r="A198" s="116"/>
      <c r="B198" s="116"/>
      <c r="C198" s="116"/>
      <c r="D198" s="116"/>
      <c r="E198" s="116"/>
      <c r="F198" s="116"/>
    </row>
    <row r="199" spans="1:6" ht="11.25" customHeight="1">
      <c r="A199" s="116"/>
      <c r="B199" s="116"/>
      <c r="C199" s="116"/>
      <c r="D199" s="116"/>
      <c r="E199" s="116"/>
      <c r="F199" s="116"/>
    </row>
    <row r="200" spans="1:6" ht="11.25" customHeight="1">
      <c r="A200" s="116"/>
      <c r="B200" s="116"/>
      <c r="C200" s="116"/>
      <c r="D200" s="116"/>
      <c r="E200" s="116"/>
      <c r="F200" s="116"/>
    </row>
    <row r="201" spans="1:6" ht="11.25" customHeight="1">
      <c r="A201" s="116"/>
      <c r="B201" s="116"/>
      <c r="C201" s="116"/>
      <c r="D201" s="116"/>
      <c r="E201" s="116"/>
      <c r="F201" s="116"/>
    </row>
    <row r="202" spans="1:6" ht="11.25" customHeight="1">
      <c r="A202" s="116"/>
      <c r="B202" s="116"/>
      <c r="C202" s="116"/>
      <c r="D202" s="116"/>
      <c r="E202" s="116"/>
      <c r="F202" s="116"/>
    </row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/>
  <mergeCells count="67">
    <mergeCell ref="F120:F121"/>
    <mergeCell ref="F123:F124"/>
    <mergeCell ref="F132:F133"/>
    <mergeCell ref="F147:F148"/>
    <mergeCell ref="F135:F136"/>
    <mergeCell ref="F138:F139"/>
    <mergeCell ref="F141:F142"/>
    <mergeCell ref="F144:F145"/>
    <mergeCell ref="F91:F92"/>
    <mergeCell ref="F94:F95"/>
    <mergeCell ref="F114:F115"/>
    <mergeCell ref="F117:F118"/>
    <mergeCell ref="F126:F127"/>
    <mergeCell ref="F129:F130"/>
    <mergeCell ref="E70:E71"/>
    <mergeCell ref="F73:F74"/>
    <mergeCell ref="F76:F77"/>
    <mergeCell ref="F79:F80"/>
    <mergeCell ref="F82:F83"/>
    <mergeCell ref="F84:F85"/>
    <mergeCell ref="F86:F87"/>
    <mergeCell ref="F88:F89"/>
    <mergeCell ref="E67:E68"/>
    <mergeCell ref="F12:F13"/>
    <mergeCell ref="F14:F15"/>
    <mergeCell ref="F21:F22"/>
    <mergeCell ref="F24:F25"/>
    <mergeCell ref="F26:F27"/>
    <mergeCell ref="F28:F29"/>
    <mergeCell ref="F30:F31"/>
    <mergeCell ref="C28:C30"/>
    <mergeCell ref="N2:N3"/>
    <mergeCell ref="F4:F5"/>
    <mergeCell ref="F8:F9"/>
    <mergeCell ref="F10:F11"/>
    <mergeCell ref="F6:F7"/>
    <mergeCell ref="B17:C20"/>
    <mergeCell ref="B28:B29"/>
    <mergeCell ref="B33:C50"/>
    <mergeCell ref="B52:C55"/>
    <mergeCell ref="B67:C68"/>
    <mergeCell ref="B70:C71"/>
    <mergeCell ref="B57:C62"/>
    <mergeCell ref="B64:C65"/>
    <mergeCell ref="B79:C80"/>
    <mergeCell ref="B82:C87"/>
    <mergeCell ref="B73:C74"/>
    <mergeCell ref="B76:C77"/>
    <mergeCell ref="B91:C92"/>
    <mergeCell ref="B94:C95"/>
    <mergeCell ref="B97:C98"/>
    <mergeCell ref="B100:C101"/>
    <mergeCell ref="B103:C104"/>
    <mergeCell ref="B106:C107"/>
    <mergeCell ref="B109:C112"/>
    <mergeCell ref="B114:C115"/>
    <mergeCell ref="B117:C118"/>
    <mergeCell ref="B120:C121"/>
    <mergeCell ref="B141:C142"/>
    <mergeCell ref="B144:C145"/>
    <mergeCell ref="B123:C124"/>
    <mergeCell ref="B126:C127"/>
    <mergeCell ref="B147:C148"/>
    <mergeCell ref="B129:C130"/>
    <mergeCell ref="B132:C133"/>
    <mergeCell ref="B135:C136"/>
    <mergeCell ref="B138:C139"/>
  </mergeCells>
  <conditionalFormatting sqref="F109:N112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1968503937007874"/>
  <pageSetup errors="blank" horizontalDpi="600" verticalDpi="600" orientation="landscape" pageOrder="overThenDown" paperSize="9" scale="70" r:id="rId1"/>
  <headerFooter alignWithMargins="0">
    <oddFooter>&amp;C&amp;"ＭＳ Ｐゴシック,太字"&amp;18３　病院事業</oddFooter>
  </headerFooter>
  <rowBreaks count="1" manualBreakCount="1">
    <brk id="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1:O75"/>
  <sheetViews>
    <sheetView view="pageBreakPreview" zoomScale="80" zoomScaleSheetLayoutView="80" zoomScalePageLayoutView="0" workbookViewId="0" topLeftCell="A1">
      <pane xSplit="7" ySplit="3" topLeftCell="H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:B16384"/>
    </sheetView>
  </sheetViews>
  <sheetFormatPr defaultColWidth="9.00390625" defaultRowHeight="13.5"/>
  <cols>
    <col min="1" max="1" width="9.00390625" style="291" customWidth="1"/>
    <col min="2" max="2" width="6.375" style="291" customWidth="1"/>
    <col min="3" max="3" width="2.875" style="1038" customWidth="1"/>
    <col min="4" max="4" width="4.625" style="1041" customWidth="1"/>
    <col min="5" max="5" width="5.75390625" style="1041" customWidth="1"/>
    <col min="6" max="6" width="9.125" style="1041" customWidth="1"/>
    <col min="7" max="7" width="7.00390625" style="1041" customWidth="1"/>
    <col min="8" max="8" width="17.75390625" style="1038" customWidth="1"/>
    <col min="9" max="15" width="16.75390625" style="1038" customWidth="1"/>
    <col min="16" max="16384" width="9.00390625" style="291" customWidth="1"/>
  </cols>
  <sheetData>
    <row r="1" spans="3:7" ht="21" customHeight="1" thickBot="1">
      <c r="C1" s="69" t="s">
        <v>2</v>
      </c>
      <c r="D1" s="69"/>
      <c r="E1" s="69"/>
      <c r="F1" s="292"/>
      <c r="G1" s="292"/>
    </row>
    <row r="2" spans="2:15" ht="20.25" customHeight="1">
      <c r="B2" s="1039"/>
      <c r="C2" s="293"/>
      <c r="D2" s="294"/>
      <c r="E2" s="1227" t="s">
        <v>638</v>
      </c>
      <c r="F2" s="1227"/>
      <c r="G2" s="1228"/>
      <c r="H2" s="136" t="s">
        <v>360</v>
      </c>
      <c r="I2" s="136" t="s">
        <v>380</v>
      </c>
      <c r="J2" s="187" t="s">
        <v>361</v>
      </c>
      <c r="K2" s="136" t="s">
        <v>358</v>
      </c>
      <c r="L2" s="136" t="s">
        <v>381</v>
      </c>
      <c r="M2" s="136" t="s">
        <v>214</v>
      </c>
      <c r="N2" s="188" t="s">
        <v>215</v>
      </c>
      <c r="O2" s="1135" t="s">
        <v>211</v>
      </c>
    </row>
    <row r="3" spans="2:15" ht="20.25" customHeight="1" thickBot="1">
      <c r="B3" s="1039"/>
      <c r="C3" s="1225" t="s">
        <v>559</v>
      </c>
      <c r="D3" s="1226"/>
      <c r="E3" s="298"/>
      <c r="F3" s="298"/>
      <c r="G3" s="300"/>
      <c r="H3" s="299" t="s">
        <v>464</v>
      </c>
      <c r="I3" s="299" t="s">
        <v>385</v>
      </c>
      <c r="J3" s="299" t="s">
        <v>386</v>
      </c>
      <c r="K3" s="299" t="s">
        <v>387</v>
      </c>
      <c r="L3" s="299" t="s">
        <v>388</v>
      </c>
      <c r="M3" s="299" t="s">
        <v>466</v>
      </c>
      <c r="N3" s="1090" t="s">
        <v>467</v>
      </c>
      <c r="O3" s="1136"/>
    </row>
    <row r="4" spans="2:15" ht="20.25" customHeight="1">
      <c r="B4" s="1039"/>
      <c r="C4" s="295" t="s">
        <v>560</v>
      </c>
      <c r="D4" s="75"/>
      <c r="E4" s="126"/>
      <c r="F4" s="74"/>
      <c r="G4" s="301"/>
      <c r="H4" s="975"/>
      <c r="I4" s="975"/>
      <c r="J4" s="975"/>
      <c r="K4" s="975"/>
      <c r="L4" s="975"/>
      <c r="M4" s="975"/>
      <c r="N4" s="976"/>
      <c r="O4" s="977"/>
    </row>
    <row r="5" spans="3:15" ht="20.25" customHeight="1">
      <c r="C5" s="295"/>
      <c r="D5" s="576" t="s">
        <v>561</v>
      </c>
      <c r="E5" s="578"/>
      <c r="F5" s="578"/>
      <c r="G5" s="579"/>
      <c r="H5" s="580">
        <v>29015</v>
      </c>
      <c r="I5" s="580">
        <v>5694</v>
      </c>
      <c r="J5" s="580">
        <v>6216</v>
      </c>
      <c r="K5" s="580">
        <v>17292</v>
      </c>
      <c r="L5" s="580">
        <v>13202</v>
      </c>
      <c r="M5" s="580">
        <v>11257</v>
      </c>
      <c r="N5" s="600">
        <v>35991</v>
      </c>
      <c r="O5" s="583">
        <f>SUM(H5:N5)</f>
        <v>118667</v>
      </c>
    </row>
    <row r="6" spans="3:15" ht="20.25" customHeight="1">
      <c r="C6" s="295"/>
      <c r="D6" s="584" t="s">
        <v>364</v>
      </c>
      <c r="E6" s="586"/>
      <c r="F6" s="586"/>
      <c r="G6" s="587"/>
      <c r="H6" s="588">
        <v>0</v>
      </c>
      <c r="I6" s="588">
        <v>0</v>
      </c>
      <c r="J6" s="588">
        <v>0</v>
      </c>
      <c r="K6" s="588">
        <v>0</v>
      </c>
      <c r="L6" s="588">
        <v>0</v>
      </c>
      <c r="M6" s="588">
        <v>11147</v>
      </c>
      <c r="N6" s="601">
        <v>13201</v>
      </c>
      <c r="O6" s="591">
        <f>SUM(H6:N6)</f>
        <v>24348</v>
      </c>
    </row>
    <row r="7" spans="3:15" ht="20.25" customHeight="1">
      <c r="C7" s="295"/>
      <c r="D7" s="584" t="s">
        <v>365</v>
      </c>
      <c r="E7" s="586"/>
      <c r="F7" s="586"/>
      <c r="G7" s="587"/>
      <c r="H7" s="588">
        <v>0</v>
      </c>
      <c r="I7" s="588">
        <v>0</v>
      </c>
      <c r="J7" s="588">
        <v>0</v>
      </c>
      <c r="K7" s="588">
        <v>0</v>
      </c>
      <c r="L7" s="588">
        <v>0</v>
      </c>
      <c r="M7" s="588">
        <v>0</v>
      </c>
      <c r="N7" s="601">
        <v>0</v>
      </c>
      <c r="O7" s="591">
        <f aca="true" t="shared" si="0" ref="O7:O70">SUM(H7:N7)</f>
        <v>0</v>
      </c>
    </row>
    <row r="8" spans="3:15" ht="20.25" customHeight="1">
      <c r="C8" s="295"/>
      <c r="D8" s="584" t="s">
        <v>366</v>
      </c>
      <c r="E8" s="586"/>
      <c r="F8" s="586"/>
      <c r="G8" s="587"/>
      <c r="H8" s="588">
        <v>0</v>
      </c>
      <c r="I8" s="588">
        <v>0</v>
      </c>
      <c r="J8" s="588">
        <v>0</v>
      </c>
      <c r="K8" s="588">
        <v>0</v>
      </c>
      <c r="L8" s="588">
        <v>0</v>
      </c>
      <c r="M8" s="588">
        <v>0</v>
      </c>
      <c r="N8" s="601">
        <v>0</v>
      </c>
      <c r="O8" s="591">
        <f t="shared" si="0"/>
        <v>0</v>
      </c>
    </row>
    <row r="9" spans="3:15" ht="20.25" customHeight="1">
      <c r="C9" s="295"/>
      <c r="D9" s="584" t="s">
        <v>375</v>
      </c>
      <c r="E9" s="586"/>
      <c r="F9" s="586"/>
      <c r="G9" s="587"/>
      <c r="H9" s="588">
        <v>0</v>
      </c>
      <c r="I9" s="588">
        <v>0</v>
      </c>
      <c r="J9" s="588">
        <v>0</v>
      </c>
      <c r="K9" s="588">
        <v>0</v>
      </c>
      <c r="L9" s="588">
        <v>0</v>
      </c>
      <c r="M9" s="588">
        <v>0</v>
      </c>
      <c r="N9" s="601">
        <v>0</v>
      </c>
      <c r="O9" s="591">
        <f t="shared" si="0"/>
        <v>0</v>
      </c>
    </row>
    <row r="10" spans="3:15" s="1040" customFormat="1" ht="20.25" customHeight="1" thickBot="1">
      <c r="C10" s="304"/>
      <c r="D10" s="598" t="s">
        <v>468</v>
      </c>
      <c r="E10" s="602"/>
      <c r="F10" s="602"/>
      <c r="G10" s="603"/>
      <c r="H10" s="596">
        <v>29015</v>
      </c>
      <c r="I10" s="596">
        <v>5694</v>
      </c>
      <c r="J10" s="596">
        <v>6216</v>
      </c>
      <c r="K10" s="596">
        <v>17292</v>
      </c>
      <c r="L10" s="596">
        <v>13202</v>
      </c>
      <c r="M10" s="596">
        <v>22404</v>
      </c>
      <c r="N10" s="602">
        <v>49192</v>
      </c>
      <c r="O10" s="599">
        <f>SUM(H10:N10)</f>
        <v>143015</v>
      </c>
    </row>
    <row r="11" spans="3:15" ht="20.25" customHeight="1">
      <c r="C11" s="295" t="s">
        <v>562</v>
      </c>
      <c r="D11" s="78"/>
      <c r="E11" s="129"/>
      <c r="F11" s="128"/>
      <c r="G11" s="303"/>
      <c r="H11" s="978"/>
      <c r="I11" s="979"/>
      <c r="J11" s="979"/>
      <c r="K11" s="979"/>
      <c r="L11" s="979"/>
      <c r="M11" s="979"/>
      <c r="N11" s="980"/>
      <c r="O11" s="981"/>
    </row>
    <row r="12" spans="3:15" ht="20.25" customHeight="1">
      <c r="C12" s="295"/>
      <c r="D12" s="576" t="s">
        <v>563</v>
      </c>
      <c r="E12" s="577"/>
      <c r="F12" s="578"/>
      <c r="G12" s="579"/>
      <c r="H12" s="580">
        <v>72635</v>
      </c>
      <c r="I12" s="581">
        <v>10950</v>
      </c>
      <c r="J12" s="581">
        <v>17520</v>
      </c>
      <c r="K12" s="581">
        <v>59685</v>
      </c>
      <c r="L12" s="581">
        <v>29200</v>
      </c>
      <c r="M12" s="581">
        <v>14600</v>
      </c>
      <c r="N12" s="582">
        <v>92345</v>
      </c>
      <c r="O12" s="583">
        <f t="shared" si="0"/>
        <v>296935</v>
      </c>
    </row>
    <row r="13" spans="3:15" ht="20.25" customHeight="1">
      <c r="C13" s="295"/>
      <c r="D13" s="584" t="s">
        <v>367</v>
      </c>
      <c r="E13" s="585"/>
      <c r="F13" s="586"/>
      <c r="G13" s="587"/>
      <c r="H13" s="588">
        <v>0</v>
      </c>
      <c r="I13" s="589">
        <v>0</v>
      </c>
      <c r="J13" s="589">
        <v>0</v>
      </c>
      <c r="K13" s="589">
        <v>0</v>
      </c>
      <c r="L13" s="589">
        <v>0</v>
      </c>
      <c r="M13" s="589">
        <v>14600</v>
      </c>
      <c r="N13" s="590">
        <v>16790</v>
      </c>
      <c r="O13" s="591">
        <f t="shared" si="0"/>
        <v>31390</v>
      </c>
    </row>
    <row r="14" spans="3:15" ht="20.25" customHeight="1">
      <c r="C14" s="295"/>
      <c r="D14" s="584" t="s">
        <v>368</v>
      </c>
      <c r="E14" s="585"/>
      <c r="F14" s="586"/>
      <c r="G14" s="587"/>
      <c r="H14" s="588">
        <v>0</v>
      </c>
      <c r="I14" s="589">
        <v>0</v>
      </c>
      <c r="J14" s="589">
        <v>0</v>
      </c>
      <c r="K14" s="589">
        <v>0</v>
      </c>
      <c r="L14" s="589">
        <v>0</v>
      </c>
      <c r="M14" s="589">
        <v>0</v>
      </c>
      <c r="N14" s="590">
        <v>0</v>
      </c>
      <c r="O14" s="591">
        <f t="shared" si="0"/>
        <v>0</v>
      </c>
    </row>
    <row r="15" spans="3:15" ht="20.25" customHeight="1">
      <c r="C15" s="295"/>
      <c r="D15" s="584" t="s">
        <v>369</v>
      </c>
      <c r="E15" s="585"/>
      <c r="F15" s="586"/>
      <c r="G15" s="587"/>
      <c r="H15" s="588">
        <v>0</v>
      </c>
      <c r="I15" s="589">
        <v>0</v>
      </c>
      <c r="J15" s="589">
        <v>0</v>
      </c>
      <c r="K15" s="589">
        <v>0</v>
      </c>
      <c r="L15" s="589">
        <v>0</v>
      </c>
      <c r="M15" s="589">
        <v>0</v>
      </c>
      <c r="N15" s="590">
        <v>0</v>
      </c>
      <c r="O15" s="591">
        <f t="shared" si="0"/>
        <v>0</v>
      </c>
    </row>
    <row r="16" spans="3:15" ht="20.25" customHeight="1">
      <c r="C16" s="295"/>
      <c r="D16" s="584" t="s">
        <v>376</v>
      </c>
      <c r="E16" s="585"/>
      <c r="F16" s="586"/>
      <c r="G16" s="587"/>
      <c r="H16" s="588">
        <v>0</v>
      </c>
      <c r="I16" s="589">
        <v>0</v>
      </c>
      <c r="J16" s="589">
        <v>0</v>
      </c>
      <c r="K16" s="589">
        <v>0</v>
      </c>
      <c r="L16" s="589">
        <v>0</v>
      </c>
      <c r="M16" s="589">
        <v>0</v>
      </c>
      <c r="N16" s="590">
        <v>0</v>
      </c>
      <c r="O16" s="591">
        <f t="shared" si="0"/>
        <v>0</v>
      </c>
    </row>
    <row r="17" spans="3:15" s="1040" customFormat="1" ht="20.25" customHeight="1" thickBot="1">
      <c r="C17" s="304"/>
      <c r="D17" s="598" t="s">
        <v>468</v>
      </c>
      <c r="E17" s="602"/>
      <c r="F17" s="602"/>
      <c r="G17" s="603"/>
      <c r="H17" s="596">
        <v>72635</v>
      </c>
      <c r="I17" s="596">
        <v>10950</v>
      </c>
      <c r="J17" s="596">
        <v>17520</v>
      </c>
      <c r="K17" s="596">
        <v>59685</v>
      </c>
      <c r="L17" s="596">
        <v>29200</v>
      </c>
      <c r="M17" s="596">
        <v>29200</v>
      </c>
      <c r="N17" s="602">
        <v>109135</v>
      </c>
      <c r="O17" s="599">
        <f t="shared" si="0"/>
        <v>328325</v>
      </c>
    </row>
    <row r="18" spans="3:15" ht="20.25" customHeight="1">
      <c r="C18" s="296" t="s">
        <v>564</v>
      </c>
      <c r="D18" s="78"/>
      <c r="E18" s="129"/>
      <c r="F18" s="128"/>
      <c r="G18" s="303"/>
      <c r="H18" s="978"/>
      <c r="I18" s="979"/>
      <c r="J18" s="979"/>
      <c r="K18" s="979"/>
      <c r="L18" s="979"/>
      <c r="M18" s="979"/>
      <c r="N18" s="980"/>
      <c r="O18" s="981"/>
    </row>
    <row r="19" spans="3:15" ht="20.25" customHeight="1">
      <c r="C19" s="296"/>
      <c r="D19" s="576" t="s">
        <v>565</v>
      </c>
      <c r="E19" s="577"/>
      <c r="F19" s="578"/>
      <c r="G19" s="579"/>
      <c r="H19" s="580">
        <v>5778</v>
      </c>
      <c r="I19" s="581">
        <v>1752</v>
      </c>
      <c r="J19" s="581">
        <v>1095</v>
      </c>
      <c r="K19" s="581">
        <v>3407</v>
      </c>
      <c r="L19" s="581">
        <v>0</v>
      </c>
      <c r="M19" s="581">
        <v>0</v>
      </c>
      <c r="N19" s="582">
        <v>7300</v>
      </c>
      <c r="O19" s="583">
        <f t="shared" si="0"/>
        <v>19332</v>
      </c>
    </row>
    <row r="20" spans="3:15" ht="20.25" customHeight="1">
      <c r="C20" s="296"/>
      <c r="D20" s="584" t="s">
        <v>377</v>
      </c>
      <c r="E20" s="585"/>
      <c r="F20" s="586"/>
      <c r="G20" s="587"/>
      <c r="H20" s="588">
        <v>35923</v>
      </c>
      <c r="I20" s="589">
        <v>7556</v>
      </c>
      <c r="J20" s="589">
        <v>5475</v>
      </c>
      <c r="K20" s="589">
        <v>20772</v>
      </c>
      <c r="L20" s="589">
        <v>0</v>
      </c>
      <c r="M20" s="589">
        <v>0</v>
      </c>
      <c r="N20" s="590">
        <v>47085</v>
      </c>
      <c r="O20" s="591">
        <f t="shared" si="0"/>
        <v>116811</v>
      </c>
    </row>
    <row r="21" spans="3:15" ht="20.25" customHeight="1">
      <c r="C21" s="296"/>
      <c r="D21" s="584" t="s">
        <v>566</v>
      </c>
      <c r="E21" s="585"/>
      <c r="F21" s="586"/>
      <c r="G21" s="587"/>
      <c r="H21" s="425">
        <v>11</v>
      </c>
      <c r="I21" s="426">
        <v>1</v>
      </c>
      <c r="J21" s="426">
        <v>0</v>
      </c>
      <c r="K21" s="426">
        <v>3</v>
      </c>
      <c r="L21" s="426">
        <v>0</v>
      </c>
      <c r="M21" s="426">
        <v>0</v>
      </c>
      <c r="N21" s="427">
        <v>10</v>
      </c>
      <c r="O21" s="428">
        <f t="shared" si="0"/>
        <v>25</v>
      </c>
    </row>
    <row r="22" spans="3:15" ht="20.25" customHeight="1" thickBot="1">
      <c r="C22" s="297"/>
      <c r="D22" s="592" t="s">
        <v>567</v>
      </c>
      <c r="E22" s="593"/>
      <c r="F22" s="594"/>
      <c r="G22" s="595"/>
      <c r="H22" s="431">
        <v>6</v>
      </c>
      <c r="I22" s="432">
        <v>2</v>
      </c>
      <c r="J22" s="432">
        <v>2</v>
      </c>
      <c r="K22" s="432">
        <v>3.9</v>
      </c>
      <c r="L22" s="432">
        <v>0</v>
      </c>
      <c r="M22" s="432">
        <v>0</v>
      </c>
      <c r="N22" s="433">
        <v>7</v>
      </c>
      <c r="O22" s="434">
        <f t="shared" si="0"/>
        <v>20.9</v>
      </c>
    </row>
    <row r="23" spans="3:15" ht="20.25" customHeight="1">
      <c r="C23" s="295" t="s">
        <v>568</v>
      </c>
      <c r="D23" s="78"/>
      <c r="E23" s="129"/>
      <c r="F23" s="128"/>
      <c r="G23" s="303"/>
      <c r="H23" s="982"/>
      <c r="I23" s="983"/>
      <c r="J23" s="983"/>
      <c r="K23" s="983"/>
      <c r="L23" s="983"/>
      <c r="M23" s="983"/>
      <c r="N23" s="984"/>
      <c r="O23" s="981"/>
    </row>
    <row r="24" spans="3:15" ht="20.25" customHeight="1">
      <c r="C24" s="295"/>
      <c r="D24" s="79" t="s">
        <v>569</v>
      </c>
      <c r="E24" s="130"/>
      <c r="F24" s="604"/>
      <c r="G24" s="605"/>
      <c r="H24" s="985"/>
      <c r="I24" s="986"/>
      <c r="J24" s="986"/>
      <c r="K24" s="986"/>
      <c r="L24" s="986"/>
      <c r="M24" s="986"/>
      <c r="N24" s="987"/>
      <c r="O24" s="988"/>
    </row>
    <row r="25" spans="3:15" ht="20.25" customHeight="1">
      <c r="C25" s="295"/>
      <c r="D25" s="80"/>
      <c r="E25" s="606" t="s">
        <v>570</v>
      </c>
      <c r="F25" s="586"/>
      <c r="G25" s="587"/>
      <c r="H25" s="588">
        <v>10632</v>
      </c>
      <c r="I25" s="589">
        <v>3648</v>
      </c>
      <c r="J25" s="589">
        <v>3385</v>
      </c>
      <c r="K25" s="589">
        <v>12415</v>
      </c>
      <c r="L25" s="589">
        <v>0</v>
      </c>
      <c r="M25" s="589">
        <v>0</v>
      </c>
      <c r="N25" s="590">
        <v>29207</v>
      </c>
      <c r="O25" s="591">
        <f t="shared" si="0"/>
        <v>59287</v>
      </c>
    </row>
    <row r="26" spans="3:15" ht="20.25" customHeight="1">
      <c r="C26" s="295"/>
      <c r="D26" s="80"/>
      <c r="E26" s="606" t="s">
        <v>571</v>
      </c>
      <c r="F26" s="586"/>
      <c r="G26" s="587"/>
      <c r="H26" s="588">
        <v>61152</v>
      </c>
      <c r="I26" s="589">
        <v>10997</v>
      </c>
      <c r="J26" s="589">
        <v>4494</v>
      </c>
      <c r="K26" s="589">
        <v>59157</v>
      </c>
      <c r="L26" s="589">
        <v>0</v>
      </c>
      <c r="M26" s="589">
        <v>0</v>
      </c>
      <c r="N26" s="590">
        <v>79651</v>
      </c>
      <c r="O26" s="591">
        <f>SUM(H26:N26)</f>
        <v>215451</v>
      </c>
    </row>
    <row r="27" spans="3:15" ht="20.25" customHeight="1">
      <c r="C27" s="295"/>
      <c r="D27" s="80"/>
      <c r="E27" s="606" t="s">
        <v>572</v>
      </c>
      <c r="F27" s="586"/>
      <c r="G27" s="587"/>
      <c r="H27" s="588">
        <v>171165</v>
      </c>
      <c r="I27" s="589">
        <v>8243</v>
      </c>
      <c r="J27" s="589">
        <v>4853</v>
      </c>
      <c r="K27" s="589">
        <v>202416</v>
      </c>
      <c r="L27" s="589">
        <v>0</v>
      </c>
      <c r="M27" s="589">
        <v>0</v>
      </c>
      <c r="N27" s="590">
        <v>236104</v>
      </c>
      <c r="O27" s="591">
        <f t="shared" si="0"/>
        <v>622781</v>
      </c>
    </row>
    <row r="28" spans="3:15" ht="20.25" customHeight="1">
      <c r="C28" s="295"/>
      <c r="D28" s="80"/>
      <c r="E28" s="606" t="s">
        <v>573</v>
      </c>
      <c r="F28" s="586"/>
      <c r="G28" s="587"/>
      <c r="H28" s="588">
        <v>15950</v>
      </c>
      <c r="I28" s="589">
        <v>9343</v>
      </c>
      <c r="J28" s="589">
        <v>2757</v>
      </c>
      <c r="K28" s="589">
        <v>45090</v>
      </c>
      <c r="L28" s="589">
        <v>0</v>
      </c>
      <c r="M28" s="589">
        <v>0</v>
      </c>
      <c r="N28" s="590">
        <v>74816</v>
      </c>
      <c r="O28" s="591">
        <f t="shared" si="0"/>
        <v>147956</v>
      </c>
    </row>
    <row r="29" spans="3:15" ht="20.25" customHeight="1">
      <c r="C29" s="295"/>
      <c r="D29" s="80"/>
      <c r="E29" s="606" t="s">
        <v>574</v>
      </c>
      <c r="F29" s="586"/>
      <c r="G29" s="587"/>
      <c r="H29" s="588">
        <v>4232</v>
      </c>
      <c r="I29" s="589">
        <v>4886</v>
      </c>
      <c r="J29" s="589">
        <v>1325</v>
      </c>
      <c r="K29" s="589">
        <v>26832</v>
      </c>
      <c r="L29" s="589">
        <v>0</v>
      </c>
      <c r="M29" s="589">
        <v>0</v>
      </c>
      <c r="N29" s="590">
        <v>26939</v>
      </c>
      <c r="O29" s="591">
        <f t="shared" si="0"/>
        <v>64214</v>
      </c>
    </row>
    <row r="30" spans="3:15" ht="20.25" customHeight="1">
      <c r="C30" s="295"/>
      <c r="D30" s="80"/>
      <c r="E30" s="606" t="s">
        <v>575</v>
      </c>
      <c r="F30" s="586"/>
      <c r="G30" s="587"/>
      <c r="H30" s="588">
        <v>781000</v>
      </c>
      <c r="I30" s="589">
        <v>84570</v>
      </c>
      <c r="J30" s="589">
        <v>58582</v>
      </c>
      <c r="K30" s="589">
        <v>357699</v>
      </c>
      <c r="L30" s="589">
        <v>0</v>
      </c>
      <c r="M30" s="589">
        <v>0</v>
      </c>
      <c r="N30" s="590">
        <v>859578</v>
      </c>
      <c r="O30" s="591">
        <f t="shared" si="0"/>
        <v>2141429</v>
      </c>
    </row>
    <row r="31" spans="3:15" ht="20.25" customHeight="1">
      <c r="C31" s="295"/>
      <c r="D31" s="80"/>
      <c r="E31" s="1236" t="s">
        <v>378</v>
      </c>
      <c r="F31" s="1237"/>
      <c r="G31" s="1238"/>
      <c r="H31" s="588">
        <v>44359</v>
      </c>
      <c r="I31" s="589">
        <v>5575</v>
      </c>
      <c r="J31" s="589">
        <v>8578</v>
      </c>
      <c r="K31" s="589">
        <v>27878</v>
      </c>
      <c r="L31" s="589">
        <v>0</v>
      </c>
      <c r="M31" s="589">
        <v>0</v>
      </c>
      <c r="N31" s="590">
        <v>77830</v>
      </c>
      <c r="O31" s="591">
        <f t="shared" si="0"/>
        <v>164220</v>
      </c>
    </row>
    <row r="32" spans="3:15" ht="20.25" customHeight="1">
      <c r="C32" s="295"/>
      <c r="D32" s="81"/>
      <c r="E32" s="608" t="s">
        <v>576</v>
      </c>
      <c r="F32" s="609"/>
      <c r="G32" s="610"/>
      <c r="H32" s="611">
        <v>49889</v>
      </c>
      <c r="I32" s="612">
        <v>1934</v>
      </c>
      <c r="J32" s="612">
        <v>2297</v>
      </c>
      <c r="K32" s="612">
        <v>32491</v>
      </c>
      <c r="L32" s="612">
        <v>0</v>
      </c>
      <c r="M32" s="612">
        <v>579062</v>
      </c>
      <c r="N32" s="613">
        <v>51427</v>
      </c>
      <c r="O32" s="614">
        <f t="shared" si="0"/>
        <v>717100</v>
      </c>
    </row>
    <row r="33" spans="3:15" ht="20.25" customHeight="1">
      <c r="C33" s="295"/>
      <c r="D33" s="77" t="s">
        <v>347</v>
      </c>
      <c r="E33" s="80"/>
      <c r="F33" s="129"/>
      <c r="G33" s="615"/>
      <c r="H33" s="989"/>
      <c r="I33" s="990"/>
      <c r="J33" s="990"/>
      <c r="K33" s="990"/>
      <c r="L33" s="990"/>
      <c r="M33" s="990"/>
      <c r="N33" s="991"/>
      <c r="O33" s="992"/>
    </row>
    <row r="34" spans="3:15" ht="20.25" customHeight="1">
      <c r="C34" s="295"/>
      <c r="D34" s="80"/>
      <c r="E34" s="606" t="s">
        <v>577</v>
      </c>
      <c r="F34" s="586"/>
      <c r="G34" s="587"/>
      <c r="H34" s="588">
        <v>33213</v>
      </c>
      <c r="I34" s="589">
        <v>16941</v>
      </c>
      <c r="J34" s="589">
        <v>5388</v>
      </c>
      <c r="K34" s="589">
        <v>23065</v>
      </c>
      <c r="L34" s="589">
        <v>0</v>
      </c>
      <c r="M34" s="589">
        <v>0</v>
      </c>
      <c r="N34" s="590">
        <v>56610</v>
      </c>
      <c r="O34" s="591">
        <f t="shared" si="0"/>
        <v>135217</v>
      </c>
    </row>
    <row r="35" spans="3:15" ht="20.25" customHeight="1">
      <c r="C35" s="295"/>
      <c r="D35" s="80"/>
      <c r="E35" s="606" t="s">
        <v>578</v>
      </c>
      <c r="F35" s="586"/>
      <c r="G35" s="587"/>
      <c r="H35" s="588">
        <v>76591</v>
      </c>
      <c r="I35" s="589">
        <v>61725</v>
      </c>
      <c r="J35" s="589">
        <v>12257</v>
      </c>
      <c r="K35" s="589">
        <v>52446</v>
      </c>
      <c r="L35" s="589">
        <v>0</v>
      </c>
      <c r="M35" s="589">
        <v>0</v>
      </c>
      <c r="N35" s="590">
        <v>69748</v>
      </c>
      <c r="O35" s="591">
        <f t="shared" si="0"/>
        <v>272767</v>
      </c>
    </row>
    <row r="36" spans="3:15" ht="20.25" customHeight="1">
      <c r="C36" s="295"/>
      <c r="D36" s="80"/>
      <c r="E36" s="606" t="s">
        <v>579</v>
      </c>
      <c r="F36" s="586"/>
      <c r="G36" s="587"/>
      <c r="H36" s="588">
        <v>95158</v>
      </c>
      <c r="I36" s="589">
        <v>121352</v>
      </c>
      <c r="J36" s="589">
        <v>85722</v>
      </c>
      <c r="K36" s="589">
        <v>12012</v>
      </c>
      <c r="L36" s="589">
        <v>0</v>
      </c>
      <c r="M36" s="589">
        <v>0</v>
      </c>
      <c r="N36" s="590">
        <v>31661</v>
      </c>
      <c r="O36" s="591">
        <f t="shared" si="0"/>
        <v>345905</v>
      </c>
    </row>
    <row r="37" spans="3:15" ht="20.25" customHeight="1">
      <c r="C37" s="295"/>
      <c r="D37" s="80"/>
      <c r="E37" s="606" t="s">
        <v>580</v>
      </c>
      <c r="F37" s="586"/>
      <c r="G37" s="587"/>
      <c r="H37" s="588">
        <v>36322</v>
      </c>
      <c r="I37" s="589">
        <v>1234</v>
      </c>
      <c r="J37" s="589">
        <v>2927</v>
      </c>
      <c r="K37" s="589">
        <v>44867</v>
      </c>
      <c r="L37" s="589">
        <v>0</v>
      </c>
      <c r="M37" s="589">
        <v>0</v>
      </c>
      <c r="N37" s="590">
        <v>59164</v>
      </c>
      <c r="O37" s="591">
        <f t="shared" si="0"/>
        <v>144514</v>
      </c>
    </row>
    <row r="38" spans="3:15" ht="20.25" customHeight="1">
      <c r="C38" s="295"/>
      <c r="D38" s="80"/>
      <c r="E38" s="606" t="s">
        <v>581</v>
      </c>
      <c r="F38" s="586"/>
      <c r="G38" s="587"/>
      <c r="H38" s="588">
        <v>17760</v>
      </c>
      <c r="I38" s="589">
        <v>2533</v>
      </c>
      <c r="J38" s="589">
        <v>518</v>
      </c>
      <c r="K38" s="589">
        <v>29570</v>
      </c>
      <c r="L38" s="589">
        <v>0</v>
      </c>
      <c r="M38" s="589">
        <v>0</v>
      </c>
      <c r="N38" s="590">
        <v>354945</v>
      </c>
      <c r="O38" s="591">
        <f t="shared" si="0"/>
        <v>405326</v>
      </c>
    </row>
    <row r="39" spans="3:15" ht="20.25" customHeight="1">
      <c r="C39" s="295"/>
      <c r="D39" s="80"/>
      <c r="E39" s="606" t="s">
        <v>582</v>
      </c>
      <c r="F39" s="586"/>
      <c r="G39" s="587"/>
      <c r="H39" s="588">
        <v>191465</v>
      </c>
      <c r="I39" s="589">
        <v>22829</v>
      </c>
      <c r="J39" s="589">
        <v>11352</v>
      </c>
      <c r="K39" s="589">
        <v>151460</v>
      </c>
      <c r="L39" s="589">
        <v>0</v>
      </c>
      <c r="M39" s="589">
        <v>0</v>
      </c>
      <c r="N39" s="590">
        <v>232259</v>
      </c>
      <c r="O39" s="591">
        <f t="shared" si="0"/>
        <v>609365</v>
      </c>
    </row>
    <row r="40" spans="3:15" ht="20.25" customHeight="1">
      <c r="C40" s="295"/>
      <c r="D40" s="80"/>
      <c r="E40" s="606" t="s">
        <v>583</v>
      </c>
      <c r="F40" s="586"/>
      <c r="G40" s="587"/>
      <c r="H40" s="588">
        <v>93910</v>
      </c>
      <c r="I40" s="589">
        <v>7526</v>
      </c>
      <c r="J40" s="589">
        <v>1322</v>
      </c>
      <c r="K40" s="589">
        <v>75668</v>
      </c>
      <c r="L40" s="589">
        <v>0</v>
      </c>
      <c r="M40" s="589">
        <v>0</v>
      </c>
      <c r="N40" s="590">
        <v>82921</v>
      </c>
      <c r="O40" s="591">
        <f t="shared" si="0"/>
        <v>261347</v>
      </c>
    </row>
    <row r="41" spans="3:15" ht="20.25" customHeight="1" thickBot="1">
      <c r="C41" s="304"/>
      <c r="D41" s="305"/>
      <c r="E41" s="607" t="s">
        <v>584</v>
      </c>
      <c r="F41" s="594"/>
      <c r="G41" s="595"/>
      <c r="H41" s="596">
        <v>181763</v>
      </c>
      <c r="I41" s="597">
        <v>1292</v>
      </c>
      <c r="J41" s="597">
        <v>29863</v>
      </c>
      <c r="K41" s="597">
        <v>99211</v>
      </c>
      <c r="L41" s="597">
        <v>0</v>
      </c>
      <c r="M41" s="597">
        <v>417931</v>
      </c>
      <c r="N41" s="598">
        <v>230163</v>
      </c>
      <c r="O41" s="599">
        <f t="shared" si="0"/>
        <v>960223</v>
      </c>
    </row>
    <row r="42" spans="3:15" ht="20.25" customHeight="1">
      <c r="C42" s="295" t="s">
        <v>585</v>
      </c>
      <c r="D42" s="78"/>
      <c r="E42" s="129"/>
      <c r="F42" s="128"/>
      <c r="G42" s="303"/>
      <c r="H42" s="978"/>
      <c r="I42" s="979"/>
      <c r="J42" s="979"/>
      <c r="K42" s="979"/>
      <c r="L42" s="979"/>
      <c r="M42" s="979"/>
      <c r="N42" s="980"/>
      <c r="O42" s="981"/>
    </row>
    <row r="43" spans="3:15" ht="20.25" customHeight="1">
      <c r="C43" s="295"/>
      <c r="D43" s="576" t="s">
        <v>586</v>
      </c>
      <c r="E43" s="577"/>
      <c r="F43" s="578"/>
      <c r="G43" s="579"/>
      <c r="H43" s="580">
        <v>105790</v>
      </c>
      <c r="I43" s="581">
        <v>125000</v>
      </c>
      <c r="J43" s="581">
        <v>89107</v>
      </c>
      <c r="K43" s="581">
        <v>24427</v>
      </c>
      <c r="L43" s="581">
        <v>0</v>
      </c>
      <c r="M43" s="581">
        <v>0</v>
      </c>
      <c r="N43" s="582">
        <v>60868</v>
      </c>
      <c r="O43" s="583">
        <f t="shared" si="0"/>
        <v>405192</v>
      </c>
    </row>
    <row r="44" spans="3:15" ht="20.25" customHeight="1" thickBot="1">
      <c r="C44" s="304"/>
      <c r="D44" s="592" t="s">
        <v>587</v>
      </c>
      <c r="E44" s="593"/>
      <c r="F44" s="594"/>
      <c r="G44" s="595"/>
      <c r="H44" s="596">
        <v>97474</v>
      </c>
      <c r="I44" s="597">
        <v>12231</v>
      </c>
      <c r="J44" s="597">
        <v>7421</v>
      </c>
      <c r="K44" s="597">
        <v>104024</v>
      </c>
      <c r="L44" s="597">
        <v>0</v>
      </c>
      <c r="M44" s="597">
        <v>0</v>
      </c>
      <c r="N44" s="598">
        <v>138815</v>
      </c>
      <c r="O44" s="599">
        <f t="shared" si="0"/>
        <v>359965</v>
      </c>
    </row>
    <row r="45" spans="3:15" ht="20.25" customHeight="1">
      <c r="C45" s="295" t="s">
        <v>588</v>
      </c>
      <c r="D45" s="78"/>
      <c r="E45" s="129"/>
      <c r="F45" s="128"/>
      <c r="G45" s="303"/>
      <c r="H45" s="978"/>
      <c r="I45" s="979"/>
      <c r="J45" s="979"/>
      <c r="K45" s="979"/>
      <c r="L45" s="979"/>
      <c r="M45" s="979"/>
      <c r="N45" s="980"/>
      <c r="O45" s="981"/>
    </row>
    <row r="46" spans="3:15" ht="20.25" customHeight="1">
      <c r="C46" s="295"/>
      <c r="D46" s="576" t="s">
        <v>589</v>
      </c>
      <c r="E46" s="577"/>
      <c r="F46" s="578"/>
      <c r="G46" s="579"/>
      <c r="H46" s="580">
        <v>741470</v>
      </c>
      <c r="I46" s="581">
        <v>62709</v>
      </c>
      <c r="J46" s="581">
        <v>33312</v>
      </c>
      <c r="K46" s="581">
        <v>461388</v>
      </c>
      <c r="L46" s="581">
        <v>0</v>
      </c>
      <c r="M46" s="581">
        <v>0</v>
      </c>
      <c r="N46" s="582">
        <v>819286</v>
      </c>
      <c r="O46" s="583">
        <f t="shared" si="0"/>
        <v>2118165</v>
      </c>
    </row>
    <row r="47" spans="3:15" ht="20.25" customHeight="1" thickBot="1">
      <c r="C47" s="304"/>
      <c r="D47" s="592" t="s">
        <v>590</v>
      </c>
      <c r="E47" s="593"/>
      <c r="F47" s="594"/>
      <c r="G47" s="595"/>
      <c r="H47" s="596">
        <v>18358</v>
      </c>
      <c r="I47" s="597">
        <v>3502</v>
      </c>
      <c r="J47" s="597">
        <v>833</v>
      </c>
      <c r="K47" s="597">
        <v>22034</v>
      </c>
      <c r="L47" s="597">
        <v>0</v>
      </c>
      <c r="M47" s="597">
        <v>0</v>
      </c>
      <c r="N47" s="598">
        <v>18244</v>
      </c>
      <c r="O47" s="599">
        <f t="shared" si="0"/>
        <v>62971</v>
      </c>
    </row>
    <row r="48" spans="3:15" ht="20.25" customHeight="1">
      <c r="C48" s="295" t="s">
        <v>591</v>
      </c>
      <c r="D48" s="77"/>
      <c r="E48" s="129"/>
      <c r="F48" s="619"/>
      <c r="G48" s="620"/>
      <c r="H48" s="993"/>
      <c r="I48" s="993"/>
      <c r="J48" s="993"/>
      <c r="K48" s="993"/>
      <c r="L48" s="993"/>
      <c r="M48" s="993"/>
      <c r="N48" s="994"/>
      <c r="O48" s="995"/>
    </row>
    <row r="49" spans="3:15" ht="20.25" customHeight="1">
      <c r="C49" s="295"/>
      <c r="D49" s="1229" t="s">
        <v>639</v>
      </c>
      <c r="E49" s="1230"/>
      <c r="F49" s="1233" t="s">
        <v>696</v>
      </c>
      <c r="G49" s="873" t="s">
        <v>145</v>
      </c>
      <c r="H49" s="616">
        <v>3150</v>
      </c>
      <c r="I49" s="616">
        <v>3000</v>
      </c>
      <c r="J49" s="616">
        <v>3130</v>
      </c>
      <c r="K49" s="616">
        <v>7350</v>
      </c>
      <c r="L49" s="616">
        <v>6000</v>
      </c>
      <c r="M49" s="616">
        <v>12600</v>
      </c>
      <c r="N49" s="617">
        <v>9450</v>
      </c>
      <c r="O49" s="618">
        <f t="shared" si="0"/>
        <v>44680</v>
      </c>
    </row>
    <row r="50" spans="3:15" ht="20.25" customHeight="1">
      <c r="C50" s="295"/>
      <c r="D50" s="1231"/>
      <c r="E50" s="1232"/>
      <c r="F50" s="1234"/>
      <c r="G50" s="874" t="s">
        <v>146</v>
      </c>
      <c r="H50" s="588">
        <v>0</v>
      </c>
      <c r="I50" s="588">
        <v>2000</v>
      </c>
      <c r="J50" s="588">
        <v>1575</v>
      </c>
      <c r="K50" s="588">
        <v>2100</v>
      </c>
      <c r="L50" s="588">
        <v>3000</v>
      </c>
      <c r="M50" s="588">
        <v>5250</v>
      </c>
      <c r="N50" s="601">
        <v>2630</v>
      </c>
      <c r="O50" s="591">
        <f t="shared" si="0"/>
        <v>16555</v>
      </c>
    </row>
    <row r="51" spans="3:15" ht="20.25" customHeight="1">
      <c r="C51" s="295"/>
      <c r="D51" s="1231"/>
      <c r="E51" s="1232"/>
      <c r="F51" s="1234" t="s">
        <v>635</v>
      </c>
      <c r="G51" s="874" t="s">
        <v>145</v>
      </c>
      <c r="H51" s="588">
        <v>2100</v>
      </c>
      <c r="I51" s="588">
        <v>0</v>
      </c>
      <c r="J51" s="588">
        <v>0</v>
      </c>
      <c r="K51" s="588">
        <v>0</v>
      </c>
      <c r="L51" s="588">
        <v>0</v>
      </c>
      <c r="M51" s="588">
        <v>0</v>
      </c>
      <c r="N51" s="601">
        <v>3150</v>
      </c>
      <c r="O51" s="591">
        <f t="shared" si="0"/>
        <v>5250</v>
      </c>
    </row>
    <row r="52" spans="3:15" ht="20.25" customHeight="1">
      <c r="C52" s="295"/>
      <c r="D52" s="1231"/>
      <c r="E52" s="1232"/>
      <c r="F52" s="1235"/>
      <c r="G52" s="874" t="s">
        <v>146</v>
      </c>
      <c r="H52" s="621">
        <v>520</v>
      </c>
      <c r="I52" s="621">
        <v>0</v>
      </c>
      <c r="J52" s="621">
        <v>0</v>
      </c>
      <c r="K52" s="621">
        <v>0</v>
      </c>
      <c r="L52" s="621">
        <v>0</v>
      </c>
      <c r="M52" s="621">
        <v>0</v>
      </c>
      <c r="N52" s="622">
        <v>0</v>
      </c>
      <c r="O52" s="623">
        <f t="shared" si="0"/>
        <v>520</v>
      </c>
    </row>
    <row r="53" spans="3:15" ht="20.25" customHeight="1">
      <c r="C53" s="295"/>
      <c r="D53" s="584" t="s">
        <v>592</v>
      </c>
      <c r="E53" s="585"/>
      <c r="F53" s="586"/>
      <c r="G53" s="587"/>
      <c r="H53" s="588">
        <v>2784</v>
      </c>
      <c r="I53" s="588">
        <v>2865</v>
      </c>
      <c r="J53" s="588">
        <v>750</v>
      </c>
      <c r="K53" s="588">
        <v>17902</v>
      </c>
      <c r="L53" s="588">
        <v>0</v>
      </c>
      <c r="M53" s="588">
        <v>41173</v>
      </c>
      <c r="N53" s="601">
        <v>18584</v>
      </c>
      <c r="O53" s="591">
        <f t="shared" si="0"/>
        <v>84058</v>
      </c>
    </row>
    <row r="54" spans="3:15" ht="20.25" customHeight="1" thickBot="1">
      <c r="C54" s="304"/>
      <c r="D54" s="624" t="s">
        <v>593</v>
      </c>
      <c r="E54" s="305"/>
      <c r="F54" s="625"/>
      <c r="G54" s="626"/>
      <c r="H54" s="627">
        <v>27</v>
      </c>
      <c r="I54" s="627">
        <v>6</v>
      </c>
      <c r="J54" s="627">
        <v>8</v>
      </c>
      <c r="K54" s="627">
        <v>34</v>
      </c>
      <c r="L54" s="627">
        <v>17</v>
      </c>
      <c r="M54" s="627">
        <v>28</v>
      </c>
      <c r="N54" s="628">
        <v>33</v>
      </c>
      <c r="O54" s="629">
        <f t="shared" si="0"/>
        <v>153</v>
      </c>
    </row>
    <row r="55" spans="3:15" ht="20.25" customHeight="1">
      <c r="C55" s="295" t="s">
        <v>594</v>
      </c>
      <c r="D55" s="78"/>
      <c r="E55" s="129"/>
      <c r="F55" s="128"/>
      <c r="G55" s="303"/>
      <c r="H55" s="978"/>
      <c r="I55" s="979"/>
      <c r="J55" s="979"/>
      <c r="K55" s="979"/>
      <c r="L55" s="979"/>
      <c r="M55" s="979"/>
      <c r="N55" s="980"/>
      <c r="O55" s="981"/>
    </row>
    <row r="56" spans="3:15" ht="20.25" customHeight="1">
      <c r="C56" s="295"/>
      <c r="D56" s="79" t="s">
        <v>595</v>
      </c>
      <c r="E56" s="604"/>
      <c r="F56" s="604"/>
      <c r="G56" s="605"/>
      <c r="H56" s="419">
        <v>16</v>
      </c>
      <c r="I56" s="420">
        <v>4.8</v>
      </c>
      <c r="J56" s="420">
        <v>3</v>
      </c>
      <c r="K56" s="420">
        <v>9</v>
      </c>
      <c r="L56" s="420">
        <v>0</v>
      </c>
      <c r="M56" s="420">
        <v>0</v>
      </c>
      <c r="N56" s="421">
        <v>18</v>
      </c>
      <c r="O56" s="422">
        <f t="shared" si="0"/>
        <v>50.8</v>
      </c>
    </row>
    <row r="57" spans="3:15" ht="20.25" customHeight="1">
      <c r="C57" s="295"/>
      <c r="D57" s="1222" t="s">
        <v>596</v>
      </c>
      <c r="E57" s="606" t="s">
        <v>354</v>
      </c>
      <c r="F57" s="586"/>
      <c r="G57" s="587"/>
      <c r="H57" s="425">
        <v>98</v>
      </c>
      <c r="I57" s="426">
        <v>15.7</v>
      </c>
      <c r="J57" s="426">
        <v>13</v>
      </c>
      <c r="K57" s="426">
        <v>52</v>
      </c>
      <c r="L57" s="426">
        <v>0</v>
      </c>
      <c r="M57" s="426">
        <v>0</v>
      </c>
      <c r="N57" s="427">
        <v>116</v>
      </c>
      <c r="O57" s="428">
        <f t="shared" si="0"/>
        <v>294.7</v>
      </c>
    </row>
    <row r="58" spans="3:15" ht="20.25" customHeight="1">
      <c r="C58" s="295"/>
      <c r="D58" s="1223"/>
      <c r="E58" s="606" t="s">
        <v>355</v>
      </c>
      <c r="F58" s="586"/>
      <c r="G58" s="587"/>
      <c r="H58" s="425">
        <v>13</v>
      </c>
      <c r="I58" s="426">
        <v>3.5</v>
      </c>
      <c r="J58" s="426">
        <v>2</v>
      </c>
      <c r="K58" s="426">
        <v>9</v>
      </c>
      <c r="L58" s="426">
        <v>0</v>
      </c>
      <c r="M58" s="426">
        <v>0</v>
      </c>
      <c r="N58" s="427">
        <v>13</v>
      </c>
      <c r="O58" s="428">
        <f t="shared" si="0"/>
        <v>40.5</v>
      </c>
    </row>
    <row r="59" spans="3:15" ht="20.25" customHeight="1">
      <c r="C59" s="295"/>
      <c r="D59" s="1224"/>
      <c r="E59" s="606" t="s">
        <v>597</v>
      </c>
      <c r="F59" s="586"/>
      <c r="G59" s="587"/>
      <c r="H59" s="425">
        <v>5</v>
      </c>
      <c r="I59" s="426">
        <v>1.5</v>
      </c>
      <c r="J59" s="426">
        <v>0</v>
      </c>
      <c r="K59" s="426">
        <v>0</v>
      </c>
      <c r="L59" s="426">
        <v>0</v>
      </c>
      <c r="M59" s="426">
        <v>0</v>
      </c>
      <c r="N59" s="427">
        <v>0</v>
      </c>
      <c r="O59" s="428">
        <f t="shared" si="0"/>
        <v>6.5</v>
      </c>
    </row>
    <row r="60" spans="3:15" ht="20.25" customHeight="1">
      <c r="C60" s="295"/>
      <c r="D60" s="77" t="s">
        <v>598</v>
      </c>
      <c r="E60" s="129"/>
      <c r="F60" s="129"/>
      <c r="G60" s="615"/>
      <c r="H60" s="630">
        <v>6</v>
      </c>
      <c r="I60" s="631">
        <v>3</v>
      </c>
      <c r="J60" s="631">
        <v>1</v>
      </c>
      <c r="K60" s="631">
        <v>5</v>
      </c>
      <c r="L60" s="631">
        <v>0</v>
      </c>
      <c r="M60" s="631">
        <v>0</v>
      </c>
      <c r="N60" s="632">
        <v>7</v>
      </c>
      <c r="O60" s="895">
        <f t="shared" si="0"/>
        <v>22</v>
      </c>
    </row>
    <row r="61" spans="3:15" ht="20.25" customHeight="1">
      <c r="C61" s="295"/>
      <c r="D61" s="636" t="s">
        <v>599</v>
      </c>
      <c r="E61" s="609"/>
      <c r="F61" s="609"/>
      <c r="G61" s="610"/>
      <c r="H61" s="637">
        <v>32</v>
      </c>
      <c r="I61" s="638">
        <v>3</v>
      </c>
      <c r="J61" s="638">
        <v>3</v>
      </c>
      <c r="K61" s="638">
        <v>13</v>
      </c>
      <c r="L61" s="638">
        <v>1</v>
      </c>
      <c r="M61" s="638">
        <v>1</v>
      </c>
      <c r="N61" s="639">
        <v>35</v>
      </c>
      <c r="O61" s="896">
        <f t="shared" si="0"/>
        <v>88</v>
      </c>
    </row>
    <row r="62" spans="3:15" ht="20.25" customHeight="1">
      <c r="C62" s="295"/>
      <c r="D62" s="76" t="s">
        <v>600</v>
      </c>
      <c r="E62" s="128"/>
      <c r="F62" s="127"/>
      <c r="G62" s="302"/>
      <c r="H62" s="131">
        <v>3</v>
      </c>
      <c r="I62" s="17">
        <v>1</v>
      </c>
      <c r="J62" s="17">
        <v>0</v>
      </c>
      <c r="K62" s="17">
        <v>2</v>
      </c>
      <c r="L62" s="17">
        <v>0</v>
      </c>
      <c r="M62" s="17">
        <v>0</v>
      </c>
      <c r="N62" s="575">
        <v>14</v>
      </c>
      <c r="O62" s="897">
        <f t="shared" si="0"/>
        <v>20</v>
      </c>
    </row>
    <row r="63" spans="3:15" ht="20.25" customHeight="1">
      <c r="C63" s="295"/>
      <c r="D63" s="76" t="s">
        <v>601</v>
      </c>
      <c r="E63" s="128"/>
      <c r="F63" s="127"/>
      <c r="G63" s="302"/>
      <c r="H63" s="131">
        <v>6</v>
      </c>
      <c r="I63" s="17">
        <v>2</v>
      </c>
      <c r="J63" s="17">
        <v>2</v>
      </c>
      <c r="K63" s="17">
        <v>4</v>
      </c>
      <c r="L63" s="17">
        <v>0</v>
      </c>
      <c r="M63" s="17">
        <v>0</v>
      </c>
      <c r="N63" s="575">
        <v>7</v>
      </c>
      <c r="O63" s="897">
        <f t="shared" si="0"/>
        <v>21</v>
      </c>
    </row>
    <row r="64" spans="3:15" ht="20.25" customHeight="1">
      <c r="C64" s="295"/>
      <c r="D64" s="76" t="s">
        <v>602</v>
      </c>
      <c r="E64" s="128"/>
      <c r="F64" s="127"/>
      <c r="G64" s="302"/>
      <c r="H64" s="131">
        <v>11</v>
      </c>
      <c r="I64" s="17">
        <v>1</v>
      </c>
      <c r="J64" s="17">
        <v>0</v>
      </c>
      <c r="K64" s="17">
        <v>4</v>
      </c>
      <c r="L64" s="17">
        <v>0</v>
      </c>
      <c r="M64" s="17">
        <v>0</v>
      </c>
      <c r="N64" s="575">
        <v>10</v>
      </c>
      <c r="O64" s="897">
        <f t="shared" si="0"/>
        <v>26</v>
      </c>
    </row>
    <row r="65" spans="3:15" ht="20.25" customHeight="1">
      <c r="C65" s="295"/>
      <c r="D65" s="640" t="s">
        <v>673</v>
      </c>
      <c r="E65" s="641"/>
      <c r="F65" s="578"/>
      <c r="G65" s="579"/>
      <c r="H65" s="642">
        <v>24</v>
      </c>
      <c r="I65" s="643">
        <v>0</v>
      </c>
      <c r="J65" s="643">
        <v>0</v>
      </c>
      <c r="K65" s="643">
        <v>2</v>
      </c>
      <c r="L65" s="643">
        <v>0</v>
      </c>
      <c r="M65" s="643">
        <v>0</v>
      </c>
      <c r="N65" s="644">
        <v>29</v>
      </c>
      <c r="O65" s="898">
        <f t="shared" si="0"/>
        <v>55</v>
      </c>
    </row>
    <row r="66" spans="3:15" ht="20.25" customHeight="1" thickBot="1">
      <c r="C66" s="304"/>
      <c r="D66" s="624" t="s">
        <v>603</v>
      </c>
      <c r="E66" s="625"/>
      <c r="F66" s="625"/>
      <c r="G66" s="626"/>
      <c r="H66" s="633">
        <v>214</v>
      </c>
      <c r="I66" s="634">
        <v>35.5</v>
      </c>
      <c r="J66" s="634">
        <v>24</v>
      </c>
      <c r="K66" s="634">
        <v>100</v>
      </c>
      <c r="L66" s="634">
        <v>1</v>
      </c>
      <c r="M66" s="634">
        <v>1</v>
      </c>
      <c r="N66" s="635">
        <v>249</v>
      </c>
      <c r="O66" s="899">
        <f t="shared" si="0"/>
        <v>624.5</v>
      </c>
    </row>
    <row r="67" spans="3:15" ht="20.25" customHeight="1">
      <c r="C67" s="295" t="s">
        <v>604</v>
      </c>
      <c r="D67" s="129"/>
      <c r="E67" s="129"/>
      <c r="F67" s="128"/>
      <c r="G67" s="303"/>
      <c r="H67" s="982"/>
      <c r="I67" s="983"/>
      <c r="J67" s="983"/>
      <c r="K67" s="983"/>
      <c r="L67" s="983"/>
      <c r="M67" s="983"/>
      <c r="N67" s="984"/>
      <c r="O67" s="981"/>
    </row>
    <row r="68" spans="2:15" ht="20.25" customHeight="1">
      <c r="B68" s="1058"/>
      <c r="C68" s="295"/>
      <c r="D68" s="576" t="s">
        <v>605</v>
      </c>
      <c r="E68" s="577"/>
      <c r="F68" s="578"/>
      <c r="G68" s="579"/>
      <c r="H68" s="580">
        <v>1138379</v>
      </c>
      <c r="I68" s="581">
        <v>129196</v>
      </c>
      <c r="J68" s="581">
        <v>86271</v>
      </c>
      <c r="K68" s="581">
        <v>763978</v>
      </c>
      <c r="L68" s="581">
        <v>0</v>
      </c>
      <c r="M68" s="581">
        <v>579062</v>
      </c>
      <c r="N68" s="582">
        <v>1435552</v>
      </c>
      <c r="O68" s="583">
        <f t="shared" si="0"/>
        <v>4132438</v>
      </c>
    </row>
    <row r="69" spans="2:15" ht="20.25" customHeight="1">
      <c r="B69" s="1058"/>
      <c r="C69" s="295"/>
      <c r="D69" s="584" t="s">
        <v>606</v>
      </c>
      <c r="E69" s="585"/>
      <c r="F69" s="586"/>
      <c r="G69" s="587"/>
      <c r="H69" s="588">
        <v>2759127</v>
      </c>
      <c r="I69" s="589">
        <v>503169</v>
      </c>
      <c r="J69" s="589">
        <v>475974</v>
      </c>
      <c r="K69" s="589">
        <v>1934349</v>
      </c>
      <c r="L69" s="589">
        <v>0</v>
      </c>
      <c r="M69" s="589">
        <v>1458966</v>
      </c>
      <c r="N69" s="590">
        <v>3314309</v>
      </c>
      <c r="O69" s="591">
        <f t="shared" si="0"/>
        <v>10445894</v>
      </c>
    </row>
    <row r="70" spans="2:15" ht="20.25" customHeight="1" thickBot="1">
      <c r="B70" s="1058"/>
      <c r="C70" s="304"/>
      <c r="D70" s="592" t="s">
        <v>607</v>
      </c>
      <c r="E70" s="593"/>
      <c r="F70" s="594"/>
      <c r="G70" s="595"/>
      <c r="H70" s="596">
        <v>199</v>
      </c>
      <c r="I70" s="597">
        <v>30</v>
      </c>
      <c r="J70" s="597">
        <v>48</v>
      </c>
      <c r="K70" s="597">
        <v>173</v>
      </c>
      <c r="L70" s="597">
        <v>0</v>
      </c>
      <c r="M70" s="597">
        <v>80</v>
      </c>
      <c r="N70" s="598">
        <v>299</v>
      </c>
      <c r="O70" s="599">
        <f t="shared" si="0"/>
        <v>829</v>
      </c>
    </row>
    <row r="71" spans="2:15" ht="20.25" customHeight="1">
      <c r="B71" s="1039"/>
      <c r="C71" s="296" t="s">
        <v>404</v>
      </c>
      <c r="D71" s="129"/>
      <c r="E71" s="129"/>
      <c r="F71" s="128"/>
      <c r="G71" s="303"/>
      <c r="H71" s="982"/>
      <c r="I71" s="983"/>
      <c r="J71" s="983"/>
      <c r="K71" s="983"/>
      <c r="L71" s="983"/>
      <c r="M71" s="983"/>
      <c r="N71" s="984"/>
      <c r="O71" s="981"/>
    </row>
    <row r="72" spans="2:15" ht="20.25" customHeight="1">
      <c r="B72" s="1058"/>
      <c r="C72" s="296"/>
      <c r="D72" s="576" t="s">
        <v>405</v>
      </c>
      <c r="E72" s="577"/>
      <c r="F72" s="578"/>
      <c r="G72" s="579"/>
      <c r="H72" s="580">
        <v>0</v>
      </c>
      <c r="I72" s="581">
        <v>0</v>
      </c>
      <c r="J72" s="581">
        <v>0</v>
      </c>
      <c r="K72" s="581">
        <v>0</v>
      </c>
      <c r="L72" s="581">
        <v>0</v>
      </c>
      <c r="M72" s="581">
        <v>0</v>
      </c>
      <c r="N72" s="582">
        <v>0</v>
      </c>
      <c r="O72" s="583">
        <f>SUM(H72:N72)</f>
        <v>0</v>
      </c>
    </row>
    <row r="73" spans="2:15" ht="20.25" customHeight="1">
      <c r="B73" s="1058"/>
      <c r="C73" s="296"/>
      <c r="D73" s="584" t="s">
        <v>406</v>
      </c>
      <c r="E73" s="585"/>
      <c r="F73" s="586"/>
      <c r="G73" s="587"/>
      <c r="H73" s="588">
        <v>0</v>
      </c>
      <c r="I73" s="589">
        <v>0</v>
      </c>
      <c r="J73" s="589">
        <v>0</v>
      </c>
      <c r="K73" s="589">
        <v>2172</v>
      </c>
      <c r="L73" s="589">
        <v>0</v>
      </c>
      <c r="M73" s="589">
        <v>0</v>
      </c>
      <c r="N73" s="590">
        <v>18267</v>
      </c>
      <c r="O73" s="591">
        <f>SUM(H73:N73)</f>
        <v>20439</v>
      </c>
    </row>
    <row r="74" spans="2:15" ht="20.25" customHeight="1" thickBot="1">
      <c r="B74" s="1058"/>
      <c r="C74" s="297"/>
      <c r="D74" s="592" t="s">
        <v>407</v>
      </c>
      <c r="E74" s="593"/>
      <c r="F74" s="594"/>
      <c r="G74" s="595"/>
      <c r="H74" s="596">
        <v>0</v>
      </c>
      <c r="I74" s="597">
        <v>0</v>
      </c>
      <c r="J74" s="597">
        <v>0</v>
      </c>
      <c r="K74" s="597">
        <v>2172</v>
      </c>
      <c r="L74" s="597">
        <v>0</v>
      </c>
      <c r="M74" s="597">
        <v>0</v>
      </c>
      <c r="N74" s="598">
        <v>18267</v>
      </c>
      <c r="O74" s="599">
        <f>SUM(H74:N74)</f>
        <v>20439</v>
      </c>
    </row>
    <row r="75" spans="3:15" ht="21" customHeight="1">
      <c r="C75" s="72"/>
      <c r="D75" s="71"/>
      <c r="E75" s="71"/>
      <c r="F75" s="132"/>
      <c r="G75" s="132"/>
      <c r="H75" s="72"/>
      <c r="I75" s="72"/>
      <c r="J75" s="72"/>
      <c r="K75" s="72"/>
      <c r="L75" s="72"/>
      <c r="M75" s="72"/>
      <c r="N75" s="72"/>
      <c r="O75" s="72"/>
    </row>
  </sheetData>
  <sheetProtection/>
  <mergeCells count="8">
    <mergeCell ref="D57:D59"/>
    <mergeCell ref="O2:O3"/>
    <mergeCell ref="C3:D3"/>
    <mergeCell ref="E2:G2"/>
    <mergeCell ref="D49:E52"/>
    <mergeCell ref="F49:F50"/>
    <mergeCell ref="F51:F52"/>
    <mergeCell ref="E31:G31"/>
  </mergeCells>
  <conditionalFormatting sqref="F51 A33:IV33 D34:D49 B34:C65536 D1:D2 F25:G30 F1:G1 E34:E48 F3:G10 D4:D10 E1:E10 H1:IV10 B1:C10 A11:IV24 H25:IV32 B25:E32 F32:G32 F34:F49 D53:F65536 G34:IV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31496062992125984" bottom="0.2362204724409449" header="0.5118110236220472" footer="0.1968503937007874"/>
  <pageSetup errors="blank" horizontalDpi="600" verticalDpi="600" orientation="landscape" pageOrder="overThenDown" paperSize="9" scale="70" r:id="rId2"/>
  <headerFooter alignWithMargins="0">
    <oddFooter>&amp;C&amp;"ＭＳ Ｐゴシック,太字"&amp;18３　病院事業</oddFooter>
  </headerFooter>
  <rowBreaks count="1" manualBreakCount="1">
    <brk id="41" min="2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R74"/>
  <sheetViews>
    <sheetView showZeros="0" view="pageBreakPreview" zoomScaleNormal="75" zoomScaleSheetLayoutView="100" zoomScalePageLayoutView="0" workbookViewId="0" topLeftCell="A1">
      <pane xSplit="7" ySplit="4" topLeftCell="H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3" sqref="E3"/>
    </sheetView>
  </sheetViews>
  <sheetFormatPr defaultColWidth="9.00390625" defaultRowHeight="13.5"/>
  <cols>
    <col min="1" max="1" width="5.375" style="83" customWidth="1"/>
    <col min="2" max="2" width="2.25390625" style="83" customWidth="1"/>
    <col min="3" max="3" width="2.50390625" style="83" customWidth="1"/>
    <col min="4" max="4" width="5.625" style="83" customWidth="1"/>
    <col min="5" max="5" width="6.625" style="83" customWidth="1"/>
    <col min="6" max="6" width="25.125" style="27" customWidth="1"/>
    <col min="7" max="14" width="16.375" style="27" customWidth="1"/>
    <col min="15" max="15" width="6.25390625" style="83" customWidth="1"/>
    <col min="16" max="77" width="10.625" style="83" customWidth="1"/>
    <col min="78" max="16384" width="9.00390625" style="83" customWidth="1"/>
  </cols>
  <sheetData>
    <row r="1" spans="2:14" ht="16.5" customHeight="1" thickBot="1">
      <c r="B1" s="2" t="s">
        <v>330</v>
      </c>
      <c r="C1" s="2"/>
      <c r="I1" s="55"/>
      <c r="N1" s="55" t="s">
        <v>456</v>
      </c>
    </row>
    <row r="2" spans="2:14" ht="10.5" customHeight="1">
      <c r="B2" s="185"/>
      <c r="C2" s="186"/>
      <c r="D2" s="186"/>
      <c r="E2" s="186"/>
      <c r="F2" s="390" t="s">
        <v>417</v>
      </c>
      <c r="G2" s="237" t="s">
        <v>360</v>
      </c>
      <c r="H2" s="237" t="s">
        <v>380</v>
      </c>
      <c r="I2" s="238" t="s">
        <v>361</v>
      </c>
      <c r="J2" s="237" t="s">
        <v>358</v>
      </c>
      <c r="K2" s="237" t="s">
        <v>381</v>
      </c>
      <c r="L2" s="237" t="s">
        <v>382</v>
      </c>
      <c r="M2" s="1099" t="s">
        <v>383</v>
      </c>
      <c r="N2" s="1183" t="s">
        <v>211</v>
      </c>
    </row>
    <row r="3" spans="2:18" ht="12.75" customHeight="1" thickBot="1">
      <c r="B3" s="195"/>
      <c r="C3" s="146"/>
      <c r="D3" s="146" t="s">
        <v>218</v>
      </c>
      <c r="E3" s="146"/>
      <c r="F3" s="289"/>
      <c r="G3" s="183" t="s">
        <v>384</v>
      </c>
      <c r="H3" s="183" t="s">
        <v>385</v>
      </c>
      <c r="I3" s="183" t="s">
        <v>386</v>
      </c>
      <c r="J3" s="183" t="s">
        <v>387</v>
      </c>
      <c r="K3" s="183" t="s">
        <v>388</v>
      </c>
      <c r="L3" s="183" t="s">
        <v>389</v>
      </c>
      <c r="M3" s="1084" t="s">
        <v>390</v>
      </c>
      <c r="N3" s="1184"/>
      <c r="Q3" s="1026"/>
      <c r="R3" s="1026"/>
    </row>
    <row r="4" spans="2:16" ht="12" customHeight="1">
      <c r="B4" s="264" t="s">
        <v>278</v>
      </c>
      <c r="C4" s="265"/>
      <c r="D4" s="265"/>
      <c r="E4" s="265"/>
      <c r="F4" s="682"/>
      <c r="G4" s="996"/>
      <c r="H4" s="997"/>
      <c r="I4" s="997"/>
      <c r="J4" s="997"/>
      <c r="K4" s="997"/>
      <c r="L4" s="997"/>
      <c r="M4" s="998"/>
      <c r="N4" s="999"/>
      <c r="P4" s="1026"/>
    </row>
    <row r="5" spans="2:18" ht="12" customHeight="1">
      <c r="B5" s="1251"/>
      <c r="C5" s="1252"/>
      <c r="D5" s="57" t="s">
        <v>279</v>
      </c>
      <c r="E5" s="58"/>
      <c r="F5" s="683"/>
      <c r="G5" s="41">
        <v>127000</v>
      </c>
      <c r="H5" s="645">
        <v>0</v>
      </c>
      <c r="I5" s="645">
        <v>0</v>
      </c>
      <c r="J5" s="645">
        <v>0</v>
      </c>
      <c r="K5" s="645">
        <v>0</v>
      </c>
      <c r="L5" s="645">
        <v>0</v>
      </c>
      <c r="M5" s="39">
        <v>0</v>
      </c>
      <c r="N5" s="530">
        <f>SUM(G5:M5)</f>
        <v>127000</v>
      </c>
      <c r="P5" s="1029"/>
      <c r="Q5" s="1027"/>
      <c r="R5" s="1028"/>
    </row>
    <row r="6" spans="2:18" ht="12" customHeight="1">
      <c r="B6" s="1251"/>
      <c r="C6" s="1252"/>
      <c r="D6" s="59"/>
      <c r="E6" s="658" t="s">
        <v>280</v>
      </c>
      <c r="F6" s="684"/>
      <c r="G6" s="678">
        <v>127000</v>
      </c>
      <c r="H6" s="650">
        <v>0</v>
      </c>
      <c r="I6" s="650">
        <v>0</v>
      </c>
      <c r="J6" s="650">
        <v>0</v>
      </c>
      <c r="K6" s="650">
        <v>0</v>
      </c>
      <c r="L6" s="650">
        <v>0</v>
      </c>
      <c r="M6" s="514">
        <v>0</v>
      </c>
      <c r="N6" s="534">
        <f aca="true" t="shared" si="0" ref="N6:N61">SUM(G6:M6)</f>
        <v>127000</v>
      </c>
      <c r="P6" s="1029"/>
      <c r="Q6" s="1027"/>
      <c r="R6" s="1028"/>
    </row>
    <row r="7" spans="2:18" ht="12" customHeight="1">
      <c r="B7" s="1251"/>
      <c r="C7" s="1252"/>
      <c r="D7" s="23"/>
      <c r="E7" s="653" t="s">
        <v>281</v>
      </c>
      <c r="F7" s="685"/>
      <c r="G7" s="679">
        <v>0</v>
      </c>
      <c r="H7" s="646">
        <v>0</v>
      </c>
      <c r="I7" s="646">
        <v>0</v>
      </c>
      <c r="J7" s="646">
        <v>0</v>
      </c>
      <c r="K7" s="646">
        <v>0</v>
      </c>
      <c r="L7" s="646">
        <v>0</v>
      </c>
      <c r="M7" s="672">
        <v>0</v>
      </c>
      <c r="N7" s="538">
        <f t="shared" si="0"/>
        <v>0</v>
      </c>
      <c r="P7" s="1029"/>
      <c r="Q7" s="1027"/>
      <c r="R7" s="1028"/>
    </row>
    <row r="8" spans="2:18" ht="12" customHeight="1">
      <c r="B8" s="1251"/>
      <c r="C8" s="1252"/>
      <c r="D8" s="25" t="s">
        <v>282</v>
      </c>
      <c r="E8" s="24"/>
      <c r="F8" s="686"/>
      <c r="G8" s="38">
        <v>36513</v>
      </c>
      <c r="H8" s="50">
        <v>3794</v>
      </c>
      <c r="I8" s="50">
        <v>77314</v>
      </c>
      <c r="J8" s="50">
        <v>10400</v>
      </c>
      <c r="K8" s="50">
        <v>0</v>
      </c>
      <c r="L8" s="50">
        <v>66911</v>
      </c>
      <c r="M8" s="37">
        <v>59756</v>
      </c>
      <c r="N8" s="251">
        <f t="shared" si="0"/>
        <v>254688</v>
      </c>
      <c r="P8" s="1029"/>
      <c r="Q8" s="1027"/>
      <c r="R8" s="1028"/>
    </row>
    <row r="9" spans="2:18" ht="12" customHeight="1">
      <c r="B9" s="1251"/>
      <c r="C9" s="1252"/>
      <c r="D9" s="25" t="s">
        <v>283</v>
      </c>
      <c r="E9" s="24"/>
      <c r="F9" s="686"/>
      <c r="G9" s="38">
        <v>0</v>
      </c>
      <c r="H9" s="50">
        <v>0</v>
      </c>
      <c r="I9" s="50">
        <v>0</v>
      </c>
      <c r="J9" s="50">
        <v>42999</v>
      </c>
      <c r="K9" s="50">
        <v>0</v>
      </c>
      <c r="L9" s="50">
        <v>0</v>
      </c>
      <c r="M9" s="37">
        <v>65000</v>
      </c>
      <c r="N9" s="251">
        <f t="shared" si="0"/>
        <v>107999</v>
      </c>
      <c r="P9" s="1029"/>
      <c r="Q9" s="1027"/>
      <c r="R9" s="1028"/>
    </row>
    <row r="10" spans="2:18" ht="11.25" customHeight="1">
      <c r="B10" s="1251"/>
      <c r="C10" s="1252"/>
      <c r="D10" s="25" t="s">
        <v>284</v>
      </c>
      <c r="E10" s="24"/>
      <c r="F10" s="686"/>
      <c r="G10" s="38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37">
        <v>0</v>
      </c>
      <c r="N10" s="251">
        <f t="shared" si="0"/>
        <v>0</v>
      </c>
      <c r="P10" s="1029"/>
      <c r="Q10" s="1027"/>
      <c r="R10" s="1028"/>
    </row>
    <row r="11" spans="2:18" ht="11.25" customHeight="1">
      <c r="B11" s="1251"/>
      <c r="C11" s="1252"/>
      <c r="D11" s="25" t="s">
        <v>285</v>
      </c>
      <c r="E11" s="24"/>
      <c r="F11" s="686"/>
      <c r="G11" s="38">
        <v>124451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37">
        <v>0</v>
      </c>
      <c r="N11" s="251">
        <f t="shared" si="0"/>
        <v>124451</v>
      </c>
      <c r="P11" s="1029"/>
      <c r="Q11" s="1027"/>
      <c r="R11" s="1028"/>
    </row>
    <row r="12" spans="2:18" ht="11.25" customHeight="1">
      <c r="B12" s="1251"/>
      <c r="C12" s="1252"/>
      <c r="D12" s="25" t="s">
        <v>286</v>
      </c>
      <c r="E12" s="24"/>
      <c r="F12" s="686"/>
      <c r="G12" s="38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37">
        <v>0</v>
      </c>
      <c r="N12" s="251">
        <f t="shared" si="0"/>
        <v>0</v>
      </c>
      <c r="P12" s="1029"/>
      <c r="Q12" s="1027"/>
      <c r="R12" s="1028"/>
    </row>
    <row r="13" spans="2:18" ht="11.25" customHeight="1">
      <c r="B13" s="1251"/>
      <c r="C13" s="1252"/>
      <c r="D13" s="25" t="s">
        <v>287</v>
      </c>
      <c r="E13" s="24"/>
      <c r="F13" s="686"/>
      <c r="G13" s="38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37">
        <v>2625</v>
      </c>
      <c r="N13" s="251">
        <f t="shared" si="0"/>
        <v>2625</v>
      </c>
      <c r="P13" s="1029"/>
      <c r="Q13" s="1027"/>
      <c r="R13" s="1028"/>
    </row>
    <row r="14" spans="2:18" ht="12" customHeight="1">
      <c r="B14" s="1251"/>
      <c r="C14" s="1252"/>
      <c r="D14" s="25" t="s">
        <v>288</v>
      </c>
      <c r="E14" s="24"/>
      <c r="F14" s="686"/>
      <c r="G14" s="38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37">
        <v>0</v>
      </c>
      <c r="N14" s="251">
        <f t="shared" si="0"/>
        <v>0</v>
      </c>
      <c r="P14" s="1029"/>
      <c r="Q14" s="1027"/>
      <c r="R14" s="1028"/>
    </row>
    <row r="15" spans="2:18" ht="12" customHeight="1">
      <c r="B15" s="1251"/>
      <c r="C15" s="1252"/>
      <c r="D15" s="25" t="s">
        <v>289</v>
      </c>
      <c r="E15" s="24"/>
      <c r="F15" s="686"/>
      <c r="G15" s="38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37">
        <v>0</v>
      </c>
      <c r="N15" s="251">
        <f t="shared" si="0"/>
        <v>0</v>
      </c>
      <c r="P15" s="1029"/>
      <c r="Q15" s="1027"/>
      <c r="R15" s="1028"/>
    </row>
    <row r="16" spans="2:18" ht="12" customHeight="1">
      <c r="B16" s="1251"/>
      <c r="C16" s="1252"/>
      <c r="D16" s="25" t="s">
        <v>290</v>
      </c>
      <c r="E16" s="24"/>
      <c r="F16" s="686"/>
      <c r="G16" s="38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37">
        <v>0</v>
      </c>
      <c r="N16" s="251">
        <f t="shared" si="0"/>
        <v>0</v>
      </c>
      <c r="P16" s="1029"/>
      <c r="Q16" s="1027"/>
      <c r="R16" s="1028"/>
    </row>
    <row r="17" spans="2:18" ht="12" customHeight="1">
      <c r="B17" s="1251"/>
      <c r="C17" s="1252"/>
      <c r="D17" s="25" t="s">
        <v>291</v>
      </c>
      <c r="E17" s="24"/>
      <c r="F17" s="686"/>
      <c r="G17" s="38">
        <v>287964</v>
      </c>
      <c r="H17" s="50">
        <v>3794</v>
      </c>
      <c r="I17" s="50">
        <v>77314</v>
      </c>
      <c r="J17" s="50">
        <v>53399</v>
      </c>
      <c r="K17" s="50">
        <v>0</v>
      </c>
      <c r="L17" s="50">
        <v>66911</v>
      </c>
      <c r="M17" s="37">
        <v>127381</v>
      </c>
      <c r="N17" s="251">
        <f t="shared" si="0"/>
        <v>616763</v>
      </c>
      <c r="P17" s="1029"/>
      <c r="Q17" s="1027"/>
      <c r="R17" s="1028"/>
    </row>
    <row r="18" spans="2:18" ht="12" customHeight="1">
      <c r="B18" s="1251"/>
      <c r="C18" s="1252"/>
      <c r="D18" s="1246" t="s">
        <v>379</v>
      </c>
      <c r="E18" s="1247"/>
      <c r="F18" s="1248"/>
      <c r="G18" s="38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37">
        <v>0</v>
      </c>
      <c r="N18" s="251">
        <f t="shared" si="0"/>
        <v>0</v>
      </c>
      <c r="P18" s="1029"/>
      <c r="Q18" s="1027"/>
      <c r="R18" s="1028"/>
    </row>
    <row r="19" spans="2:18" ht="12" customHeight="1">
      <c r="B19" s="1251"/>
      <c r="C19" s="1252"/>
      <c r="D19" s="25" t="s">
        <v>10</v>
      </c>
      <c r="E19" s="24"/>
      <c r="F19" s="686"/>
      <c r="G19" s="38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37">
        <v>0</v>
      </c>
      <c r="N19" s="251">
        <f t="shared" si="0"/>
        <v>0</v>
      </c>
      <c r="P19" s="1029"/>
      <c r="Q19" s="1027"/>
      <c r="R19" s="1028"/>
    </row>
    <row r="20" spans="2:18" ht="12" customHeight="1" thickBot="1">
      <c r="B20" s="1253"/>
      <c r="C20" s="1254"/>
      <c r="D20" s="267" t="s">
        <v>292</v>
      </c>
      <c r="E20" s="268"/>
      <c r="F20" s="687"/>
      <c r="G20" s="219">
        <v>287964</v>
      </c>
      <c r="H20" s="218">
        <v>3794</v>
      </c>
      <c r="I20" s="218">
        <v>77314</v>
      </c>
      <c r="J20" s="218">
        <v>53399</v>
      </c>
      <c r="K20" s="218">
        <v>0</v>
      </c>
      <c r="L20" s="218">
        <v>66911</v>
      </c>
      <c r="M20" s="290">
        <v>127381</v>
      </c>
      <c r="N20" s="253">
        <f t="shared" si="0"/>
        <v>616763</v>
      </c>
      <c r="P20" s="1029"/>
      <c r="Q20" s="1027"/>
      <c r="R20" s="1028"/>
    </row>
    <row r="21" spans="2:18" ht="12" customHeight="1">
      <c r="B21" s="264" t="s">
        <v>293</v>
      </c>
      <c r="C21" s="265"/>
      <c r="D21" s="265"/>
      <c r="E21" s="265"/>
      <c r="F21" s="682"/>
      <c r="G21" s="996"/>
      <c r="H21" s="997"/>
      <c r="I21" s="997"/>
      <c r="J21" s="997"/>
      <c r="K21" s="997"/>
      <c r="L21" s="997"/>
      <c r="M21" s="998"/>
      <c r="N21" s="1004"/>
      <c r="P21" s="1029"/>
      <c r="Q21" s="1027"/>
      <c r="R21" s="1028"/>
    </row>
    <row r="22" spans="2:18" ht="12" customHeight="1">
      <c r="B22" s="1251"/>
      <c r="C22" s="1252"/>
      <c r="D22" s="57" t="s">
        <v>294</v>
      </c>
      <c r="E22" s="58"/>
      <c r="F22" s="683"/>
      <c r="G22" s="680">
        <v>136561</v>
      </c>
      <c r="H22" s="647">
        <v>4148</v>
      </c>
      <c r="I22" s="647">
        <v>0</v>
      </c>
      <c r="J22" s="647">
        <v>42999</v>
      </c>
      <c r="K22" s="647">
        <v>2783</v>
      </c>
      <c r="L22" s="647">
        <v>126961</v>
      </c>
      <c r="M22" s="673">
        <v>73484</v>
      </c>
      <c r="N22" s="521">
        <f t="shared" si="0"/>
        <v>386936</v>
      </c>
      <c r="P22" s="1029"/>
      <c r="Q22" s="1027"/>
      <c r="R22" s="1028"/>
    </row>
    <row r="23" spans="2:18" ht="12" customHeight="1">
      <c r="B23" s="1251"/>
      <c r="C23" s="1252"/>
      <c r="D23" s="663" t="s">
        <v>295</v>
      </c>
      <c r="E23" s="658" t="s">
        <v>296</v>
      </c>
      <c r="F23" s="684"/>
      <c r="G23" s="678">
        <v>0</v>
      </c>
      <c r="H23" s="650">
        <v>0</v>
      </c>
      <c r="I23" s="650">
        <v>0</v>
      </c>
      <c r="J23" s="650">
        <v>0</v>
      </c>
      <c r="K23" s="650">
        <v>0</v>
      </c>
      <c r="L23" s="650">
        <v>0</v>
      </c>
      <c r="M23" s="514">
        <v>0</v>
      </c>
      <c r="N23" s="534">
        <f t="shared" si="0"/>
        <v>0</v>
      </c>
      <c r="P23" s="1029"/>
      <c r="Q23" s="1027"/>
      <c r="R23" s="1028"/>
    </row>
    <row r="24" spans="2:18" ht="12" customHeight="1">
      <c r="B24" s="1251"/>
      <c r="C24" s="1252"/>
      <c r="D24" s="664"/>
      <c r="E24" s="658" t="s">
        <v>297</v>
      </c>
      <c r="F24" s="684"/>
      <c r="G24" s="678">
        <v>0</v>
      </c>
      <c r="H24" s="650">
        <v>0</v>
      </c>
      <c r="I24" s="650">
        <v>0</v>
      </c>
      <c r="J24" s="650">
        <v>0</v>
      </c>
      <c r="K24" s="650">
        <v>0</v>
      </c>
      <c r="L24" s="650">
        <v>0</v>
      </c>
      <c r="M24" s="514">
        <v>0</v>
      </c>
      <c r="N24" s="534">
        <f t="shared" si="0"/>
        <v>0</v>
      </c>
      <c r="P24" s="1029"/>
      <c r="Q24" s="1027"/>
      <c r="R24" s="1028"/>
    </row>
    <row r="25" spans="2:18" ht="12" customHeight="1">
      <c r="B25" s="1251"/>
      <c r="C25" s="1252"/>
      <c r="D25" s="59" t="s">
        <v>295</v>
      </c>
      <c r="E25" s="665" t="s">
        <v>298</v>
      </c>
      <c r="F25" s="682"/>
      <c r="G25" s="678">
        <v>0</v>
      </c>
      <c r="H25" s="650">
        <v>0</v>
      </c>
      <c r="I25" s="650">
        <v>0</v>
      </c>
      <c r="J25" s="650">
        <v>0</v>
      </c>
      <c r="K25" s="650">
        <v>0</v>
      </c>
      <c r="L25" s="650">
        <v>0</v>
      </c>
      <c r="M25" s="514">
        <v>7875</v>
      </c>
      <c r="N25" s="534">
        <f t="shared" si="0"/>
        <v>7875</v>
      </c>
      <c r="P25" s="1029"/>
      <c r="Q25" s="1027"/>
      <c r="R25" s="1028"/>
    </row>
    <row r="26" spans="2:18" ht="12" customHeight="1">
      <c r="B26" s="1251"/>
      <c r="C26" s="1252"/>
      <c r="D26" s="59"/>
      <c r="E26" s="666"/>
      <c r="F26" s="688" t="s">
        <v>299</v>
      </c>
      <c r="G26" s="678">
        <v>0</v>
      </c>
      <c r="H26" s="650">
        <v>0</v>
      </c>
      <c r="I26" s="650">
        <v>0</v>
      </c>
      <c r="J26" s="650">
        <v>0</v>
      </c>
      <c r="K26" s="650">
        <v>0</v>
      </c>
      <c r="L26" s="650">
        <v>0</v>
      </c>
      <c r="M26" s="514">
        <v>0</v>
      </c>
      <c r="N26" s="534">
        <f t="shared" si="0"/>
        <v>0</v>
      </c>
      <c r="P26" s="1029"/>
      <c r="Q26" s="1027"/>
      <c r="R26" s="1028"/>
    </row>
    <row r="27" spans="2:18" ht="12" customHeight="1">
      <c r="B27" s="1251"/>
      <c r="C27" s="1252"/>
      <c r="D27" s="59"/>
      <c r="E27" s="656" t="s">
        <v>300</v>
      </c>
      <c r="F27" s="682"/>
      <c r="G27" s="678">
        <v>136561</v>
      </c>
      <c r="H27" s="650">
        <v>4148</v>
      </c>
      <c r="I27" s="650">
        <v>0</v>
      </c>
      <c r="J27" s="650">
        <v>42999</v>
      </c>
      <c r="K27" s="650">
        <v>2783</v>
      </c>
      <c r="L27" s="650">
        <v>126961</v>
      </c>
      <c r="M27" s="514">
        <v>65609</v>
      </c>
      <c r="N27" s="534">
        <f t="shared" si="0"/>
        <v>379061</v>
      </c>
      <c r="P27" s="1029"/>
      <c r="Q27" s="1027"/>
      <c r="R27" s="1028"/>
    </row>
    <row r="28" spans="2:18" ht="12" customHeight="1">
      <c r="B28" s="1251"/>
      <c r="C28" s="1252"/>
      <c r="D28" s="59"/>
      <c r="E28" s="655"/>
      <c r="F28" s="689" t="s">
        <v>299</v>
      </c>
      <c r="G28" s="678">
        <v>127000</v>
      </c>
      <c r="H28" s="650">
        <v>0</v>
      </c>
      <c r="I28" s="650">
        <v>0</v>
      </c>
      <c r="J28" s="650">
        <v>0</v>
      </c>
      <c r="K28" s="650">
        <v>0</v>
      </c>
      <c r="L28" s="650">
        <v>0</v>
      </c>
      <c r="M28" s="514">
        <v>0</v>
      </c>
      <c r="N28" s="534">
        <f t="shared" si="0"/>
        <v>127000</v>
      </c>
      <c r="P28" s="1029"/>
      <c r="Q28" s="1027"/>
      <c r="R28" s="1028"/>
    </row>
    <row r="29" spans="2:18" ht="12" customHeight="1">
      <c r="B29" s="1251"/>
      <c r="C29" s="1252"/>
      <c r="D29" s="667" t="s">
        <v>301</v>
      </c>
      <c r="E29" s="265" t="s">
        <v>302</v>
      </c>
      <c r="F29" s="688" t="s">
        <v>734</v>
      </c>
      <c r="G29" s="678">
        <v>0</v>
      </c>
      <c r="H29" s="650">
        <v>0</v>
      </c>
      <c r="I29" s="650">
        <v>0</v>
      </c>
      <c r="J29" s="650">
        <v>0</v>
      </c>
      <c r="K29" s="650">
        <v>0</v>
      </c>
      <c r="L29" s="650">
        <v>0</v>
      </c>
      <c r="M29" s="514">
        <v>0</v>
      </c>
      <c r="N29" s="534">
        <f t="shared" si="0"/>
        <v>0</v>
      </c>
      <c r="P29" s="1029"/>
      <c r="Q29" s="1027"/>
      <c r="R29" s="1028"/>
    </row>
    <row r="30" spans="2:18" ht="12" customHeight="1">
      <c r="B30" s="1251"/>
      <c r="C30" s="1252"/>
      <c r="D30" s="668"/>
      <c r="E30" s="265"/>
      <c r="F30" s="688" t="s">
        <v>735</v>
      </c>
      <c r="G30" s="678">
        <v>73700</v>
      </c>
      <c r="H30" s="650">
        <v>0</v>
      </c>
      <c r="I30" s="650">
        <v>0</v>
      </c>
      <c r="J30" s="650">
        <v>0</v>
      </c>
      <c r="K30" s="650">
        <v>0</v>
      </c>
      <c r="L30" s="650">
        <v>0</v>
      </c>
      <c r="M30" s="514">
        <v>0</v>
      </c>
      <c r="N30" s="534">
        <f t="shared" si="0"/>
        <v>73700</v>
      </c>
      <c r="P30" s="1029"/>
      <c r="Q30" s="1027"/>
      <c r="R30" s="1028"/>
    </row>
    <row r="31" spans="2:18" ht="12" customHeight="1">
      <c r="B31" s="1251"/>
      <c r="C31" s="1252"/>
      <c r="D31" s="668"/>
      <c r="E31" s="265"/>
      <c r="F31" s="688" t="s">
        <v>303</v>
      </c>
      <c r="G31" s="678">
        <v>53300</v>
      </c>
      <c r="H31" s="650">
        <v>0</v>
      </c>
      <c r="I31" s="650">
        <v>0</v>
      </c>
      <c r="J31" s="650">
        <v>0</v>
      </c>
      <c r="K31" s="650">
        <v>0</v>
      </c>
      <c r="L31" s="650">
        <v>0</v>
      </c>
      <c r="M31" s="514">
        <v>0</v>
      </c>
      <c r="N31" s="534">
        <f t="shared" si="0"/>
        <v>53300</v>
      </c>
      <c r="P31" s="1029"/>
      <c r="Q31" s="1027"/>
      <c r="R31" s="1028"/>
    </row>
    <row r="32" spans="2:18" ht="12" customHeight="1">
      <c r="B32" s="1251"/>
      <c r="C32" s="1252"/>
      <c r="D32" s="668"/>
      <c r="E32" s="665" t="s">
        <v>304</v>
      </c>
      <c r="F32" s="682"/>
      <c r="G32" s="678">
        <v>0</v>
      </c>
      <c r="H32" s="650">
        <v>0</v>
      </c>
      <c r="I32" s="650">
        <v>0</v>
      </c>
      <c r="J32" s="650">
        <v>0</v>
      </c>
      <c r="K32" s="650">
        <v>0</v>
      </c>
      <c r="L32" s="650">
        <v>0</v>
      </c>
      <c r="M32" s="514">
        <v>2625</v>
      </c>
      <c r="N32" s="534">
        <f t="shared" si="0"/>
        <v>2625</v>
      </c>
      <c r="P32" s="1029"/>
      <c r="Q32" s="1027"/>
      <c r="R32" s="1028"/>
    </row>
    <row r="33" spans="2:18" ht="12" customHeight="1">
      <c r="B33" s="1251"/>
      <c r="C33" s="1252"/>
      <c r="D33" s="668"/>
      <c r="E33" s="658" t="s">
        <v>305</v>
      </c>
      <c r="F33" s="684"/>
      <c r="G33" s="678">
        <v>0</v>
      </c>
      <c r="H33" s="650">
        <v>0</v>
      </c>
      <c r="I33" s="650">
        <v>0</v>
      </c>
      <c r="J33" s="650">
        <v>0</v>
      </c>
      <c r="K33" s="650">
        <v>0</v>
      </c>
      <c r="L33" s="650">
        <v>0</v>
      </c>
      <c r="M33" s="514">
        <v>0</v>
      </c>
      <c r="N33" s="534">
        <f t="shared" si="0"/>
        <v>0</v>
      </c>
      <c r="P33" s="1029"/>
      <c r="Q33" s="1027"/>
      <c r="R33" s="1028"/>
    </row>
    <row r="34" spans="2:18" ht="12" customHeight="1">
      <c r="B34" s="1251"/>
      <c r="C34" s="1252"/>
      <c r="D34" s="668"/>
      <c r="E34" s="658" t="s">
        <v>306</v>
      </c>
      <c r="F34" s="684"/>
      <c r="G34" s="678">
        <v>0</v>
      </c>
      <c r="H34" s="650">
        <v>0</v>
      </c>
      <c r="I34" s="650">
        <v>0</v>
      </c>
      <c r="J34" s="650">
        <v>0</v>
      </c>
      <c r="K34" s="650">
        <v>0</v>
      </c>
      <c r="L34" s="650">
        <v>0</v>
      </c>
      <c r="M34" s="514">
        <v>0</v>
      </c>
      <c r="N34" s="534">
        <f t="shared" si="0"/>
        <v>0</v>
      </c>
      <c r="P34" s="1029"/>
      <c r="Q34" s="1027"/>
      <c r="R34" s="1028"/>
    </row>
    <row r="35" spans="2:18" ht="12" customHeight="1">
      <c r="B35" s="1251"/>
      <c r="C35" s="1252"/>
      <c r="D35" s="668"/>
      <c r="E35" s="658" t="s">
        <v>307</v>
      </c>
      <c r="F35" s="684"/>
      <c r="G35" s="678">
        <v>9561</v>
      </c>
      <c r="H35" s="650">
        <v>2074</v>
      </c>
      <c r="I35" s="650">
        <v>0</v>
      </c>
      <c r="J35" s="650">
        <v>42999</v>
      </c>
      <c r="K35" s="650">
        <v>0</v>
      </c>
      <c r="L35" s="650">
        <v>66714</v>
      </c>
      <c r="M35" s="514">
        <v>65000</v>
      </c>
      <c r="N35" s="534">
        <f t="shared" si="0"/>
        <v>186348</v>
      </c>
      <c r="P35" s="1029"/>
      <c r="Q35" s="1027"/>
      <c r="R35" s="1028"/>
    </row>
    <row r="36" spans="2:18" ht="12" customHeight="1">
      <c r="B36" s="1251"/>
      <c r="C36" s="1252"/>
      <c r="D36" s="669"/>
      <c r="E36" s="653" t="s">
        <v>303</v>
      </c>
      <c r="F36" s="685"/>
      <c r="G36" s="679">
        <v>0</v>
      </c>
      <c r="H36" s="646">
        <v>2074</v>
      </c>
      <c r="I36" s="646">
        <v>0</v>
      </c>
      <c r="J36" s="646">
        <v>0</v>
      </c>
      <c r="K36" s="646">
        <v>2783</v>
      </c>
      <c r="L36" s="646">
        <v>60247</v>
      </c>
      <c r="M36" s="672">
        <v>5859</v>
      </c>
      <c r="N36" s="538">
        <f t="shared" si="0"/>
        <v>70963</v>
      </c>
      <c r="P36" s="1029"/>
      <c r="Q36" s="1027"/>
      <c r="R36" s="1028"/>
    </row>
    <row r="37" spans="2:18" ht="12" customHeight="1">
      <c r="B37" s="1251"/>
      <c r="C37" s="1252"/>
      <c r="D37" s="57" t="s">
        <v>308</v>
      </c>
      <c r="E37" s="58"/>
      <c r="F37" s="683"/>
      <c r="G37" s="41">
        <v>150630</v>
      </c>
      <c r="H37" s="645">
        <v>2580</v>
      </c>
      <c r="I37" s="645">
        <v>82357</v>
      </c>
      <c r="J37" s="645">
        <v>10400</v>
      </c>
      <c r="K37" s="645">
        <v>44076</v>
      </c>
      <c r="L37" s="645">
        <v>394</v>
      </c>
      <c r="M37" s="39">
        <v>59756</v>
      </c>
      <c r="N37" s="530">
        <f t="shared" si="0"/>
        <v>350193</v>
      </c>
      <c r="P37" s="1029"/>
      <c r="Q37" s="1027"/>
      <c r="R37" s="1028"/>
    </row>
    <row r="38" spans="2:18" ht="12" customHeight="1">
      <c r="B38" s="1251"/>
      <c r="C38" s="1252"/>
      <c r="D38" s="59"/>
      <c r="E38" s="670" t="s">
        <v>309</v>
      </c>
      <c r="F38" s="688" t="s">
        <v>310</v>
      </c>
      <c r="G38" s="678">
        <v>0</v>
      </c>
      <c r="H38" s="650">
        <v>0</v>
      </c>
      <c r="I38" s="650">
        <v>67229</v>
      </c>
      <c r="J38" s="650">
        <v>0</v>
      </c>
      <c r="K38" s="650">
        <v>0</v>
      </c>
      <c r="L38" s="650">
        <v>0</v>
      </c>
      <c r="M38" s="514">
        <v>0</v>
      </c>
      <c r="N38" s="534">
        <f t="shared" si="0"/>
        <v>67229</v>
      </c>
      <c r="P38" s="1029"/>
      <c r="Q38" s="1027"/>
      <c r="R38" s="1028"/>
    </row>
    <row r="39" spans="2:18" ht="12" customHeight="1">
      <c r="B39" s="1251"/>
      <c r="C39" s="1252"/>
      <c r="D39" s="59"/>
      <c r="E39" s="671"/>
      <c r="F39" s="894" t="s">
        <v>736</v>
      </c>
      <c r="G39" s="678">
        <v>0</v>
      </c>
      <c r="H39" s="650">
        <v>0</v>
      </c>
      <c r="I39" s="650">
        <v>0</v>
      </c>
      <c r="J39" s="650">
        <v>0</v>
      </c>
      <c r="K39" s="650">
        <v>0</v>
      </c>
      <c r="L39" s="650">
        <v>0</v>
      </c>
      <c r="M39" s="514">
        <v>0</v>
      </c>
      <c r="N39" s="534">
        <f t="shared" si="0"/>
        <v>0</v>
      </c>
      <c r="P39" s="1029"/>
      <c r="Q39" s="1027"/>
      <c r="R39" s="1028"/>
    </row>
    <row r="40" spans="2:18" ht="12" customHeight="1">
      <c r="B40" s="1251"/>
      <c r="C40" s="1252"/>
      <c r="D40" s="59"/>
      <c r="E40" s="666"/>
      <c r="F40" s="688" t="s">
        <v>311</v>
      </c>
      <c r="G40" s="678">
        <v>0</v>
      </c>
      <c r="H40" s="650">
        <v>0</v>
      </c>
      <c r="I40" s="650">
        <v>0</v>
      </c>
      <c r="J40" s="650">
        <v>0</v>
      </c>
      <c r="K40" s="650">
        <v>0</v>
      </c>
      <c r="L40" s="650">
        <v>0</v>
      </c>
      <c r="M40" s="514">
        <v>0</v>
      </c>
      <c r="N40" s="534">
        <f t="shared" si="0"/>
        <v>0</v>
      </c>
      <c r="P40" s="1029"/>
      <c r="Q40" s="1027"/>
      <c r="R40" s="1028"/>
    </row>
    <row r="41" spans="2:18" ht="12" customHeight="1">
      <c r="B41" s="1251"/>
      <c r="C41" s="1252"/>
      <c r="D41" s="59"/>
      <c r="E41" s="658" t="s">
        <v>280</v>
      </c>
      <c r="F41" s="684"/>
      <c r="G41" s="678">
        <v>44984</v>
      </c>
      <c r="H41" s="650">
        <v>2580</v>
      </c>
      <c r="I41" s="650">
        <v>82357</v>
      </c>
      <c r="J41" s="650">
        <v>10400</v>
      </c>
      <c r="K41" s="650">
        <v>13701</v>
      </c>
      <c r="L41" s="650">
        <v>394</v>
      </c>
      <c r="M41" s="514">
        <v>59756</v>
      </c>
      <c r="N41" s="534">
        <f t="shared" si="0"/>
        <v>214172</v>
      </c>
      <c r="P41" s="1029"/>
      <c r="Q41" s="1027"/>
      <c r="R41" s="1028"/>
    </row>
    <row r="42" spans="2:18" ht="12" customHeight="1">
      <c r="B42" s="1251"/>
      <c r="C42" s="1252"/>
      <c r="D42" s="23"/>
      <c r="E42" s="653" t="s">
        <v>281</v>
      </c>
      <c r="F42" s="685"/>
      <c r="G42" s="679">
        <v>105646</v>
      </c>
      <c r="H42" s="646">
        <v>0</v>
      </c>
      <c r="I42" s="646">
        <v>0</v>
      </c>
      <c r="J42" s="646">
        <v>0</v>
      </c>
      <c r="K42" s="646">
        <v>30375</v>
      </c>
      <c r="L42" s="646">
        <v>0</v>
      </c>
      <c r="M42" s="672">
        <v>0</v>
      </c>
      <c r="N42" s="538">
        <f t="shared" si="0"/>
        <v>136021</v>
      </c>
      <c r="P42" s="1029"/>
      <c r="Q42" s="1027"/>
      <c r="R42" s="1028"/>
    </row>
    <row r="43" spans="2:18" ht="12" customHeight="1">
      <c r="B43" s="1251"/>
      <c r="C43" s="1252"/>
      <c r="D43" s="25" t="s">
        <v>312</v>
      </c>
      <c r="E43" s="24"/>
      <c r="F43" s="686"/>
      <c r="G43" s="38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37">
        <v>0</v>
      </c>
      <c r="N43" s="251">
        <f t="shared" si="0"/>
        <v>0</v>
      </c>
      <c r="P43" s="1029"/>
      <c r="Q43" s="1027"/>
      <c r="R43" s="1028"/>
    </row>
    <row r="44" spans="2:18" ht="12" customHeight="1">
      <c r="B44" s="1251"/>
      <c r="C44" s="1252"/>
      <c r="D44" s="25" t="s">
        <v>313</v>
      </c>
      <c r="E44" s="24"/>
      <c r="F44" s="686"/>
      <c r="G44" s="38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37">
        <v>0</v>
      </c>
      <c r="N44" s="251">
        <f t="shared" si="0"/>
        <v>0</v>
      </c>
      <c r="P44" s="1029"/>
      <c r="Q44" s="1027"/>
      <c r="R44" s="1028"/>
    </row>
    <row r="45" spans="2:18" ht="12" customHeight="1">
      <c r="B45" s="1251"/>
      <c r="C45" s="1252"/>
      <c r="D45" s="25" t="s">
        <v>240</v>
      </c>
      <c r="E45" s="24"/>
      <c r="F45" s="686"/>
      <c r="G45" s="38">
        <v>600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37">
        <v>0</v>
      </c>
      <c r="N45" s="251">
        <f t="shared" si="0"/>
        <v>600</v>
      </c>
      <c r="P45" s="1029"/>
      <c r="Q45" s="1027"/>
      <c r="R45" s="1028"/>
    </row>
    <row r="46" spans="2:18" ht="12" customHeight="1" thickBot="1">
      <c r="B46" s="1253"/>
      <c r="C46" s="1254"/>
      <c r="D46" s="267" t="s">
        <v>314</v>
      </c>
      <c r="E46" s="268"/>
      <c r="F46" s="687"/>
      <c r="G46" s="219">
        <v>287791</v>
      </c>
      <c r="H46" s="218">
        <v>6728</v>
      </c>
      <c r="I46" s="218">
        <v>82357</v>
      </c>
      <c r="J46" s="218">
        <v>53399</v>
      </c>
      <c r="K46" s="218">
        <v>46859</v>
      </c>
      <c r="L46" s="218">
        <v>127355</v>
      </c>
      <c r="M46" s="290">
        <v>133240</v>
      </c>
      <c r="N46" s="253">
        <f t="shared" si="0"/>
        <v>737729</v>
      </c>
      <c r="P46" s="1029"/>
      <c r="Q46" s="1027"/>
      <c r="R46" s="1028"/>
    </row>
    <row r="47" spans="2:18" ht="12" customHeight="1">
      <c r="B47" s="264" t="s">
        <v>315</v>
      </c>
      <c r="C47" s="265"/>
      <c r="D47" s="265"/>
      <c r="E47" s="265" t="s">
        <v>695</v>
      </c>
      <c r="F47" s="682"/>
      <c r="G47" s="996"/>
      <c r="H47" s="997"/>
      <c r="I47" s="997"/>
      <c r="J47" s="997"/>
      <c r="K47" s="997"/>
      <c r="L47" s="997"/>
      <c r="M47" s="998"/>
      <c r="N47" s="1004"/>
      <c r="P47" s="1029"/>
      <c r="Q47" s="1027"/>
      <c r="R47" s="1028"/>
    </row>
    <row r="48" spans="2:18" ht="12" customHeight="1">
      <c r="B48" s="1251"/>
      <c r="C48" s="1252"/>
      <c r="D48" s="660" t="s">
        <v>316</v>
      </c>
      <c r="E48" s="661"/>
      <c r="F48" s="690"/>
      <c r="G48" s="680">
        <v>173</v>
      </c>
      <c r="H48" s="647">
        <v>0</v>
      </c>
      <c r="I48" s="647">
        <v>0</v>
      </c>
      <c r="J48" s="647">
        <v>0</v>
      </c>
      <c r="K48" s="647">
        <v>0</v>
      </c>
      <c r="L48" s="647">
        <v>0</v>
      </c>
      <c r="M48" s="673">
        <v>0</v>
      </c>
      <c r="N48" s="521">
        <f t="shared" si="0"/>
        <v>173</v>
      </c>
      <c r="P48" s="1029"/>
      <c r="Q48" s="1027"/>
      <c r="R48" s="1028"/>
    </row>
    <row r="49" spans="2:18" ht="12" customHeight="1">
      <c r="B49" s="1255"/>
      <c r="C49" s="1256"/>
      <c r="D49" s="23" t="s">
        <v>317</v>
      </c>
      <c r="E49" s="662"/>
      <c r="F49" s="691" t="s">
        <v>318</v>
      </c>
      <c r="G49" s="56">
        <v>0</v>
      </c>
      <c r="H49" s="256">
        <v>2934</v>
      </c>
      <c r="I49" s="256">
        <v>5043</v>
      </c>
      <c r="J49" s="256">
        <v>0</v>
      </c>
      <c r="K49" s="256">
        <v>46859</v>
      </c>
      <c r="L49" s="256">
        <v>60444</v>
      </c>
      <c r="M49" s="67">
        <v>5859</v>
      </c>
      <c r="N49" s="250">
        <f t="shared" si="0"/>
        <v>121139</v>
      </c>
      <c r="P49" s="1029"/>
      <c r="Q49" s="1027"/>
      <c r="R49" s="1028"/>
    </row>
    <row r="50" spans="2:18" ht="12" customHeight="1">
      <c r="B50" s="264" t="s">
        <v>319</v>
      </c>
      <c r="C50" s="265"/>
      <c r="D50" s="265"/>
      <c r="E50" s="265"/>
      <c r="F50" s="682"/>
      <c r="G50" s="1000"/>
      <c r="H50" s="1001"/>
      <c r="I50" s="1001"/>
      <c r="J50" s="1001"/>
      <c r="K50" s="1001"/>
      <c r="L50" s="1001"/>
      <c r="M50" s="1002"/>
      <c r="N50" s="1003"/>
      <c r="P50" s="1029"/>
      <c r="Q50" s="1027"/>
      <c r="R50" s="1028"/>
    </row>
    <row r="51" spans="2:18" ht="11.25" customHeight="1">
      <c r="B51" s="1251"/>
      <c r="C51" s="1257"/>
      <c r="D51" s="658" t="s">
        <v>320</v>
      </c>
      <c r="E51" s="659"/>
      <c r="F51" s="684"/>
      <c r="G51" s="678">
        <v>0</v>
      </c>
      <c r="H51" s="650">
        <v>2934</v>
      </c>
      <c r="I51" s="650">
        <v>5043</v>
      </c>
      <c r="J51" s="650">
        <v>0</v>
      </c>
      <c r="K51" s="650">
        <v>46859</v>
      </c>
      <c r="L51" s="650">
        <v>60444</v>
      </c>
      <c r="M51" s="514">
        <v>0</v>
      </c>
      <c r="N51" s="534">
        <f t="shared" si="0"/>
        <v>115280</v>
      </c>
      <c r="P51" s="1029"/>
      <c r="Q51" s="1027"/>
      <c r="R51" s="1028"/>
    </row>
    <row r="52" spans="2:18" ht="11.25" customHeight="1">
      <c r="B52" s="1251"/>
      <c r="C52" s="1257"/>
      <c r="D52" s="658" t="s">
        <v>321</v>
      </c>
      <c r="E52" s="659"/>
      <c r="F52" s="684"/>
      <c r="G52" s="678">
        <v>0</v>
      </c>
      <c r="H52" s="650">
        <v>0</v>
      </c>
      <c r="I52" s="650">
        <v>0</v>
      </c>
      <c r="J52" s="650">
        <v>0</v>
      </c>
      <c r="K52" s="650">
        <v>0</v>
      </c>
      <c r="L52" s="650">
        <v>0</v>
      </c>
      <c r="M52" s="514">
        <v>0</v>
      </c>
      <c r="N52" s="534">
        <f t="shared" si="0"/>
        <v>0</v>
      </c>
      <c r="P52" s="1029"/>
      <c r="Q52" s="1027"/>
      <c r="R52" s="1028"/>
    </row>
    <row r="53" spans="2:18" ht="11.25" customHeight="1">
      <c r="B53" s="1251"/>
      <c r="C53" s="1257"/>
      <c r="D53" s="658" t="s">
        <v>322</v>
      </c>
      <c r="E53" s="659"/>
      <c r="F53" s="684"/>
      <c r="G53" s="678">
        <v>0</v>
      </c>
      <c r="H53" s="650">
        <v>0</v>
      </c>
      <c r="I53" s="650">
        <v>0</v>
      </c>
      <c r="J53" s="650">
        <v>0</v>
      </c>
      <c r="K53" s="650">
        <v>0</v>
      </c>
      <c r="L53" s="650">
        <v>0</v>
      </c>
      <c r="M53" s="514">
        <v>0</v>
      </c>
      <c r="N53" s="534">
        <f t="shared" si="0"/>
        <v>0</v>
      </c>
      <c r="P53" s="1029"/>
      <c r="Q53" s="1027"/>
      <c r="R53" s="1028"/>
    </row>
    <row r="54" spans="2:18" ht="11.25" customHeight="1">
      <c r="B54" s="1251"/>
      <c r="C54" s="1257"/>
      <c r="D54" s="658" t="s">
        <v>323</v>
      </c>
      <c r="E54" s="659"/>
      <c r="F54" s="684"/>
      <c r="G54" s="678">
        <v>0</v>
      </c>
      <c r="H54" s="650">
        <v>0</v>
      </c>
      <c r="I54" s="650">
        <v>0</v>
      </c>
      <c r="J54" s="650">
        <v>0</v>
      </c>
      <c r="K54" s="650">
        <v>0</v>
      </c>
      <c r="L54" s="650">
        <v>0</v>
      </c>
      <c r="M54" s="514">
        <v>0</v>
      </c>
      <c r="N54" s="534">
        <f t="shared" si="0"/>
        <v>0</v>
      </c>
      <c r="P54" s="1029"/>
      <c r="Q54" s="1027"/>
      <c r="R54" s="1028"/>
    </row>
    <row r="55" spans="2:18" ht="11.25" customHeight="1">
      <c r="B55" s="1251"/>
      <c r="C55" s="1257"/>
      <c r="D55" s="658" t="s">
        <v>324</v>
      </c>
      <c r="E55" s="659"/>
      <c r="F55" s="684"/>
      <c r="G55" s="678">
        <v>0</v>
      </c>
      <c r="H55" s="650">
        <v>0</v>
      </c>
      <c r="I55" s="650">
        <v>0</v>
      </c>
      <c r="J55" s="650">
        <v>0</v>
      </c>
      <c r="K55" s="650">
        <v>0</v>
      </c>
      <c r="L55" s="650">
        <v>0</v>
      </c>
      <c r="M55" s="514">
        <v>0</v>
      </c>
      <c r="N55" s="534">
        <f t="shared" si="0"/>
        <v>0</v>
      </c>
      <c r="P55" s="1029"/>
      <c r="Q55" s="1027"/>
      <c r="R55" s="1028"/>
    </row>
    <row r="56" spans="2:18" ht="11.25" customHeight="1">
      <c r="B56" s="1251"/>
      <c r="C56" s="1257"/>
      <c r="D56" s="658" t="s">
        <v>325</v>
      </c>
      <c r="E56" s="659"/>
      <c r="F56" s="684"/>
      <c r="G56" s="678">
        <v>0</v>
      </c>
      <c r="H56" s="650">
        <v>0</v>
      </c>
      <c r="I56" s="650">
        <v>0</v>
      </c>
      <c r="J56" s="650">
        <v>0</v>
      </c>
      <c r="K56" s="650">
        <v>0</v>
      </c>
      <c r="L56" s="650">
        <v>0</v>
      </c>
      <c r="M56" s="514">
        <v>5859</v>
      </c>
      <c r="N56" s="534">
        <f t="shared" si="0"/>
        <v>5859</v>
      </c>
      <c r="P56" s="1029"/>
      <c r="Q56" s="1027"/>
      <c r="R56" s="1028"/>
    </row>
    <row r="57" spans="2:18" ht="12" customHeight="1">
      <c r="B57" s="1251"/>
      <c r="C57" s="1257"/>
      <c r="D57" s="656" t="s">
        <v>326</v>
      </c>
      <c r="E57" s="265"/>
      <c r="F57" s="682"/>
      <c r="G57" s="47">
        <v>0</v>
      </c>
      <c r="H57" s="657">
        <v>0</v>
      </c>
      <c r="I57" s="657">
        <v>0</v>
      </c>
      <c r="J57" s="657">
        <v>0</v>
      </c>
      <c r="K57" s="657">
        <v>0</v>
      </c>
      <c r="L57" s="657">
        <v>0</v>
      </c>
      <c r="M57" s="36">
        <v>0</v>
      </c>
      <c r="N57" s="676">
        <f t="shared" si="0"/>
        <v>0</v>
      </c>
      <c r="P57" s="1029"/>
      <c r="Q57" s="1027"/>
      <c r="R57" s="1028"/>
    </row>
    <row r="58" spans="2:18" ht="12" customHeight="1">
      <c r="B58" s="1251"/>
      <c r="C58" s="1257"/>
      <c r="D58" s="655"/>
      <c r="E58" s="1249" t="s">
        <v>327</v>
      </c>
      <c r="F58" s="1250"/>
      <c r="G58" s="681">
        <v>0</v>
      </c>
      <c r="H58" s="652">
        <v>0</v>
      </c>
      <c r="I58" s="652">
        <v>0</v>
      </c>
      <c r="J58" s="652">
        <v>0</v>
      </c>
      <c r="K58" s="652">
        <v>0</v>
      </c>
      <c r="L58" s="652">
        <v>0</v>
      </c>
      <c r="M58" s="674">
        <v>0</v>
      </c>
      <c r="N58" s="548">
        <f t="shared" si="0"/>
        <v>0</v>
      </c>
      <c r="P58" s="1029"/>
      <c r="Q58" s="1027"/>
      <c r="R58" s="1028"/>
    </row>
    <row r="59" spans="2:18" ht="12" customHeight="1">
      <c r="B59" s="1255"/>
      <c r="C59" s="1258"/>
      <c r="D59" s="653" t="s">
        <v>328</v>
      </c>
      <c r="E59" s="654"/>
      <c r="F59" s="685"/>
      <c r="G59" s="679">
        <v>0</v>
      </c>
      <c r="H59" s="646">
        <v>2934</v>
      </c>
      <c r="I59" s="646">
        <v>5043</v>
      </c>
      <c r="J59" s="646">
        <v>0</v>
      </c>
      <c r="K59" s="646">
        <v>46859</v>
      </c>
      <c r="L59" s="646">
        <v>60444</v>
      </c>
      <c r="M59" s="672">
        <v>5859</v>
      </c>
      <c r="N59" s="538">
        <f t="shared" si="0"/>
        <v>121139</v>
      </c>
      <c r="P59" s="1029"/>
      <c r="Q59" s="1027"/>
      <c r="R59" s="1028"/>
    </row>
    <row r="60" spans="2:18" ht="11.25" customHeight="1">
      <c r="B60" s="263" t="s">
        <v>329</v>
      </c>
      <c r="C60" s="24"/>
      <c r="D60" s="24"/>
      <c r="E60" s="24"/>
      <c r="F60" s="686"/>
      <c r="G60" s="38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37">
        <v>0</v>
      </c>
      <c r="N60" s="251">
        <f t="shared" si="0"/>
        <v>0</v>
      </c>
      <c r="P60" s="1029"/>
      <c r="Q60" s="1027"/>
      <c r="R60" s="1028"/>
    </row>
    <row r="61" spans="2:18" ht="11.25" customHeight="1" thickBot="1">
      <c r="B61" s="269" t="s">
        <v>675</v>
      </c>
      <c r="C61" s="268"/>
      <c r="D61" s="268"/>
      <c r="E61" s="268"/>
      <c r="F61" s="687"/>
      <c r="G61" s="219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90">
        <v>0</v>
      </c>
      <c r="N61" s="253">
        <f t="shared" si="0"/>
        <v>0</v>
      </c>
      <c r="P61" s="1029"/>
      <c r="Q61" s="1027"/>
      <c r="R61" s="1028"/>
    </row>
    <row r="62" spans="1:18" s="27" customFormat="1" ht="12" customHeight="1">
      <c r="A62" s="1033"/>
      <c r="B62" s="886" t="s">
        <v>403</v>
      </c>
      <c r="C62" s="887"/>
      <c r="D62" s="887"/>
      <c r="E62" s="887"/>
      <c r="F62" s="682"/>
      <c r="G62" s="56">
        <v>160964</v>
      </c>
      <c r="H62" s="256">
        <v>3794</v>
      </c>
      <c r="I62" s="256">
        <v>77314</v>
      </c>
      <c r="J62" s="256">
        <v>53399</v>
      </c>
      <c r="K62" s="256">
        <v>0</v>
      </c>
      <c r="L62" s="256">
        <v>66911</v>
      </c>
      <c r="M62" s="67">
        <v>124756</v>
      </c>
      <c r="N62" s="250">
        <f>SUM(G62:M62)</f>
        <v>487138</v>
      </c>
      <c r="P62" s="1030"/>
      <c r="Q62" s="1034"/>
      <c r="R62" s="1035"/>
    </row>
    <row r="63" spans="1:18" s="27" customFormat="1" ht="12" customHeight="1">
      <c r="A63" s="1033"/>
      <c r="B63" s="254"/>
      <c r="C63" s="255"/>
      <c r="D63" s="257" t="s">
        <v>401</v>
      </c>
      <c r="E63" s="258"/>
      <c r="F63" s="686"/>
      <c r="G63" s="38">
        <v>32182</v>
      </c>
      <c r="H63" s="50">
        <v>3794</v>
      </c>
      <c r="I63" s="50">
        <v>10085</v>
      </c>
      <c r="J63" s="50">
        <v>27072</v>
      </c>
      <c r="K63" s="50">
        <v>0</v>
      </c>
      <c r="L63" s="50">
        <v>63677</v>
      </c>
      <c r="M63" s="37">
        <v>63754</v>
      </c>
      <c r="N63" s="251">
        <f>SUM(G63:M63)</f>
        <v>200564</v>
      </c>
      <c r="P63" s="1030"/>
      <c r="Q63" s="1034"/>
      <c r="R63" s="1035"/>
    </row>
    <row r="64" spans="1:18" s="27" customFormat="1" ht="12" customHeight="1">
      <c r="A64" s="1033"/>
      <c r="B64" s="254"/>
      <c r="C64" s="255"/>
      <c r="D64" s="259" t="s">
        <v>402</v>
      </c>
      <c r="E64" s="255"/>
      <c r="F64" s="682"/>
      <c r="G64" s="41">
        <v>128782</v>
      </c>
      <c r="H64" s="645">
        <v>0</v>
      </c>
      <c r="I64" s="645">
        <v>67229</v>
      </c>
      <c r="J64" s="645">
        <v>26327</v>
      </c>
      <c r="K64" s="645">
        <v>0</v>
      </c>
      <c r="L64" s="645">
        <v>3234</v>
      </c>
      <c r="M64" s="39">
        <v>61002</v>
      </c>
      <c r="N64" s="530">
        <f>SUM(G64:M64)</f>
        <v>286574</v>
      </c>
      <c r="P64" s="1030"/>
      <c r="Q64" s="1034"/>
      <c r="R64" s="1035"/>
    </row>
    <row r="65" spans="1:18" s="27" customFormat="1" ht="12" customHeight="1">
      <c r="A65" s="1033"/>
      <c r="B65" s="254"/>
      <c r="C65" s="255"/>
      <c r="D65" s="259"/>
      <c r="E65" s="649" t="s">
        <v>177</v>
      </c>
      <c r="F65" s="684"/>
      <c r="G65" s="678">
        <v>0</v>
      </c>
      <c r="H65" s="650">
        <v>0</v>
      </c>
      <c r="I65" s="650">
        <v>67229</v>
      </c>
      <c r="J65" s="650">
        <v>24285</v>
      </c>
      <c r="K65" s="650">
        <v>0</v>
      </c>
      <c r="L65" s="650">
        <v>3234</v>
      </c>
      <c r="M65" s="514">
        <v>61002</v>
      </c>
      <c r="N65" s="534">
        <f>SUM(G65:M65)</f>
        <v>155750</v>
      </c>
      <c r="P65" s="1030"/>
      <c r="Q65" s="1034"/>
      <c r="R65" s="1035"/>
    </row>
    <row r="66" spans="1:18" s="27" customFormat="1" ht="12" customHeight="1">
      <c r="A66" s="1033"/>
      <c r="B66" s="260"/>
      <c r="C66" s="261"/>
      <c r="D66" s="262"/>
      <c r="E66" s="651" t="s">
        <v>178</v>
      </c>
      <c r="F66" s="685"/>
      <c r="G66" s="679">
        <v>128782</v>
      </c>
      <c r="H66" s="646">
        <v>0</v>
      </c>
      <c r="I66" s="646">
        <v>0</v>
      </c>
      <c r="J66" s="646">
        <v>2042</v>
      </c>
      <c r="K66" s="646">
        <v>0</v>
      </c>
      <c r="L66" s="646">
        <v>0</v>
      </c>
      <c r="M66" s="672">
        <v>0</v>
      </c>
      <c r="N66" s="538">
        <f aca="true" t="shared" si="1" ref="N66:N72">SUM(G66:M66)</f>
        <v>130824</v>
      </c>
      <c r="P66" s="1030"/>
      <c r="Q66" s="1034"/>
      <c r="R66" s="1035"/>
    </row>
    <row r="67" spans="1:14" s="27" customFormat="1" ht="12" customHeight="1">
      <c r="A67" s="1033"/>
      <c r="B67" s="1239" t="s">
        <v>331</v>
      </c>
      <c r="C67" s="1240"/>
      <c r="D67" s="1241"/>
      <c r="E67" s="1241"/>
      <c r="F67" s="692" t="s">
        <v>461</v>
      </c>
      <c r="G67" s="41">
        <v>27775</v>
      </c>
      <c r="H67" s="645">
        <v>1720</v>
      </c>
      <c r="I67" s="645">
        <v>10085</v>
      </c>
      <c r="J67" s="645">
        <v>5572</v>
      </c>
      <c r="K67" s="645">
        <v>0</v>
      </c>
      <c r="L67" s="645">
        <v>197</v>
      </c>
      <c r="M67" s="39">
        <v>33982</v>
      </c>
      <c r="N67" s="530">
        <f t="shared" si="1"/>
        <v>79331</v>
      </c>
    </row>
    <row r="68" spans="1:14" s="27" customFormat="1" ht="12" customHeight="1">
      <c r="A68" s="1033"/>
      <c r="B68" s="1242"/>
      <c r="C68" s="1243"/>
      <c r="D68" s="1243"/>
      <c r="E68" s="1243"/>
      <c r="F68" s="693" t="s">
        <v>462</v>
      </c>
      <c r="G68" s="679">
        <v>133421</v>
      </c>
      <c r="H68" s="646">
        <v>1720</v>
      </c>
      <c r="I68" s="646">
        <v>77314</v>
      </c>
      <c r="J68" s="646">
        <v>10400</v>
      </c>
      <c r="K68" s="646">
        <v>0</v>
      </c>
      <c r="L68" s="646">
        <v>197</v>
      </c>
      <c r="M68" s="672">
        <v>59756</v>
      </c>
      <c r="N68" s="538">
        <f t="shared" si="1"/>
        <v>282808</v>
      </c>
    </row>
    <row r="69" spans="1:14" s="27" customFormat="1" ht="12" customHeight="1">
      <c r="A69" s="1033"/>
      <c r="B69" s="1239" t="s">
        <v>332</v>
      </c>
      <c r="C69" s="1240"/>
      <c r="D69" s="1241"/>
      <c r="E69" s="1241"/>
      <c r="F69" s="694" t="s">
        <v>461</v>
      </c>
      <c r="G69" s="680">
        <v>5409</v>
      </c>
      <c r="H69" s="647">
        <v>813</v>
      </c>
      <c r="I69" s="647">
        <v>0</v>
      </c>
      <c r="J69" s="647">
        <v>2377</v>
      </c>
      <c r="K69" s="647">
        <v>5135</v>
      </c>
      <c r="L69" s="647">
        <v>24197</v>
      </c>
      <c r="M69" s="673">
        <v>15978</v>
      </c>
      <c r="N69" s="521">
        <f t="shared" si="1"/>
        <v>53909</v>
      </c>
    </row>
    <row r="70" spans="1:14" s="27" customFormat="1" ht="12" customHeight="1">
      <c r="A70" s="1033"/>
      <c r="B70" s="1242"/>
      <c r="C70" s="1243"/>
      <c r="D70" s="1243"/>
      <c r="E70" s="1243"/>
      <c r="F70" s="693" t="s">
        <v>462</v>
      </c>
      <c r="G70" s="679">
        <v>5409</v>
      </c>
      <c r="H70" s="646">
        <v>813</v>
      </c>
      <c r="I70" s="646">
        <v>0</v>
      </c>
      <c r="J70" s="646">
        <v>3638</v>
      </c>
      <c r="K70" s="646">
        <v>8878</v>
      </c>
      <c r="L70" s="646">
        <v>36296</v>
      </c>
      <c r="M70" s="672">
        <v>25128</v>
      </c>
      <c r="N70" s="538">
        <f t="shared" si="1"/>
        <v>80162</v>
      </c>
    </row>
    <row r="71" spans="1:14" s="27" customFormat="1" ht="12" customHeight="1">
      <c r="A71" s="1033"/>
      <c r="B71" s="1239" t="s">
        <v>333</v>
      </c>
      <c r="C71" s="1240"/>
      <c r="D71" s="1241"/>
      <c r="E71" s="1241"/>
      <c r="F71" s="694" t="s">
        <v>461</v>
      </c>
      <c r="G71" s="680">
        <v>33184</v>
      </c>
      <c r="H71" s="647">
        <v>2533</v>
      </c>
      <c r="I71" s="647">
        <v>10085</v>
      </c>
      <c r="J71" s="647">
        <v>7949</v>
      </c>
      <c r="K71" s="647">
        <v>5135</v>
      </c>
      <c r="L71" s="647">
        <v>24394</v>
      </c>
      <c r="M71" s="673">
        <v>49960</v>
      </c>
      <c r="N71" s="521">
        <f t="shared" si="1"/>
        <v>133240</v>
      </c>
    </row>
    <row r="72" spans="1:14" s="27" customFormat="1" ht="12" customHeight="1" thickBot="1">
      <c r="A72" s="1033"/>
      <c r="B72" s="1244"/>
      <c r="C72" s="1245"/>
      <c r="D72" s="1245"/>
      <c r="E72" s="1245"/>
      <c r="F72" s="695" t="s">
        <v>462</v>
      </c>
      <c r="G72" s="266">
        <v>138830</v>
      </c>
      <c r="H72" s="648">
        <v>2533</v>
      </c>
      <c r="I72" s="648">
        <v>77314</v>
      </c>
      <c r="J72" s="648">
        <v>14038</v>
      </c>
      <c r="K72" s="648">
        <v>8878</v>
      </c>
      <c r="L72" s="648">
        <v>36493</v>
      </c>
      <c r="M72" s="675">
        <v>84884</v>
      </c>
      <c r="N72" s="677">
        <f t="shared" si="1"/>
        <v>362970</v>
      </c>
    </row>
    <row r="73" spans="2:14" ht="13.5">
      <c r="B73" s="1036"/>
      <c r="C73" s="1036"/>
      <c r="D73" s="1036"/>
      <c r="E73" s="1036"/>
      <c r="F73" s="1037"/>
      <c r="G73" s="1037"/>
      <c r="H73" s="1037"/>
      <c r="I73" s="1037"/>
      <c r="J73" s="1037"/>
      <c r="K73" s="1037"/>
      <c r="L73" s="1037"/>
      <c r="M73" s="1037"/>
      <c r="N73" s="1037"/>
    </row>
    <row r="74" spans="2:14" ht="13.5">
      <c r="B74" s="1036"/>
      <c r="C74" s="1036"/>
      <c r="D74" s="1036"/>
      <c r="E74" s="1036"/>
      <c r="F74" s="1037"/>
      <c r="G74" s="1037"/>
      <c r="H74" s="1037"/>
      <c r="I74" s="1037"/>
      <c r="J74" s="1037"/>
      <c r="K74" s="1037"/>
      <c r="L74" s="1037"/>
      <c r="M74" s="1037"/>
      <c r="N74" s="1037"/>
    </row>
  </sheetData>
  <sheetProtection/>
  <mergeCells count="10">
    <mergeCell ref="N2:N3"/>
    <mergeCell ref="B67:E68"/>
    <mergeCell ref="B69:E70"/>
    <mergeCell ref="B71:E72"/>
    <mergeCell ref="D18:F18"/>
    <mergeCell ref="E58:F58"/>
    <mergeCell ref="B5:C20"/>
    <mergeCell ref="B22:C46"/>
    <mergeCell ref="B48:C49"/>
    <mergeCell ref="B51:C59"/>
  </mergeCells>
  <printOptions horizontalCentered="1" verticalCentered="1"/>
  <pageMargins left="0.7874015748031497" right="0.7874015748031497" top="0.31496062992125984" bottom="0.2362204724409449" header="0.5118110236220472" footer="0.1968503937007874"/>
  <pageSetup errors="blank" horizontalDpi="600" verticalDpi="600" orientation="landscape" pageOrder="overThenDown" paperSize="9" scale="69" r:id="rId2"/>
  <headerFooter alignWithMargins="0">
    <oddFooter>&amp;C&amp;"ＭＳ Ｐゴシック,太字"&amp;16３　病院事業</oddFooter>
  </headerFooter>
  <colBreaks count="1" manualBreakCount="1">
    <brk id="14" max="6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N28"/>
  <sheetViews>
    <sheetView showZeros="0" view="pageBreakPreview" zoomScale="75" zoomScaleNormal="75" zoomScaleSheetLayoutView="75" zoomScalePageLayoutView="0" workbookViewId="0" topLeftCell="A1">
      <pane xSplit="6" ySplit="3" topLeftCell="G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4" sqref="F4"/>
    </sheetView>
  </sheetViews>
  <sheetFormatPr defaultColWidth="9.00390625" defaultRowHeight="13.5"/>
  <cols>
    <col min="1" max="1" width="6.00390625" style="1025" customWidth="1"/>
    <col min="2" max="3" width="3.25390625" style="1025" customWidth="1"/>
    <col min="4" max="4" width="10.125" style="1025" customWidth="1"/>
    <col min="5" max="5" width="2.125" style="1025" customWidth="1"/>
    <col min="6" max="6" width="18.50390625" style="1025" customWidth="1"/>
    <col min="7" max="14" width="16.00390625" style="83" customWidth="1"/>
    <col min="15" max="15" width="10.625" style="83" customWidth="1"/>
    <col min="16" max="16384" width="9.00390625" style="83" customWidth="1"/>
  </cols>
  <sheetData>
    <row r="1" spans="2:14" ht="21" customHeight="1" thickBot="1">
      <c r="B1" s="60" t="s">
        <v>334</v>
      </c>
      <c r="C1" s="60"/>
      <c r="D1" s="61"/>
      <c r="E1" s="61"/>
      <c r="F1" s="60"/>
      <c r="I1" s="43"/>
      <c r="N1" s="43" t="s">
        <v>456</v>
      </c>
    </row>
    <row r="2" spans="2:14" ht="16.5" customHeight="1">
      <c r="B2" s="270"/>
      <c r="C2" s="271"/>
      <c r="D2" s="271"/>
      <c r="E2" s="271"/>
      <c r="F2" s="278" t="s">
        <v>417</v>
      </c>
      <c r="G2" s="136" t="s">
        <v>360</v>
      </c>
      <c r="H2" s="136" t="s">
        <v>380</v>
      </c>
      <c r="I2" s="187" t="s">
        <v>361</v>
      </c>
      <c r="J2" s="136" t="s">
        <v>358</v>
      </c>
      <c r="K2" s="136" t="s">
        <v>381</v>
      </c>
      <c r="L2" s="136" t="s">
        <v>382</v>
      </c>
      <c r="M2" s="188" t="s">
        <v>383</v>
      </c>
      <c r="N2" s="1135" t="s">
        <v>544</v>
      </c>
    </row>
    <row r="3" spans="2:14" ht="16.5" customHeight="1">
      <c r="B3" s="140"/>
      <c r="C3" s="21" t="s">
        <v>218</v>
      </c>
      <c r="D3" s="21"/>
      <c r="E3" s="21"/>
      <c r="F3" s="154"/>
      <c r="G3" s="3" t="s">
        <v>384</v>
      </c>
      <c r="H3" s="3" t="s">
        <v>385</v>
      </c>
      <c r="I3" s="3" t="s">
        <v>386</v>
      </c>
      <c r="J3" s="3" t="s">
        <v>387</v>
      </c>
      <c r="K3" s="3" t="s">
        <v>388</v>
      </c>
      <c r="L3" s="3" t="s">
        <v>389</v>
      </c>
      <c r="M3" s="42" t="s">
        <v>390</v>
      </c>
      <c r="N3" s="1265"/>
    </row>
    <row r="4" spans="1:14" ht="16.5" customHeight="1">
      <c r="A4" s="1023"/>
      <c r="B4" s="272" t="s">
        <v>335</v>
      </c>
      <c r="C4" s="63"/>
      <c r="D4" s="63"/>
      <c r="E4" s="63"/>
      <c r="F4" s="279"/>
      <c r="G4" s="19">
        <v>790417</v>
      </c>
      <c r="H4" s="12">
        <v>56103</v>
      </c>
      <c r="I4" s="12"/>
      <c r="J4" s="12">
        <v>63077</v>
      </c>
      <c r="K4" s="12">
        <v>246435</v>
      </c>
      <c r="L4" s="12">
        <v>1760106</v>
      </c>
      <c r="M4" s="18">
        <v>654233</v>
      </c>
      <c r="N4" s="144">
        <f>SUM(G4:M4)</f>
        <v>3570371</v>
      </c>
    </row>
    <row r="5" spans="1:14" ht="16.5" customHeight="1">
      <c r="A5" s="1023"/>
      <c r="B5" s="273"/>
      <c r="C5" s="62" t="s">
        <v>336</v>
      </c>
      <c r="D5" s="63"/>
      <c r="E5" s="63"/>
      <c r="F5" s="279"/>
      <c r="G5" s="1005"/>
      <c r="H5" s="1006"/>
      <c r="I5" s="1006"/>
      <c r="J5" s="1006"/>
      <c r="K5" s="1006"/>
      <c r="L5" s="1006"/>
      <c r="M5" s="1007"/>
      <c r="N5" s="919"/>
    </row>
    <row r="6" spans="1:14" ht="16.5" customHeight="1">
      <c r="A6" s="1023"/>
      <c r="B6" s="273"/>
      <c r="C6" s="64"/>
      <c r="D6" s="1259" t="s">
        <v>337</v>
      </c>
      <c r="E6" s="1260"/>
      <c r="F6" s="697" t="s">
        <v>348</v>
      </c>
      <c r="G6" s="698">
        <v>12915</v>
      </c>
      <c r="H6" s="699">
        <v>56103</v>
      </c>
      <c r="I6" s="699"/>
      <c r="J6" s="699">
        <v>61035</v>
      </c>
      <c r="K6" s="699">
        <v>154160</v>
      </c>
      <c r="L6" s="699">
        <v>1087106</v>
      </c>
      <c r="M6" s="700">
        <v>516221</v>
      </c>
      <c r="N6" s="701">
        <f aca="true" t="shared" si="0" ref="N6:N28">SUM(G6:M6)</f>
        <v>1887540</v>
      </c>
    </row>
    <row r="7" spans="1:14" ht="16.5" customHeight="1">
      <c r="A7" s="1023"/>
      <c r="B7" s="273"/>
      <c r="C7" s="64"/>
      <c r="D7" s="1261"/>
      <c r="E7" s="1262"/>
      <c r="F7" s="702" t="s">
        <v>349</v>
      </c>
      <c r="G7" s="401">
        <v>0</v>
      </c>
      <c r="H7" s="402">
        <v>0</v>
      </c>
      <c r="I7" s="402">
        <v>0</v>
      </c>
      <c r="J7" s="402">
        <v>0</v>
      </c>
      <c r="K7" s="402">
        <v>0</v>
      </c>
      <c r="L7" s="402">
        <v>0</v>
      </c>
      <c r="M7" s="403">
        <v>0</v>
      </c>
      <c r="N7" s="438">
        <f t="shared" si="0"/>
        <v>0</v>
      </c>
    </row>
    <row r="8" spans="1:14" ht="16.5" customHeight="1">
      <c r="A8" s="1023"/>
      <c r="B8" s="273"/>
      <c r="C8" s="64"/>
      <c r="D8" s="1263"/>
      <c r="E8" s="1264"/>
      <c r="F8" s="703" t="s">
        <v>350</v>
      </c>
      <c r="G8" s="411">
        <v>0</v>
      </c>
      <c r="H8" s="412">
        <v>0</v>
      </c>
      <c r="I8" s="412">
        <v>0</v>
      </c>
      <c r="J8" s="412">
        <v>0</v>
      </c>
      <c r="K8" s="412">
        <v>0</v>
      </c>
      <c r="L8" s="412">
        <v>0</v>
      </c>
      <c r="M8" s="413">
        <v>0</v>
      </c>
      <c r="N8" s="408">
        <f t="shared" si="0"/>
        <v>0</v>
      </c>
    </row>
    <row r="9" spans="1:14" ht="16.5" customHeight="1">
      <c r="A9" s="1023"/>
      <c r="B9" s="273"/>
      <c r="C9" s="64"/>
      <c r="D9" s="65" t="s">
        <v>708</v>
      </c>
      <c r="E9" s="133"/>
      <c r="F9" s="280"/>
      <c r="G9" s="6">
        <v>618352</v>
      </c>
      <c r="H9" s="11">
        <v>0</v>
      </c>
      <c r="I9" s="11">
        <v>0</v>
      </c>
      <c r="J9" s="11">
        <v>0</v>
      </c>
      <c r="K9" s="11">
        <v>61900</v>
      </c>
      <c r="L9" s="11">
        <v>673000</v>
      </c>
      <c r="M9" s="4">
        <v>127079</v>
      </c>
      <c r="N9" s="144">
        <f t="shared" si="0"/>
        <v>1480331</v>
      </c>
    </row>
    <row r="10" spans="1:14" ht="16.5" customHeight="1">
      <c r="A10" s="1023"/>
      <c r="B10" s="273"/>
      <c r="C10" s="64"/>
      <c r="D10" s="65" t="s">
        <v>338</v>
      </c>
      <c r="E10" s="133"/>
      <c r="F10" s="280"/>
      <c r="G10" s="6">
        <v>52650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4">
        <v>10933</v>
      </c>
      <c r="N10" s="144">
        <f t="shared" si="0"/>
        <v>63583</v>
      </c>
    </row>
    <row r="11" spans="1:14" ht="16.5" customHeight="1">
      <c r="A11" s="1023"/>
      <c r="B11" s="273"/>
      <c r="C11" s="64"/>
      <c r="D11" s="65" t="s">
        <v>339</v>
      </c>
      <c r="E11" s="133"/>
      <c r="F11" s="280"/>
      <c r="G11" s="6">
        <v>0</v>
      </c>
      <c r="H11" s="11">
        <v>0</v>
      </c>
      <c r="I11" s="11">
        <v>0</v>
      </c>
      <c r="J11" s="11">
        <v>0</v>
      </c>
      <c r="K11" s="11">
        <v>30375</v>
      </c>
      <c r="L11" s="11">
        <v>0</v>
      </c>
      <c r="M11" s="4">
        <v>0</v>
      </c>
      <c r="N11" s="144">
        <f t="shared" si="0"/>
        <v>30375</v>
      </c>
    </row>
    <row r="12" spans="1:14" ht="16.5" customHeight="1">
      <c r="A12" s="1023"/>
      <c r="B12" s="273"/>
      <c r="C12" s="64"/>
      <c r="D12" s="65" t="s">
        <v>340</v>
      </c>
      <c r="E12" s="133"/>
      <c r="F12" s="280"/>
      <c r="G12" s="6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4">
        <v>0</v>
      </c>
      <c r="N12" s="144">
        <f t="shared" si="0"/>
        <v>0</v>
      </c>
    </row>
    <row r="13" spans="1:14" ht="16.5" customHeight="1">
      <c r="A13" s="1023"/>
      <c r="B13" s="273"/>
      <c r="C13" s="64"/>
      <c r="D13" s="65" t="s">
        <v>341</v>
      </c>
      <c r="E13" s="133"/>
      <c r="F13" s="280"/>
      <c r="G13" s="161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162">
        <v>0</v>
      </c>
      <c r="N13" s="144">
        <f t="shared" si="0"/>
        <v>0</v>
      </c>
    </row>
    <row r="14" spans="1:14" ht="16.5" customHeight="1">
      <c r="A14" s="1023"/>
      <c r="B14" s="273"/>
      <c r="C14" s="64"/>
      <c r="D14" s="65" t="s">
        <v>351</v>
      </c>
      <c r="E14" s="133"/>
      <c r="F14" s="280"/>
      <c r="G14" s="6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4">
        <v>0</v>
      </c>
      <c r="N14" s="144">
        <f t="shared" si="0"/>
        <v>0</v>
      </c>
    </row>
    <row r="15" spans="1:14" ht="16.5" customHeight="1">
      <c r="A15" s="1023"/>
      <c r="B15" s="273"/>
      <c r="C15" s="64"/>
      <c r="D15" s="65" t="s">
        <v>352</v>
      </c>
      <c r="E15" s="133"/>
      <c r="F15" s="280"/>
      <c r="G15" s="6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4">
        <v>0</v>
      </c>
      <c r="N15" s="144">
        <f t="shared" si="0"/>
        <v>0</v>
      </c>
    </row>
    <row r="16" spans="1:14" ht="16.5" customHeight="1" thickBot="1">
      <c r="A16" s="1023"/>
      <c r="B16" s="696"/>
      <c r="C16" s="275"/>
      <c r="D16" s="276" t="s">
        <v>353</v>
      </c>
      <c r="E16" s="277"/>
      <c r="F16" s="281"/>
      <c r="G16" s="178">
        <v>106500</v>
      </c>
      <c r="H16" s="179">
        <v>0</v>
      </c>
      <c r="I16" s="179"/>
      <c r="J16" s="179">
        <v>2042</v>
      </c>
      <c r="K16" s="179">
        <v>0</v>
      </c>
      <c r="L16" s="179">
        <v>0</v>
      </c>
      <c r="M16" s="143">
        <v>0</v>
      </c>
      <c r="N16" s="174">
        <f t="shared" si="0"/>
        <v>108542</v>
      </c>
    </row>
    <row r="17" spans="2:14" ht="16.5" customHeight="1">
      <c r="B17" s="273"/>
      <c r="C17" s="64" t="s">
        <v>342</v>
      </c>
      <c r="D17" s="282"/>
      <c r="E17" s="282"/>
      <c r="F17" s="283"/>
      <c r="G17" s="937">
        <v>0</v>
      </c>
      <c r="H17" s="938"/>
      <c r="I17" s="938"/>
      <c r="J17" s="938"/>
      <c r="K17" s="938"/>
      <c r="L17" s="938"/>
      <c r="M17" s="939"/>
      <c r="N17" s="918"/>
    </row>
    <row r="18" spans="1:14" ht="16.5" customHeight="1">
      <c r="A18" s="1023"/>
      <c r="B18" s="273"/>
      <c r="C18" s="64"/>
      <c r="D18" s="65" t="s">
        <v>11</v>
      </c>
      <c r="E18" s="133"/>
      <c r="F18" s="280"/>
      <c r="G18" s="6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">
        <v>0</v>
      </c>
      <c r="N18" s="144">
        <f t="shared" si="0"/>
        <v>0</v>
      </c>
    </row>
    <row r="19" spans="1:14" ht="16.5" customHeight="1">
      <c r="A19" s="1023"/>
      <c r="B19" s="273"/>
      <c r="C19" s="64"/>
      <c r="D19" s="65" t="s">
        <v>13</v>
      </c>
      <c r="E19" s="133"/>
      <c r="F19" s="280"/>
      <c r="G19" s="6">
        <v>645945</v>
      </c>
      <c r="H19" s="11">
        <v>0</v>
      </c>
      <c r="I19" s="11">
        <v>0</v>
      </c>
      <c r="J19" s="11">
        <v>7714</v>
      </c>
      <c r="K19" s="11">
        <v>30375</v>
      </c>
      <c r="L19" s="11">
        <v>0</v>
      </c>
      <c r="M19" s="4">
        <v>7203</v>
      </c>
      <c r="N19" s="144">
        <f t="shared" si="0"/>
        <v>691237</v>
      </c>
    </row>
    <row r="20" spans="1:14" ht="16.5" customHeight="1">
      <c r="A20" s="1023"/>
      <c r="B20" s="273"/>
      <c r="C20" s="64"/>
      <c r="D20" s="65" t="s">
        <v>14</v>
      </c>
      <c r="E20" s="133"/>
      <c r="F20" s="280"/>
      <c r="G20" s="6">
        <v>131557</v>
      </c>
      <c r="H20" s="11">
        <v>0</v>
      </c>
      <c r="I20" s="11">
        <v>0</v>
      </c>
      <c r="J20" s="11">
        <v>5386</v>
      </c>
      <c r="K20" s="11">
        <v>0</v>
      </c>
      <c r="L20" s="11">
        <v>0</v>
      </c>
      <c r="M20" s="4">
        <v>265999</v>
      </c>
      <c r="N20" s="144">
        <f t="shared" si="0"/>
        <v>402942</v>
      </c>
    </row>
    <row r="21" spans="1:14" ht="16.5" customHeight="1">
      <c r="A21" s="1023"/>
      <c r="B21" s="273"/>
      <c r="C21" s="64"/>
      <c r="D21" s="65" t="s">
        <v>15</v>
      </c>
      <c r="E21" s="133"/>
      <c r="F21" s="280"/>
      <c r="G21" s="6">
        <v>0</v>
      </c>
      <c r="H21" s="11">
        <v>56103</v>
      </c>
      <c r="I21" s="11"/>
      <c r="J21" s="11">
        <v>0</v>
      </c>
      <c r="K21" s="11">
        <v>123800</v>
      </c>
      <c r="L21" s="11">
        <v>1760106</v>
      </c>
      <c r="M21" s="4">
        <v>61562</v>
      </c>
      <c r="N21" s="144">
        <f t="shared" si="0"/>
        <v>2001571</v>
      </c>
    </row>
    <row r="22" spans="1:14" ht="16.5" customHeight="1">
      <c r="A22" s="1023"/>
      <c r="B22" s="273"/>
      <c r="C22" s="64"/>
      <c r="D22" s="65" t="s">
        <v>16</v>
      </c>
      <c r="E22" s="133"/>
      <c r="F22" s="280"/>
      <c r="G22" s="6">
        <v>0</v>
      </c>
      <c r="H22" s="11">
        <v>0</v>
      </c>
      <c r="I22" s="11"/>
      <c r="J22" s="11">
        <v>0</v>
      </c>
      <c r="K22" s="11">
        <v>0</v>
      </c>
      <c r="L22" s="11">
        <v>0</v>
      </c>
      <c r="M22" s="4">
        <v>54657</v>
      </c>
      <c r="N22" s="144">
        <f t="shared" si="0"/>
        <v>54657</v>
      </c>
    </row>
    <row r="23" spans="1:14" ht="16.5" customHeight="1">
      <c r="A23" s="1023"/>
      <c r="B23" s="273"/>
      <c r="C23" s="64"/>
      <c r="D23" s="65" t="s">
        <v>17</v>
      </c>
      <c r="E23" s="133"/>
      <c r="F23" s="280"/>
      <c r="G23" s="6">
        <v>12915</v>
      </c>
      <c r="H23" s="11">
        <v>0</v>
      </c>
      <c r="I23" s="11"/>
      <c r="J23" s="11">
        <v>0</v>
      </c>
      <c r="K23" s="11">
        <v>0</v>
      </c>
      <c r="L23" s="11">
        <v>0</v>
      </c>
      <c r="M23" s="4">
        <v>0</v>
      </c>
      <c r="N23" s="144">
        <f t="shared" si="0"/>
        <v>12915</v>
      </c>
    </row>
    <row r="24" spans="1:14" ht="16.5" customHeight="1">
      <c r="A24" s="1023"/>
      <c r="B24" s="273"/>
      <c r="C24" s="64"/>
      <c r="D24" s="65" t="s">
        <v>18</v>
      </c>
      <c r="E24" s="133"/>
      <c r="F24" s="280"/>
      <c r="G24" s="6">
        <v>0</v>
      </c>
      <c r="H24" s="11">
        <v>0</v>
      </c>
      <c r="I24" s="11"/>
      <c r="J24" s="11">
        <v>0</v>
      </c>
      <c r="K24" s="11">
        <v>0</v>
      </c>
      <c r="L24" s="11">
        <v>0</v>
      </c>
      <c r="M24" s="4">
        <v>0</v>
      </c>
      <c r="N24" s="144">
        <f t="shared" si="0"/>
        <v>0</v>
      </c>
    </row>
    <row r="25" spans="1:14" ht="16.5" customHeight="1">
      <c r="A25" s="1023"/>
      <c r="B25" s="273"/>
      <c r="C25" s="64"/>
      <c r="D25" s="65" t="s">
        <v>19</v>
      </c>
      <c r="E25" s="133"/>
      <c r="F25" s="280"/>
      <c r="G25" s="6">
        <v>0</v>
      </c>
      <c r="H25" s="11">
        <v>0</v>
      </c>
      <c r="I25" s="11"/>
      <c r="J25" s="11">
        <v>49977</v>
      </c>
      <c r="K25" s="11">
        <v>0</v>
      </c>
      <c r="L25" s="11">
        <v>0</v>
      </c>
      <c r="M25" s="4">
        <v>264812</v>
      </c>
      <c r="N25" s="144">
        <f t="shared" si="0"/>
        <v>314789</v>
      </c>
    </row>
    <row r="26" spans="1:14" ht="16.5" customHeight="1">
      <c r="A26" s="1023"/>
      <c r="B26" s="273"/>
      <c r="C26" s="64"/>
      <c r="D26" s="65" t="s">
        <v>20</v>
      </c>
      <c r="E26" s="133"/>
      <c r="F26" s="280"/>
      <c r="G26" s="6">
        <v>0</v>
      </c>
      <c r="H26" s="11">
        <v>0</v>
      </c>
      <c r="I26" s="11"/>
      <c r="J26" s="11">
        <v>0</v>
      </c>
      <c r="K26" s="11">
        <v>58416</v>
      </c>
      <c r="L26" s="11">
        <v>0</v>
      </c>
      <c r="M26" s="4">
        <v>0</v>
      </c>
      <c r="N26" s="144">
        <f t="shared" si="0"/>
        <v>58416</v>
      </c>
    </row>
    <row r="27" spans="1:14" ht="16.5" customHeight="1">
      <c r="A27" s="1023"/>
      <c r="B27" s="273"/>
      <c r="C27" s="64"/>
      <c r="D27" s="65" t="s">
        <v>21</v>
      </c>
      <c r="E27" s="133"/>
      <c r="F27" s="280"/>
      <c r="G27" s="6">
        <v>0</v>
      </c>
      <c r="H27" s="11">
        <v>0</v>
      </c>
      <c r="I27" s="11">
        <v>0</v>
      </c>
      <c r="J27" s="11">
        <v>0</v>
      </c>
      <c r="K27" s="11">
        <v>33844</v>
      </c>
      <c r="L27" s="11">
        <v>0</v>
      </c>
      <c r="M27" s="4">
        <v>0</v>
      </c>
      <c r="N27" s="144">
        <f t="shared" si="0"/>
        <v>33844</v>
      </c>
    </row>
    <row r="28" spans="1:14" ht="16.5" customHeight="1" thickBot="1">
      <c r="A28" s="1023"/>
      <c r="B28" s="274"/>
      <c r="C28" s="275"/>
      <c r="D28" s="276" t="s">
        <v>12</v>
      </c>
      <c r="E28" s="277"/>
      <c r="F28" s="281"/>
      <c r="G28" s="178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43">
        <v>0</v>
      </c>
      <c r="N28" s="174">
        <f t="shared" si="0"/>
        <v>0</v>
      </c>
    </row>
    <row r="29" ht="16.5" customHeight="1"/>
  </sheetData>
  <sheetProtection/>
  <mergeCells count="2">
    <mergeCell ref="D6:E8"/>
    <mergeCell ref="N2:N3"/>
  </mergeCells>
  <printOptions horizontalCentered="1" verticalCentered="1"/>
  <pageMargins left="0.7874015748031497" right="0.7874015748031497" top="0.5118110236220472" bottom="0.2362204724409449" header="0.5118110236220472" footer="0.1968503937007874"/>
  <pageSetup errors="blank" horizontalDpi="600" verticalDpi="600" orientation="landscape" pageOrder="overThenDown" paperSize="9" scale="70" r:id="rId4"/>
  <headerFooter alignWithMargins="0">
    <oddFooter>&amp;C&amp;"ＭＳ Ｐゴシック,太字"&amp;18３　病院事業</oddFooter>
  </headerFooter>
  <colBreaks count="1" manualBreakCount="1">
    <brk id="1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2012-03-14T02:18:04Z</cp:lastPrinted>
  <dcterms:created xsi:type="dcterms:W3CDTF">1999-07-27T06:18:02Z</dcterms:created>
  <dcterms:modified xsi:type="dcterms:W3CDTF">2012-03-14T02:49:37Z</dcterms:modified>
  <cp:category/>
  <cp:version/>
  <cp:contentType/>
  <cp:contentStatus/>
</cp:coreProperties>
</file>