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401" windowWidth="7680" windowHeight="9120" tabRatio="800" activeTab="0"/>
  </bookViews>
  <sheets>
    <sheet name="第1表（第9表）" sheetId="1" r:id="rId1"/>
    <sheet name="第2表（20表）" sheetId="2" r:id="rId2"/>
    <sheet name="第3表（21表）" sheetId="3" r:id="rId3"/>
    <sheet name="第4表（22表）" sheetId="4" r:id="rId4"/>
    <sheet name="第5表（財務分析）" sheetId="5" r:id="rId5"/>
    <sheet name="第6表の1（経営分析）" sheetId="6" r:id="rId6"/>
    <sheet name="第6表の2（27表）" sheetId="7" r:id="rId7"/>
    <sheet name="第7表（23表）" sheetId="8" r:id="rId8"/>
    <sheet name="第8表（24表）" sheetId="9" r:id="rId9"/>
    <sheet name="第9表（25表）" sheetId="10" r:id="rId10"/>
    <sheet name="第10表（40表）" sheetId="11" r:id="rId11"/>
  </sheets>
  <definedNames>
    <definedName name="_xlnm.Print_Area" localSheetId="10">'第10表（40表）'!$A$1:$M$101</definedName>
    <definedName name="_xlnm.Print_Area" localSheetId="0">'第1表（第9表）'!$A$1:$M$60</definedName>
    <definedName name="_xlnm.Print_Area" localSheetId="1">'第2表（20表）'!$A$1:$M$50</definedName>
    <definedName name="_xlnm.Print_Area" localSheetId="2">'第3表（21表）'!$A$1:$S$31</definedName>
    <definedName name="_xlnm.Print_Area" localSheetId="3">'第4表（22表）'!$A$1:$M$61</definedName>
    <definedName name="_xlnm.Print_Area" localSheetId="4">'第5表（財務分析）'!$B$1:$N$31</definedName>
    <definedName name="_xlnm.Print_Area" localSheetId="5">'第6表の1（経営分析）'!$A$1:$N$148</definedName>
    <definedName name="_xlnm.Print_Area" localSheetId="6">'第6表の2（27表）'!$A$1:$M$74</definedName>
    <definedName name="_xlnm.Print_Area" localSheetId="7">'第7表（23表）'!$A$1:$M$72</definedName>
    <definedName name="_xlnm.Print_Area" localSheetId="8">'第8表（24表）'!$A$1:$M$28</definedName>
    <definedName name="_xlnm.Print_Area" localSheetId="9">'第9表（25表）'!$A$1:$M$91</definedName>
    <definedName name="_xlnm.Print_Titles" localSheetId="10">'第10表（40表）'!$1:$3</definedName>
    <definedName name="_xlnm.Print_Titles" localSheetId="4">'第5表（財務分析）'!$1:$3</definedName>
    <definedName name="_xlnm.Print_Titles" localSheetId="5">'第6表の1（経営分析）'!$1:$3</definedName>
    <definedName name="_xlnm.Print_Titles" localSheetId="6">'第6表の2（27表）'!$1:$3</definedName>
    <definedName name="_xlnm.Print_Titles" localSheetId="9">'第9表（25表）'!$1:$3</definedName>
  </definedNames>
  <calcPr fullCalcOnLoad="1"/>
</workbook>
</file>

<file path=xl/sharedStrings.xml><?xml version="1.0" encoding="utf-8"?>
<sst xmlns="http://schemas.openxmlformats.org/spreadsheetml/2006/main" count="1218" uniqueCount="729">
  <si>
    <t>（オ）精神科病院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</si>
  <si>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</si>
  <si>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</si>
  <si>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</si>
  <si>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</si>
  <si>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</si>
  <si>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</si>
  <si>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</si>
  <si>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</si>
  <si>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</si>
  <si>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</si>
  <si>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</si>
  <si>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</si>
  <si>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</si>
  <si>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</si>
  <si>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</si>
  <si>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</si>
  <si>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</si>
  <si>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</si>
  <si>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</si>
  <si>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</si>
  <si>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</si>
  <si>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</si>
  <si>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</si>
  <si>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</si>
  <si>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</si>
  <si>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</si>
  <si>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</si>
  <si>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</si>
  <si>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</si>
  <si>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</si>
  <si>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</si>
  <si>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</si>
  <si>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</si>
  <si>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</si>
  <si>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</si>
  <si>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</si>
  <si>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</si>
  <si>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</si>
  <si>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</si>
  <si>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</si>
  <si>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</si>
  <si>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</si>
  <si>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</si>
  <si>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</si>
  <si>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</si>
  <si>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</si>
  <si>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</si>
  <si>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</si>
  <si>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</si>
  <si>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</si>
  <si>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</si>
  <si>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</si>
  <si>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</si>
  <si>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</si>
  <si>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</si>
  <si>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</si>
  <si>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</si>
  <si>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</si>
  <si>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</si>
  <si>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</si>
  <si>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</si>
  <si>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</si>
  <si>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</si>
  <si>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</si>
  <si>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</si>
  <si>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</si>
  <si>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</si>
  <si>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</si>
  <si>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</si>
  <si>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</si>
  <si>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</si>
  <si>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</si>
  <si>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</si>
  <si>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</si>
  <si>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</si>
  <si>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</si>
  <si>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</si>
  <si>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</si>
  <si>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</si>
  <si>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</si>
  <si>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</si>
  <si>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</si>
  <si>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</si>
  <si>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</si>
  <si>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</si>
  <si>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</si>
  <si>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</si>
  <si>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</si>
  <si>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</si>
  <si>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</si>
  <si>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</si>
  <si>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年延看護部門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</si>
  <si>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</si>
  <si>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</si>
  <si>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</si>
  <si>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</si>
  <si>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</si>
  <si>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</si>
  <si>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</si>
  <si>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</si>
  <si>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</si>
  <si>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</si>
  <si>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</si>
  <si>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</si>
  <si>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</si>
  <si>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</si>
  <si>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</si>
  <si>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</si>
  <si>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</si>
  <si>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</si>
  <si>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</si>
  <si>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</si>
  <si>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</si>
  <si>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</si>
  <si>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</si>
  <si>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</si>
  <si>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</si>
  <si>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</si>
  <si>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</si>
  <si>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</si>
  <si>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</si>
  <si>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</si>
  <si>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</si>
  <si>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</si>
  <si>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７．検査等の状況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</si>
  <si>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</si>
  <si>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</si>
  <si>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</si>
  <si>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</si>
  <si>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</si>
  <si>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</si>
  <si>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</si>
  <si>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</si>
  <si>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</si>
  <si>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</si>
  <si>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</si>
  <si>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</si>
  <si>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</si>
  <si>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</si>
  <si>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</si>
  <si>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</si>
  <si>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</si>
  <si>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</si>
  <si>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</si>
  <si>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</si>
  <si>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</si>
  <si>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</si>
  <si>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</si>
  <si>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</si>
  <si>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</si>
  <si>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</si>
  <si>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</si>
  <si>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</si>
  <si>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</si>
  <si>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</si>
  <si>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</si>
  <si>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</si>
  <si>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</si>
  <si>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</si>
  <si>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</si>
  <si>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</si>
  <si>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</si>
  <si>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</si>
  <si>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</si>
  <si>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</si>
  <si>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</si>
  <si>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</si>
  <si>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10．当年度未処分利益剰余金（又は未処理欠損金）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</si>
  <si>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</si>
  <si>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</si>
  <si>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</si>
  <si>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</si>
  <si>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</si>
  <si>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</si>
  <si>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</si>
  <si>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</si>
  <si>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</si>
  <si>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</si>
  <si>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</si>
  <si>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</si>
  <si>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</si>
  <si>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</si>
  <si>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</si>
  <si>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</si>
  <si>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</si>
  <si>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</si>
  <si>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</si>
  <si>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</si>
  <si>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</si>
  <si>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</si>
  <si>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</si>
  <si>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</si>
  <si>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</si>
  <si>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</si>
  <si>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</si>
  <si>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</si>
  <si>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</si>
  <si>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</si>
  <si>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</si>
  <si>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</si>
  <si>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</si>
  <si>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</si>
  <si>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</si>
  <si>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</si>
  <si>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</si>
  <si>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</si>
  <si>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082201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</si>
  <si>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</si>
  <si>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</si>
  <si>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</si>
  <si>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</si>
  <si>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</si>
  <si>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</si>
  <si>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</si>
  <si>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</si>
  <si>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</si>
  <si>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</si>
  <si>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</si>
  <si>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</si>
  <si>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</si>
  <si>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</si>
  <si>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</si>
  <si>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</si>
  <si>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</si>
  <si>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</si>
  <si>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</si>
  <si>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</si>
  <si>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</si>
  <si>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</si>
  <si>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</si>
  <si>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</si>
  <si>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</si>
  <si>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</si>
  <si>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</si>
  <si>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</si>
  <si>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</si>
  <si>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</si>
  <si>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</si>
  <si>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</si>
  <si>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</si>
  <si>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</si>
  <si>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</si>
  <si>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</si>
  <si>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</si>
  <si>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</si>
  <si>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</si>
  <si>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</si>
  <si>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</si>
  <si>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</si>
  <si>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</si>
  <si>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</si>
  <si>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</si>
  <si>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</si>
  <si>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</si>
  <si>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</si>
  <si>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</si>
  <si>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</si>
  <si>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</si>
  <si>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</si>
  <si>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</si>
  <si>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</si>
  <si>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</si>
  <si>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</si>
  <si>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</si>
  <si>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</si>
  <si>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</si>
  <si>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</si>
  <si>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</si>
  <si>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</si>
  <si>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</si>
  <si>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</si>
  <si>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</si>
  <si>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</si>
  <si>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</si>
  <si>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</si>
  <si>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</si>
  <si>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</si>
  <si>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</si>
  <si>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</si>
  <si>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</si>
  <si>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</si>
  <si>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</si>
  <si>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</si>
  <si>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</si>
  <si>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</si>
  <si>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</si>
  <si>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</si>
  <si>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</si>
  <si>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</si>
  <si>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</si>
  <si>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</si>
  <si>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</si>
  <si>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</si>
  <si>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</si>
  <si>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</si>
  <si>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</si>
  <si>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</si>
  <si>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</si>
  <si>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</si>
  <si>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</si>
  <si>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</si>
  <si>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</si>
  <si>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</si>
  <si>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</si>
  <si>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</si>
  <si>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</si>
  <si>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</si>
  <si>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</si>
  <si>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</si>
  <si>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</si>
  <si>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</si>
  <si>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</si>
  <si>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</si>
  <si>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</si>
  <si>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</si>
  <si>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</si>
  <si>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</si>
  <si>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</si>
  <si>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</si>
  <si>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</si>
  <si>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</si>
  <si>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</si>
  <si>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</si>
  <si>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</si>
  <si>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</si>
  <si>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</si>
  <si>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</si>
  <si>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</si>
  <si>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</si>
  <si>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</si>
  <si>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</si>
  <si>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</si>
  <si>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</si>
  <si>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</si>
  <si>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</si>
  <si>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</si>
  <si>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</si>
  <si>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</si>
  <si>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</si>
  <si>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</si>
  <si>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</si>
  <si>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</si>
  <si>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</si>
  <si>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</si>
  <si>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</si>
  <si>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</si>
  <si>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</si>
  <si>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</si>
  <si>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</si>
  <si>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</si>
  <si>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</si>
  <si>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</si>
  <si>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</si>
  <si>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</si>
  <si>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</si>
  <si>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082201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</si>
  <si>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</si>
  <si>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</si>
  <si>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</si>
  <si>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</si>
  <si>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</si>
  <si>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</si>
  <si>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</si>
  <si>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</si>
  <si>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</si>
  <si>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</si>
  <si>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</si>
  <si>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</si>
  <si>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</si>
  <si>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</si>
  <si>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</si>
  <si>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</si>
  <si>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</si>
  <si>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</si>
  <si>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</si>
  <si>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</si>
  <si>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</si>
  <si>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</si>
  <si>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</si>
  <si>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</si>
  <si>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つくば市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</si>
  <si>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</si>
  <si>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</si>
  <si>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</si>
  <si>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</si>
  <si>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</si>
  <si>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</si>
  <si>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</si>
  <si>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</si>
  <si>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北茨城市立総合病院</t>
  </si>
  <si>
    <t>つくば市立病院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</si>
  <si>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</si>
  <si>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</si>
  <si>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</si>
  <si>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</si>
  <si>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</si>
  <si>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</si>
  <si>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</si>
  <si>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</si>
  <si>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</si>
  <si>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</si>
  <si>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</si>
  <si>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</si>
  <si>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</si>
  <si>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</si>
  <si>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</si>
  <si>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</si>
  <si>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</si>
  <si>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</si>
  <si>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</si>
  <si>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</si>
  <si>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</si>
  <si>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</si>
  <si>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</si>
  <si>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（カ）児童手当</t>
  </si>
  <si>
    <t>イ他会計負担金</t>
  </si>
  <si>
    <t>（ア）建設改良（利息）</t>
  </si>
  <si>
    <t>（イ）へき地医療</t>
  </si>
  <si>
    <t>（ウ）不採算地区</t>
  </si>
  <si>
    <t>（エ）結核病院</t>
  </si>
  <si>
    <t>（キ）看護師養成所</t>
  </si>
  <si>
    <t>（ク）附属診療所</t>
  </si>
  <si>
    <t>（ケ）高度医療</t>
  </si>
  <si>
    <t>（コ）小児医療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</si>
  <si>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</si>
  <si>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</si>
  <si>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</si>
  <si>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</si>
  <si>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</si>
  <si>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</si>
  <si>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</si>
  <si>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</si>
  <si>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</si>
  <si>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</si>
  <si>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ウ自治体病院再編等推進経費</t>
  </si>
  <si>
    <t>（2）他会計負担金</t>
  </si>
  <si>
    <t>ウその他</t>
  </si>
  <si>
    <t>（3）他会計補助金</t>
  </si>
  <si>
    <t>ア災害復旧費</t>
  </si>
  <si>
    <t>イその他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</si>
  <si>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</si>
  <si>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</si>
  <si>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</si>
  <si>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</si>
  <si>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</si>
  <si>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</si>
  <si>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</si>
  <si>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</si>
  <si>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</si>
  <si>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</si>
  <si>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</si>
  <si>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</si>
  <si>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</si>
  <si>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</si>
  <si>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11．収益的支出に充てた企業債</t>
  </si>
  <si>
    <t>12．収益的支出に充てた他会計借入金</t>
  </si>
  <si>
    <t>13．他会計繰入金合計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</si>
  <si>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</si>
  <si>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</si>
  <si>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</si>
  <si>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</si>
  <si>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</si>
  <si>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</si>
  <si>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</si>
  <si>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</si>
  <si>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</si>
  <si>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つくば市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</si>
  <si>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</si>
  <si>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</si>
  <si>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</si>
  <si>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</si>
  <si>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</si>
  <si>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</si>
  <si>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</si>
  <si>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</si>
  <si>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</si>
  <si>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</si>
  <si>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</si>
  <si>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</si>
  <si>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</si>
  <si>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精神病院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</si>
  <si>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</si>
  <si>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</si>
  <si>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</si>
  <si>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</si>
  <si>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</si>
  <si>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</si>
  <si>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カ計</t>
  </si>
  <si>
    <t>（３）病院の立地条件</t>
  </si>
  <si>
    <t>ア不採算地区病院</t>
  </si>
  <si>
    <t>イ不採算地区病院以外の病院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</si>
  <si>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</si>
  <si>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</si>
  <si>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</si>
  <si>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</si>
  <si>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</si>
  <si>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</si>
  <si>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</si>
  <si>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</si>
  <si>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</si>
  <si>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</si>
  <si>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</si>
  <si>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</si>
  <si>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</si>
  <si>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</si>
  <si>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</si>
  <si>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</si>
  <si>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</si>
  <si>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</si>
  <si>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</si>
  <si>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</si>
  <si>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</si>
  <si>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</si>
  <si>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</si>
  <si>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</si>
  <si>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</si>
  <si>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</si>
  <si>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</si>
  <si>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</si>
  <si>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</si>
  <si>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</si>
  <si>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</si>
  <si>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</si>
  <si>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キ　その他医業外収益</t>
  </si>
  <si>
    <t>２．総費用</t>
  </si>
  <si>
    <t>（Ｅ）＋（Ｆ）＋（Ｈ） （Ｄ）</t>
  </si>
  <si>
    <t>ア　職員給与費</t>
  </si>
  <si>
    <t>イ　材料費</t>
  </si>
  <si>
    <t>ウ　減価償却費</t>
  </si>
  <si>
    <t>エ　その他医業費用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</si>
  <si>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</si>
  <si>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</si>
  <si>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</si>
  <si>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</si>
  <si>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</si>
  <si>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</si>
  <si>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</si>
  <si>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</si>
  <si>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</si>
  <si>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</si>
  <si>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</si>
  <si>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</si>
  <si>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</si>
  <si>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</si>
  <si>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</si>
  <si>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</si>
  <si>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</si>
  <si>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</si>
  <si>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</si>
  <si>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</si>
  <si>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第９表　職員及び給与に関する調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</si>
  <si>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</si>
  <si>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</si>
  <si>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</si>
  <si>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</si>
  <si>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</si>
  <si>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</si>
  <si>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</si>
  <si>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</si>
  <si>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</si>
  <si>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</si>
  <si>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</si>
  <si>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</si>
  <si>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</si>
  <si>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調整手当</t>
  </si>
  <si>
    <t>項　目</t>
  </si>
  <si>
    <t>第６表　経営分析に関する調べ（２）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</si>
  <si>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</si>
  <si>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</si>
  <si>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</si>
  <si>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</si>
  <si>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</si>
  <si>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</si>
  <si>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</si>
  <si>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</si>
  <si>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</si>
  <si>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</si>
  <si>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</si>
  <si>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</si>
  <si>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</si>
  <si>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</si>
  <si>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</si>
  <si>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</si>
  <si>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</si>
  <si>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</si>
  <si>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</si>
  <si>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</si>
  <si>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</si>
  <si>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</si>
  <si>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</si>
  <si>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</si>
  <si>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</si>
  <si>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</si>
  <si>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</si>
  <si>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</si>
  <si>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</si>
  <si>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</si>
  <si>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</si>
  <si>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</si>
  <si>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</si>
  <si>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</si>
  <si>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</si>
  <si>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</si>
  <si>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</si>
  <si>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</si>
  <si>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</si>
  <si>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</si>
  <si>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</si>
  <si>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</si>
  <si>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</si>
  <si>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</si>
  <si>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</si>
  <si>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</si>
  <si>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</si>
  <si>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</si>
  <si>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</si>
  <si>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</si>
  <si>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</si>
  <si>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</si>
  <si>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</si>
  <si>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（カ）リハビリテー
　　　ション医療</t>
  </si>
  <si>
    <t>（ア）第五次健全化
　　（不良債務解消分）</t>
  </si>
  <si>
    <t>（エ）基礎年金拠出金
　　公的負担経費</t>
  </si>
  <si>
    <t>（ア）研究研修費・
　　　経営研修費</t>
  </si>
  <si>
    <t>（イ）第五次健全化
　　　（利子）</t>
  </si>
  <si>
    <t>（単位：％）</t>
  </si>
  <si>
    <t>１．自己資本構成比率</t>
  </si>
  <si>
    <t>自己資本金＋剰余金　</t>
  </si>
  <si>
    <t>（％）</t>
  </si>
  <si>
    <t>負債・資本合計</t>
  </si>
  <si>
    <t>（１）一日平均患者数　（人）</t>
  </si>
  <si>
    <t>（３）職員１人１日患者数　（人）</t>
  </si>
  <si>
    <t>（７）看護配置</t>
  </si>
  <si>
    <t>（１）患者数等</t>
  </si>
  <si>
    <t>（２）一日平均患者数計</t>
  </si>
  <si>
    <t>（８）指定管理者制度</t>
  </si>
  <si>
    <t>（９）指定介護療養型医療施設の定員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</si>
  <si>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</si>
  <si>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</si>
  <si>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</si>
  <si>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</si>
  <si>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</si>
  <si>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</si>
  <si>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</si>
  <si>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年延居宅サービス数（人）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</si>
  <si>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</si>
  <si>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</si>
  <si>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</si>
  <si>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</si>
  <si>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</si>
  <si>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</si>
  <si>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</si>
  <si>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</si>
  <si>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</si>
  <si>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</si>
  <si>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第５表　　財務分析に関する調（１）</t>
  </si>
  <si>
    <t>収益勘定</t>
  </si>
  <si>
    <t>繰入金</t>
  </si>
  <si>
    <t>５．診療収入</t>
  </si>
  <si>
    <t>　　（％）</t>
  </si>
  <si>
    <t>６．対医業収益費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</si>
  <si>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</si>
  <si>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</si>
  <si>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</si>
  <si>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</si>
  <si>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</si>
  <si>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</si>
  <si>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</si>
  <si>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</si>
  <si>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</si>
  <si>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</si>
  <si>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</si>
  <si>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</si>
  <si>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</si>
  <si>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</si>
  <si>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</si>
  <si>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</si>
  <si>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</si>
  <si>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</si>
  <si>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</si>
  <si>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</si>
  <si>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</si>
  <si>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</si>
  <si>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※四捨五入の関係上，構成比の合計が100.0にならない場合がある。</t>
  </si>
  <si>
    <t>　　　累積欠損金（当年度未処理欠損金）　　</t>
  </si>
  <si>
    <t>ウ准看　</t>
  </si>
  <si>
    <t>（８）その他職員数</t>
  </si>
  <si>
    <t>（キ）院内保育所</t>
  </si>
  <si>
    <t>３６６日</t>
  </si>
  <si>
    <t>（２）地方公営企業等金融機構</t>
  </si>
  <si>
    <t>機構資金（旧公庫資金）</t>
  </si>
  <si>
    <t>機構資金（旧公庫資金）に係る繰上償還金分</t>
  </si>
  <si>
    <t>６．当年度同意等債で未借入又は未発行の額</t>
  </si>
  <si>
    <t>（ケ）その他</t>
  </si>
  <si>
    <t>（ク）自治体病院再編等</t>
  </si>
  <si>
    <t>　　推進経費</t>
  </si>
  <si>
    <t>（サ）その他</t>
  </si>
  <si>
    <t>有</t>
  </si>
  <si>
    <t>無</t>
  </si>
  <si>
    <t>有</t>
  </si>
  <si>
    <t>利用料金制</t>
  </si>
  <si>
    <t>代行制</t>
  </si>
  <si>
    <t>新看護７：１</t>
  </si>
  <si>
    <t>新看護１５：１</t>
  </si>
  <si>
    <t>新看護１０：１</t>
  </si>
  <si>
    <t>小美玉市医療センター</t>
  </si>
  <si>
    <t>（３）結核</t>
  </si>
  <si>
    <t>（４）精神</t>
  </si>
  <si>
    <t>（５）感染症</t>
  </si>
  <si>
    <t>（２）療養</t>
  </si>
  <si>
    <t>×１００</t>
  </si>
  <si>
    <t>×１００</t>
  </si>
  <si>
    <t>×１００</t>
  </si>
  <si>
    <t>（％）</t>
  </si>
  <si>
    <t>082279</t>
  </si>
  <si>
    <t>○</t>
  </si>
  <si>
    <t>○</t>
  </si>
  <si>
    <t>（Ｄ）―（Ｅ）</t>
  </si>
  <si>
    <t>個室　　　　</t>
  </si>
  <si>
    <t>Ｂ</t>
  </si>
  <si>
    <t>Ａ</t>
  </si>
  <si>
    <t>Ｂ</t>
  </si>
  <si>
    <t>×１００</t>
  </si>
  <si>
    <t>　　に対する割合</t>
  </si>
  <si>
    <t>×１００</t>
  </si>
  <si>
    <t>Ｃ</t>
  </si>
  <si>
    <t>　　当たりの職員数</t>
  </si>
  <si>
    <t>　　　（人）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</si>
</sst>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5">
    <xf numFmtId="0" fontId="0" fillId="0" borderId="0" xfId="0" applyAlignment="1">
      <alignment/>
    </xf>
    <xf numFmtId="38" fontId="3" fillId="0" borderId="0" xfId="16" applyFont="1" applyBorder="1" applyAlignment="1">
      <alignment/>
    </xf>
    <xf numFmtId="38" fontId="6" fillId="0" borderId="0" xfId="16" applyFont="1" applyAlignment="1">
      <alignment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57" fontId="4" fillId="0" borderId="6" xfId="16" applyNumberFormat="1" applyFont="1" applyBorder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6" xfId="16" applyFont="1" applyBorder="1" applyAlignment="1">
      <alignment horizontal="center" vertical="center"/>
    </xf>
    <xf numFmtId="38" fontId="4" fillId="0" borderId="9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177" fontId="4" fillId="0" borderId="6" xfId="16" applyNumberFormat="1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7" fillId="0" borderId="0" xfId="16" applyFont="1" applyAlignment="1">
      <alignment horizontal="center" vertical="center"/>
    </xf>
    <xf numFmtId="38" fontId="2" fillId="0" borderId="10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0" fillId="0" borderId="0" xfId="16" applyFont="1" applyFill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4" fillId="0" borderId="12" xfId="16" applyFont="1" applyFill="1" applyBorder="1" applyAlignment="1">
      <alignment horizontal="center" vertical="center" shrinkToFit="1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Alignment="1">
      <alignment vertical="center"/>
    </xf>
    <xf numFmtId="38" fontId="3" fillId="0" borderId="0" xfId="16" applyFont="1" applyBorder="1" applyAlignment="1">
      <alignment horizontal="center"/>
    </xf>
    <xf numFmtId="38" fontId="3" fillId="0" borderId="0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/>
    </xf>
    <xf numFmtId="38" fontId="3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/>
    </xf>
    <xf numFmtId="3" fontId="3" fillId="0" borderId="6" xfId="16" applyNumberFormat="1" applyFont="1" applyFill="1" applyBorder="1" applyAlignment="1">
      <alignment vertical="center"/>
    </xf>
    <xf numFmtId="38" fontId="3" fillId="0" borderId="0" xfId="16" applyFont="1" applyFill="1" applyAlignment="1">
      <alignment horizontal="center" vertical="center"/>
    </xf>
    <xf numFmtId="38" fontId="3" fillId="0" borderId="1" xfId="16" applyFont="1" applyFill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38" fontId="6" fillId="0" borderId="0" xfId="16" applyNumberFormat="1" applyFont="1" applyAlignment="1">
      <alignment vertical="center"/>
    </xf>
    <xf numFmtId="38" fontId="3" fillId="0" borderId="1" xfId="16" applyNumberFormat="1" applyFont="1" applyBorder="1" applyAlignment="1">
      <alignment horizontal="right" vertical="center"/>
    </xf>
    <xf numFmtId="38" fontId="3" fillId="0" borderId="0" xfId="16" applyNumberFormat="1" applyFont="1" applyAlignment="1">
      <alignment vertical="center"/>
    </xf>
    <xf numFmtId="38" fontId="3" fillId="0" borderId="0" xfId="16" applyNumberFormat="1" applyFont="1" applyFill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2" xfId="16" applyNumberFormat="1" applyFont="1" applyBorder="1" applyAlignment="1">
      <alignment horizontal="right" vertical="center"/>
    </xf>
    <xf numFmtId="38" fontId="4" fillId="0" borderId="13" xfId="16" applyNumberFormat="1" applyFont="1" applyBorder="1" applyAlignment="1">
      <alignment horizontal="right" vertical="center"/>
    </xf>
    <xf numFmtId="38" fontId="4" fillId="0" borderId="2" xfId="16" applyNumberFormat="1" applyFont="1" applyBorder="1" applyAlignment="1">
      <alignment vertical="center"/>
    </xf>
    <xf numFmtId="38" fontId="4" fillId="0" borderId="15" xfId="16" applyNumberFormat="1" applyFont="1" applyBorder="1" applyAlignment="1">
      <alignment vertical="center"/>
    </xf>
    <xf numFmtId="38" fontId="4" fillId="0" borderId="13" xfId="16" applyNumberFormat="1" applyFont="1" applyBorder="1" applyAlignment="1">
      <alignment vertical="center"/>
    </xf>
    <xf numFmtId="38" fontId="4" fillId="0" borderId="14" xfId="16" applyNumberFormat="1" applyFont="1" applyBorder="1" applyAlignment="1">
      <alignment vertical="center"/>
    </xf>
    <xf numFmtId="38" fontId="4" fillId="0" borderId="9" xfId="16" applyNumberFormat="1" applyFont="1" applyBorder="1" applyAlignment="1">
      <alignment vertical="center"/>
    </xf>
    <xf numFmtId="38" fontId="4" fillId="0" borderId="10" xfId="16" applyNumberFormat="1" applyFont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0" fillId="0" borderId="0" xfId="16" applyFont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177" fontId="4" fillId="0" borderId="13" xfId="16" applyNumberFormat="1" applyFont="1" applyBorder="1" applyAlignment="1">
      <alignment vertical="center"/>
    </xf>
    <xf numFmtId="177" fontId="4" fillId="0" borderId="11" xfId="16" applyNumberFormat="1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177" fontId="6" fillId="0" borderId="0" xfId="16" applyNumberFormat="1" applyFont="1" applyAlignment="1">
      <alignment vertical="center"/>
    </xf>
    <xf numFmtId="177" fontId="3" fillId="0" borderId="1" xfId="16" applyNumberFormat="1" applyFont="1" applyBorder="1" applyAlignment="1">
      <alignment horizontal="right" vertical="center"/>
    </xf>
    <xf numFmtId="177" fontId="3" fillId="0" borderId="2" xfId="16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177" fontId="3" fillId="0" borderId="13" xfId="16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3" fillId="0" borderId="2" xfId="16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7" fontId="3" fillId="0" borderId="1" xfId="16" applyNumberFormat="1" applyFont="1" applyBorder="1" applyAlignment="1">
      <alignment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3" fillId="0" borderId="4" xfId="16" applyFont="1" applyFill="1" applyBorder="1" applyAlignment="1">
      <alignment vertical="center"/>
    </xf>
    <xf numFmtId="38" fontId="4" fillId="0" borderId="0" xfId="16" applyNumberFormat="1" applyFont="1" applyBorder="1" applyAlignment="1">
      <alignment horizontal="right" vertical="center"/>
    </xf>
    <xf numFmtId="38" fontId="4" fillId="0" borderId="4" xfId="16" applyNumberFormat="1" applyFont="1" applyBorder="1" applyAlignment="1">
      <alignment vertical="center"/>
    </xf>
    <xf numFmtId="38" fontId="4" fillId="0" borderId="12" xfId="16" applyNumberFormat="1" applyFont="1" applyBorder="1" applyAlignment="1">
      <alignment vertical="center"/>
    </xf>
    <xf numFmtId="38" fontId="4" fillId="0" borderId="0" xfId="16" applyNumberFormat="1" applyFont="1" applyBorder="1" applyAlignment="1">
      <alignment vertical="center"/>
    </xf>
    <xf numFmtId="38" fontId="4" fillId="0" borderId="7" xfId="16" applyNumberFormat="1" applyFont="1" applyBorder="1" applyAlignment="1">
      <alignment vertical="center"/>
    </xf>
    <xf numFmtId="177" fontId="4" fillId="0" borderId="5" xfId="16" applyNumberFormat="1" applyFont="1" applyFill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38" fontId="4" fillId="0" borderId="5" xfId="16" applyFont="1" applyFill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49" fontId="4" fillId="0" borderId="18" xfId="16" applyNumberFormat="1" applyFont="1" applyBorder="1" applyAlignment="1">
      <alignment horizontal="center" vertical="center"/>
    </xf>
    <xf numFmtId="38" fontId="4" fillId="0" borderId="19" xfId="16" applyFont="1" applyBorder="1" applyAlignment="1">
      <alignment vertical="center"/>
    </xf>
    <xf numFmtId="38" fontId="4" fillId="0" borderId="20" xfId="16" applyFont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4" fillId="0" borderId="21" xfId="16" applyFont="1" applyBorder="1" applyAlignment="1">
      <alignment vertical="center"/>
    </xf>
    <xf numFmtId="38" fontId="4" fillId="0" borderId="20" xfId="16" applyFont="1" applyBorder="1" applyAlignment="1">
      <alignment horizontal="right" vertical="center"/>
    </xf>
    <xf numFmtId="38" fontId="4" fillId="0" borderId="22" xfId="16" applyFont="1" applyBorder="1" applyAlignment="1">
      <alignment vertical="center"/>
    </xf>
    <xf numFmtId="38" fontId="4" fillId="0" borderId="23" xfId="16" applyFont="1" applyBorder="1" applyAlignment="1">
      <alignment vertical="center"/>
    </xf>
    <xf numFmtId="49" fontId="4" fillId="0" borderId="17" xfId="16" applyNumberFormat="1" applyFont="1" applyBorder="1" applyAlignment="1">
      <alignment horizontal="center" vertical="center"/>
    </xf>
    <xf numFmtId="57" fontId="4" fillId="0" borderId="3" xfId="16" applyNumberFormat="1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24" xfId="16" applyFont="1" applyFill="1" applyBorder="1" applyAlignment="1">
      <alignment vertical="center"/>
    </xf>
    <xf numFmtId="57" fontId="4" fillId="0" borderId="2" xfId="16" applyNumberFormat="1" applyFont="1" applyBorder="1" applyAlignment="1">
      <alignment horizontal="center" vertical="center"/>
    </xf>
    <xf numFmtId="57" fontId="4" fillId="0" borderId="10" xfId="16" applyNumberFormat="1" applyFont="1" applyBorder="1" applyAlignment="1">
      <alignment horizontal="center" vertical="center"/>
    </xf>
    <xf numFmtId="38" fontId="4" fillId="0" borderId="22" xfId="16" applyFont="1" applyBorder="1" applyAlignment="1">
      <alignment horizontal="left" vertical="center"/>
    </xf>
    <xf numFmtId="38" fontId="3" fillId="0" borderId="25" xfId="16" applyFont="1" applyBorder="1" applyAlignment="1">
      <alignment vertical="center"/>
    </xf>
    <xf numFmtId="38" fontId="3" fillId="0" borderId="26" xfId="16" applyFont="1" applyBorder="1" applyAlignment="1">
      <alignment vertical="center"/>
    </xf>
    <xf numFmtId="38" fontId="4" fillId="0" borderId="27" xfId="16" applyFont="1" applyFill="1" applyBorder="1" applyAlignment="1">
      <alignment horizontal="center" vertical="center" shrinkToFit="1"/>
    </xf>
    <xf numFmtId="38" fontId="4" fillId="0" borderId="28" xfId="16" applyFont="1" applyFill="1" applyBorder="1" applyAlignment="1">
      <alignment horizontal="center" vertical="center" shrinkToFit="1"/>
    </xf>
    <xf numFmtId="38" fontId="4" fillId="0" borderId="29" xfId="16" applyFont="1" applyFill="1" applyBorder="1" applyAlignment="1">
      <alignment horizontal="center" vertical="center" shrinkToFit="1"/>
    </xf>
    <xf numFmtId="57" fontId="4" fillId="0" borderId="1" xfId="16" applyNumberFormat="1" applyFont="1" applyBorder="1" applyAlignment="1">
      <alignment horizontal="center" vertical="center"/>
    </xf>
    <xf numFmtId="57" fontId="4" fillId="0" borderId="5" xfId="16" applyNumberFormat="1" applyFont="1" applyBorder="1" applyAlignment="1">
      <alignment horizontal="center" vertical="center"/>
    </xf>
    <xf numFmtId="38" fontId="4" fillId="0" borderId="30" xfId="16" applyFont="1" applyBorder="1" applyAlignment="1">
      <alignment horizontal="center" vertical="center"/>
    </xf>
    <xf numFmtId="38" fontId="4" fillId="0" borderId="31" xfId="16" applyFont="1" applyBorder="1" applyAlignment="1">
      <alignment horizontal="center" vertical="center"/>
    </xf>
    <xf numFmtId="38" fontId="3" fillId="0" borderId="32" xfId="16" applyFont="1" applyBorder="1" applyAlignment="1">
      <alignment vertical="center"/>
    </xf>
    <xf numFmtId="38" fontId="4" fillId="0" borderId="33" xfId="16" applyFont="1" applyBorder="1" applyAlignment="1">
      <alignment vertical="center"/>
    </xf>
    <xf numFmtId="38" fontId="4" fillId="0" borderId="34" xfId="16" applyFont="1" applyBorder="1" applyAlignment="1">
      <alignment vertical="center"/>
    </xf>
    <xf numFmtId="38" fontId="4" fillId="0" borderId="35" xfId="16" applyFont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31" xfId="16" applyFont="1" applyBorder="1" applyAlignment="1">
      <alignment vertical="center"/>
    </xf>
    <xf numFmtId="38" fontId="4" fillId="0" borderId="36" xfId="16" applyFont="1" applyBorder="1" applyAlignment="1">
      <alignment horizontal="left" vertical="center"/>
    </xf>
    <xf numFmtId="38" fontId="4" fillId="0" borderId="29" xfId="16" applyFont="1" applyBorder="1" applyAlignment="1">
      <alignment horizontal="center" vertical="center"/>
    </xf>
    <xf numFmtId="38" fontId="4" fillId="0" borderId="37" xfId="16" applyFont="1" applyBorder="1" applyAlignment="1">
      <alignment horizontal="center" vertical="center"/>
    </xf>
    <xf numFmtId="57" fontId="4" fillId="0" borderId="27" xfId="16" applyNumberFormat="1" applyFont="1" applyBorder="1" applyAlignment="1">
      <alignment horizontal="center" vertical="center"/>
    </xf>
    <xf numFmtId="57" fontId="4" fillId="0" borderId="28" xfId="16" applyNumberFormat="1" applyFont="1" applyBorder="1" applyAlignment="1">
      <alignment horizontal="center" vertical="center"/>
    </xf>
    <xf numFmtId="57" fontId="4" fillId="0" borderId="23" xfId="16" applyNumberFormat="1" applyFont="1" applyBorder="1" applyAlignment="1">
      <alignment horizontal="center" vertical="center"/>
    </xf>
    <xf numFmtId="38" fontId="4" fillId="0" borderId="22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38" fontId="4" fillId="0" borderId="27" xfId="16" applyFont="1" applyFill="1" applyBorder="1" applyAlignment="1">
      <alignment horizontal="right" vertical="center"/>
    </xf>
    <xf numFmtId="38" fontId="4" fillId="0" borderId="28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right" vertical="center"/>
    </xf>
    <xf numFmtId="38" fontId="4" fillId="0" borderId="38" xfId="16" applyFont="1" applyFill="1" applyBorder="1" applyAlignment="1">
      <alignment vertical="center"/>
    </xf>
    <xf numFmtId="38" fontId="4" fillId="0" borderId="20" xfId="16" applyFont="1" applyBorder="1" applyAlignment="1">
      <alignment horizontal="left" vertical="center"/>
    </xf>
    <xf numFmtId="38" fontId="4" fillId="0" borderId="39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8" xfId="16" applyFont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38" fontId="3" fillId="0" borderId="26" xfId="16" applyFont="1" applyFill="1" applyBorder="1" applyAlignment="1">
      <alignment horizontal="center" vertical="center"/>
    </xf>
    <xf numFmtId="38" fontId="4" fillId="0" borderId="28" xfId="16" applyFont="1" applyFill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49" fontId="4" fillId="0" borderId="18" xfId="16" applyNumberFormat="1" applyFont="1" applyFill="1" applyBorder="1" applyAlignment="1">
      <alignment horizontal="center" vertical="center"/>
    </xf>
    <xf numFmtId="49" fontId="4" fillId="0" borderId="17" xfId="16" applyNumberFormat="1" applyFont="1" applyFill="1" applyBorder="1" applyAlignment="1">
      <alignment horizontal="center" vertical="center"/>
    </xf>
    <xf numFmtId="38" fontId="3" fillId="0" borderId="21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3" fillId="0" borderId="41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38" fontId="3" fillId="0" borderId="22" xfId="16" applyFont="1" applyBorder="1" applyAlignment="1">
      <alignment vertical="center"/>
    </xf>
    <xf numFmtId="38" fontId="4" fillId="0" borderId="26" xfId="16" applyFont="1" applyFill="1" applyBorder="1" applyAlignment="1">
      <alignment horizontal="center" vertical="center" shrinkToFit="1"/>
    </xf>
    <xf numFmtId="38" fontId="4" fillId="0" borderId="44" xfId="16" applyFont="1" applyFill="1" applyBorder="1" applyAlignment="1">
      <alignment horizontal="center" vertical="center" shrinkToFit="1"/>
    </xf>
    <xf numFmtId="38" fontId="4" fillId="0" borderId="25" xfId="16" applyFont="1" applyFill="1" applyBorder="1" applyAlignment="1">
      <alignment horizontal="center" vertical="center" shrinkToFit="1"/>
    </xf>
    <xf numFmtId="38" fontId="4" fillId="0" borderId="45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3" fillId="0" borderId="30" xfId="16" applyFont="1" applyBorder="1" applyAlignment="1">
      <alignment horizontal="right" vertical="center"/>
    </xf>
    <xf numFmtId="38" fontId="3" fillId="0" borderId="31" xfId="16" applyFont="1" applyBorder="1" applyAlignment="1">
      <alignment vertical="center"/>
    </xf>
    <xf numFmtId="38" fontId="3" fillId="0" borderId="35" xfId="16" applyFont="1" applyFill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26" xfId="16" applyFont="1" applyBorder="1" applyAlignment="1">
      <alignment horizontal="center" vertical="center"/>
    </xf>
    <xf numFmtId="38" fontId="3" fillId="0" borderId="37" xfId="16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5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29" xfId="16" applyFont="1" applyBorder="1" applyAlignment="1">
      <alignment vertical="center"/>
    </xf>
    <xf numFmtId="186" fontId="4" fillId="0" borderId="1" xfId="16" applyNumberFormat="1" applyFont="1" applyFill="1" applyBorder="1" applyAlignment="1">
      <alignment vertical="center"/>
    </xf>
    <xf numFmtId="186" fontId="4" fillId="0" borderId="2" xfId="16" applyNumberFormat="1" applyFont="1" applyFill="1" applyBorder="1" applyAlignment="1">
      <alignment vertical="center"/>
    </xf>
    <xf numFmtId="186" fontId="4" fillId="0" borderId="10" xfId="16" applyNumberFormat="1" applyFont="1" applyFill="1" applyBorder="1" applyAlignment="1">
      <alignment vertical="center"/>
    </xf>
    <xf numFmtId="38" fontId="3" fillId="0" borderId="18" xfId="16" applyFont="1" applyBorder="1" applyAlignment="1">
      <alignment horizontal="center" vertical="center"/>
    </xf>
    <xf numFmtId="38" fontId="3" fillId="0" borderId="48" xfId="16" applyFont="1" applyBorder="1" applyAlignment="1">
      <alignment horizontal="center" vertical="center"/>
    </xf>
    <xf numFmtId="177" fontId="3" fillId="0" borderId="49" xfId="16" applyNumberFormat="1" applyFont="1" applyBorder="1" applyAlignment="1">
      <alignment vertical="center"/>
    </xf>
    <xf numFmtId="177" fontId="3" fillId="0" borderId="49" xfId="16" applyNumberFormat="1" applyFont="1" applyFill="1" applyBorder="1" applyAlignment="1">
      <alignment vertical="center"/>
    </xf>
    <xf numFmtId="38" fontId="3" fillId="0" borderId="36" xfId="16" applyFont="1" applyBorder="1" applyAlignment="1">
      <alignment vertical="center"/>
    </xf>
    <xf numFmtId="38" fontId="3" fillId="0" borderId="28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30" xfId="16" applyFont="1" applyBorder="1" applyAlignment="1">
      <alignment horizontal="center" vertical="center"/>
    </xf>
    <xf numFmtId="38" fontId="3" fillId="0" borderId="31" xfId="16" applyFont="1" applyFill="1" applyBorder="1" applyAlignment="1">
      <alignment vertical="center"/>
    </xf>
    <xf numFmtId="38" fontId="3" fillId="0" borderId="50" xfId="16" applyFont="1" applyBorder="1" applyAlignment="1">
      <alignment horizontal="center" vertical="center"/>
    </xf>
    <xf numFmtId="38" fontId="3" fillId="0" borderId="51" xfId="16" applyFont="1" applyBorder="1" applyAlignment="1">
      <alignment vertical="center"/>
    </xf>
    <xf numFmtId="38" fontId="3" fillId="0" borderId="51" xfId="16" applyFont="1" applyFill="1" applyBorder="1" applyAlignment="1">
      <alignment vertical="center"/>
    </xf>
    <xf numFmtId="38" fontId="3" fillId="0" borderId="52" xfId="16" applyFont="1" applyBorder="1" applyAlignment="1">
      <alignment vertical="center"/>
    </xf>
    <xf numFmtId="38" fontId="3" fillId="0" borderId="53" xfId="16" applyFont="1" applyBorder="1" applyAlignment="1">
      <alignment horizontal="center" vertical="center"/>
    </xf>
    <xf numFmtId="38" fontId="3" fillId="0" borderId="5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3" fillId="0" borderId="52" xfId="16" applyFont="1" applyFill="1" applyBorder="1" applyAlignment="1">
      <alignment vertical="center"/>
    </xf>
    <xf numFmtId="38" fontId="3" fillId="0" borderId="16" xfId="16" applyFont="1" applyBorder="1" applyAlignment="1">
      <alignment horizontal="center" vertical="center"/>
    </xf>
    <xf numFmtId="38" fontId="3" fillId="0" borderId="55" xfId="16" applyFont="1" applyFill="1" applyBorder="1" applyAlignment="1">
      <alignment vertical="center"/>
    </xf>
    <xf numFmtId="177" fontId="3" fillId="0" borderId="56" xfId="16" applyNumberFormat="1" applyFont="1" applyFill="1" applyBorder="1" applyAlignment="1">
      <alignment vertical="center"/>
    </xf>
    <xf numFmtId="177" fontId="3" fillId="0" borderId="57" xfId="16" applyNumberFormat="1" applyFont="1" applyFill="1" applyBorder="1" applyAlignment="1">
      <alignment vertical="center"/>
    </xf>
    <xf numFmtId="38" fontId="3" fillId="0" borderId="36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186" fontId="3" fillId="0" borderId="6" xfId="16" applyNumberFormat="1" applyFont="1" applyFill="1" applyBorder="1" applyAlignment="1">
      <alignment vertical="center"/>
    </xf>
    <xf numFmtId="38" fontId="0" fillId="0" borderId="0" xfId="16" applyFont="1" applyFill="1" applyAlignment="1">
      <alignment horizontal="center" vertical="center"/>
    </xf>
    <xf numFmtId="38" fontId="3" fillId="0" borderId="18" xfId="16" applyFont="1" applyFill="1" applyBorder="1" applyAlignment="1">
      <alignment horizontal="center" vertical="center"/>
    </xf>
    <xf numFmtId="49" fontId="3" fillId="0" borderId="18" xfId="16" applyNumberFormat="1" applyFont="1" applyFill="1" applyBorder="1" applyAlignment="1">
      <alignment horizontal="center" vertical="center"/>
    </xf>
    <xf numFmtId="3" fontId="3" fillId="0" borderId="28" xfId="16" applyNumberFormat="1" applyFont="1" applyFill="1" applyBorder="1" applyAlignment="1">
      <alignment vertical="center"/>
    </xf>
    <xf numFmtId="3" fontId="3" fillId="0" borderId="5" xfId="16" applyNumberFormat="1" applyFont="1" applyFill="1" applyBorder="1" applyAlignment="1">
      <alignment vertical="center"/>
    </xf>
    <xf numFmtId="186" fontId="3" fillId="0" borderId="5" xfId="16" applyNumberFormat="1" applyFont="1" applyFill="1" applyBorder="1" applyAlignment="1">
      <alignment vertical="center"/>
    </xf>
    <xf numFmtId="3" fontId="3" fillId="0" borderId="27" xfId="16" applyNumberFormat="1" applyFont="1" applyFill="1" applyBorder="1" applyAlignment="1">
      <alignment vertical="center"/>
    </xf>
    <xf numFmtId="3" fontId="3" fillId="0" borderId="1" xfId="16" applyNumberFormat="1" applyFont="1" applyFill="1" applyBorder="1" applyAlignment="1">
      <alignment vertical="center"/>
    </xf>
    <xf numFmtId="3" fontId="3" fillId="0" borderId="2" xfId="16" applyNumberFormat="1" applyFont="1" applyFill="1" applyBorder="1" applyAlignment="1">
      <alignment vertical="center"/>
    </xf>
    <xf numFmtId="38" fontId="3" fillId="0" borderId="44" xfId="16" applyFont="1" applyFill="1" applyBorder="1" applyAlignment="1">
      <alignment horizontal="center" vertical="center"/>
    </xf>
    <xf numFmtId="49" fontId="3" fillId="0" borderId="17" xfId="16" applyNumberFormat="1" applyFont="1" applyFill="1" applyBorder="1" applyAlignment="1">
      <alignment horizontal="center" vertical="center"/>
    </xf>
    <xf numFmtId="38" fontId="3" fillId="0" borderId="25" xfId="16" applyFont="1" applyFill="1" applyBorder="1" applyAlignment="1">
      <alignment horizontal="center" vertical="center"/>
    </xf>
    <xf numFmtId="3" fontId="3" fillId="0" borderId="10" xfId="16" applyNumberFormat="1" applyFont="1" applyFill="1" applyBorder="1" applyAlignment="1">
      <alignment vertical="center"/>
    </xf>
    <xf numFmtId="3" fontId="3" fillId="0" borderId="3" xfId="16" applyNumberFormat="1" applyFont="1" applyFill="1" applyBorder="1" applyAlignment="1">
      <alignment vertical="center"/>
    </xf>
    <xf numFmtId="186" fontId="3" fillId="0" borderId="3" xfId="16" applyNumberFormat="1" applyFont="1" applyFill="1" applyBorder="1" applyAlignment="1">
      <alignment vertical="center"/>
    </xf>
    <xf numFmtId="3" fontId="3" fillId="0" borderId="23" xfId="16" applyNumberFormat="1" applyFont="1" applyFill="1" applyBorder="1" applyAlignment="1">
      <alignment vertical="center"/>
    </xf>
    <xf numFmtId="38" fontId="3" fillId="0" borderId="43" xfId="16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186" fontId="3" fillId="0" borderId="24" xfId="16" applyNumberFormat="1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26" xfId="16" applyFont="1" applyFill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38" fontId="4" fillId="0" borderId="30" xfId="16" applyFont="1" applyBorder="1" applyAlignment="1">
      <alignment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38" fontId="0" fillId="0" borderId="0" xfId="16" applyFont="1" applyFill="1" applyAlignment="1">
      <alignment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3" fillId="0" borderId="30" xfId="16" applyFont="1" applyFill="1" applyBorder="1" applyAlignment="1">
      <alignment horizontal="right" vertical="center"/>
    </xf>
    <xf numFmtId="38" fontId="3" fillId="0" borderId="25" xfId="16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38" fontId="0" fillId="0" borderId="0" xfId="16" applyNumberFormat="1" applyFont="1" applyAlignment="1">
      <alignment/>
    </xf>
    <xf numFmtId="38" fontId="6" fillId="0" borderId="0" xfId="16" applyNumberFormat="1" applyFont="1" applyBorder="1" applyAlignment="1">
      <alignment vertical="center"/>
    </xf>
    <xf numFmtId="38" fontId="4" fillId="0" borderId="16" xfId="16" applyNumberFormat="1" applyFont="1" applyFill="1" applyBorder="1" applyAlignment="1">
      <alignment horizontal="right" vertical="center"/>
    </xf>
    <xf numFmtId="38" fontId="4" fillId="0" borderId="17" xfId="16" applyNumberFormat="1" applyFont="1" applyBorder="1" applyAlignment="1">
      <alignment horizontal="right" vertical="center"/>
    </xf>
    <xf numFmtId="38" fontId="4" fillId="0" borderId="20" xfId="16" applyNumberFormat="1" applyFont="1" applyFill="1" applyBorder="1" applyAlignment="1">
      <alignment vertical="center"/>
    </xf>
    <xf numFmtId="38" fontId="4" fillId="0" borderId="58" xfId="16" applyNumberFormat="1" applyFont="1" applyFill="1" applyBorder="1" applyAlignment="1">
      <alignment vertical="center"/>
    </xf>
    <xf numFmtId="38" fontId="4" fillId="0" borderId="53" xfId="16" applyNumberFormat="1" applyFont="1" applyFill="1" applyBorder="1" applyAlignment="1">
      <alignment vertical="center"/>
    </xf>
    <xf numFmtId="38" fontId="4" fillId="0" borderId="25" xfId="16" applyNumberFormat="1" applyFont="1" applyBorder="1" applyAlignment="1">
      <alignment horizontal="right" vertical="center"/>
    </xf>
    <xf numFmtId="38" fontId="4" fillId="0" borderId="26" xfId="16" applyFont="1" applyFill="1" applyBorder="1" applyAlignment="1">
      <alignment horizontal="center" vertical="center"/>
    </xf>
    <xf numFmtId="38" fontId="4" fillId="0" borderId="32" xfId="16" applyNumberFormat="1" applyFont="1" applyBorder="1" applyAlignment="1">
      <alignment horizontal="right" vertical="center"/>
    </xf>
    <xf numFmtId="38" fontId="4" fillId="0" borderId="33" xfId="16" applyNumberFormat="1" applyFont="1" applyBorder="1" applyAlignment="1">
      <alignment horizontal="right" vertical="center"/>
    </xf>
    <xf numFmtId="38" fontId="4" fillId="0" borderId="34" xfId="16" applyNumberFormat="1" applyFont="1" applyBorder="1" applyAlignment="1">
      <alignment vertical="center"/>
    </xf>
    <xf numFmtId="38" fontId="4" fillId="0" borderId="33" xfId="16" applyNumberFormat="1" applyFont="1" applyBorder="1" applyAlignment="1">
      <alignment vertical="center"/>
    </xf>
    <xf numFmtId="38" fontId="4" fillId="0" borderId="22" xfId="16" applyNumberFormat="1" applyFont="1" applyFill="1" applyBorder="1" applyAlignment="1">
      <alignment vertical="center"/>
    </xf>
    <xf numFmtId="38" fontId="4" fillId="0" borderId="39" xfId="16" applyNumberFormat="1" applyFont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38" fontId="4" fillId="0" borderId="59" xfId="16" applyFont="1" applyFill="1" applyBorder="1" applyAlignment="1">
      <alignment vertical="center"/>
    </xf>
    <xf numFmtId="177" fontId="0" fillId="0" borderId="0" xfId="16" applyNumberFormat="1" applyFont="1" applyAlignment="1">
      <alignment vertical="center"/>
    </xf>
    <xf numFmtId="177" fontId="0" fillId="0" borderId="0" xfId="16" applyNumberFormat="1" applyFont="1" applyAlignment="1">
      <alignment/>
    </xf>
    <xf numFmtId="177" fontId="4" fillId="0" borderId="16" xfId="16" applyNumberFormat="1" applyFont="1" applyBorder="1" applyAlignment="1">
      <alignment vertical="center"/>
    </xf>
    <xf numFmtId="177" fontId="4" fillId="0" borderId="17" xfId="16" applyNumberFormat="1" applyFont="1" applyBorder="1" applyAlignment="1">
      <alignment horizontal="right" vertical="center"/>
    </xf>
    <xf numFmtId="177" fontId="4" fillId="0" borderId="18" xfId="16" applyNumberFormat="1" applyFont="1" applyBorder="1" applyAlignment="1">
      <alignment horizontal="center" vertical="center"/>
    </xf>
    <xf numFmtId="177" fontId="3" fillId="0" borderId="20" xfId="16" applyNumberFormat="1" applyFont="1" applyBorder="1" applyAlignment="1">
      <alignment vertical="center"/>
    </xf>
    <xf numFmtId="177" fontId="3" fillId="0" borderId="21" xfId="16" applyNumberFormat="1" applyFont="1" applyBorder="1" applyAlignment="1">
      <alignment vertical="center"/>
    </xf>
    <xf numFmtId="177" fontId="3" fillId="0" borderId="41" xfId="16" applyNumberFormat="1" applyFont="1" applyBorder="1" applyAlignment="1">
      <alignment vertical="center"/>
    </xf>
    <xf numFmtId="177" fontId="3" fillId="0" borderId="44" xfId="16" applyNumberFormat="1" applyFont="1" applyBorder="1" applyAlignment="1">
      <alignment horizontal="right" vertical="center"/>
    </xf>
    <xf numFmtId="177" fontId="4" fillId="0" borderId="25" xfId="16" applyNumberFormat="1" applyFont="1" applyBorder="1" applyAlignment="1">
      <alignment horizontal="center" vertical="center" shrinkToFit="1"/>
    </xf>
    <xf numFmtId="177" fontId="4" fillId="0" borderId="17" xfId="16" applyNumberFormat="1" applyFont="1" applyBorder="1" applyAlignment="1">
      <alignment horizontal="center" vertical="center"/>
    </xf>
    <xf numFmtId="177" fontId="4" fillId="0" borderId="8" xfId="16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4" fillId="0" borderId="25" xfId="16" applyNumberFormat="1" applyFont="1" applyBorder="1" applyAlignment="1">
      <alignment vertical="center"/>
    </xf>
    <xf numFmtId="177" fontId="4" fillId="0" borderId="59" xfId="16" applyNumberFormat="1" applyFont="1" applyBorder="1" applyAlignment="1">
      <alignment vertical="center"/>
    </xf>
    <xf numFmtId="177" fontId="4" fillId="0" borderId="60" xfId="16" applyNumberFormat="1" applyFont="1" applyBorder="1" applyAlignment="1">
      <alignment vertical="center"/>
    </xf>
    <xf numFmtId="177" fontId="4" fillId="0" borderId="22" xfId="16" applyNumberFormat="1" applyFont="1" applyBorder="1" applyAlignment="1">
      <alignment vertical="center"/>
    </xf>
    <xf numFmtId="177" fontId="4" fillId="0" borderId="25" xfId="16" applyNumberFormat="1" applyFont="1" applyBorder="1" applyAlignment="1">
      <alignment horizontal="center" vertical="center"/>
    </xf>
    <xf numFmtId="177" fontId="4" fillId="0" borderId="26" xfId="16" applyNumberFormat="1" applyFont="1" applyBorder="1" applyAlignment="1">
      <alignment horizontal="center" vertical="center"/>
    </xf>
    <xf numFmtId="38" fontId="4" fillId="0" borderId="44" xfId="16" applyFont="1" applyFill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177" fontId="3" fillId="0" borderId="30" xfId="16" applyNumberFormat="1" applyFont="1" applyBorder="1" applyAlignment="1">
      <alignment horizontal="right" vertical="center"/>
    </xf>
    <xf numFmtId="177" fontId="3" fillId="0" borderId="32" xfId="16" applyNumberFormat="1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7" xfId="16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22" xfId="16" applyFont="1" applyBorder="1" applyAlignment="1">
      <alignment horizontal="center" vertical="center"/>
    </xf>
    <xf numFmtId="49" fontId="3" fillId="0" borderId="17" xfId="16" applyNumberFormat="1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177" fontId="3" fillId="0" borderId="12" xfId="16" applyNumberFormat="1" applyFont="1" applyBorder="1" applyAlignment="1">
      <alignment horizontal="right" vertical="center"/>
    </xf>
    <xf numFmtId="177" fontId="3" fillId="0" borderId="0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0" xfId="16" applyNumberFormat="1" applyFont="1" applyBorder="1" applyAlignment="1">
      <alignment horizontal="right" vertical="center"/>
    </xf>
    <xf numFmtId="38" fontId="3" fillId="0" borderId="12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7" fontId="3" fillId="0" borderId="12" xfId="16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9" xfId="0" applyFont="1" applyBorder="1" applyAlignment="1">
      <alignment horizontal="right" vertical="center"/>
    </xf>
    <xf numFmtId="177" fontId="3" fillId="0" borderId="43" xfId="16" applyNumberFormat="1" applyFont="1" applyBorder="1" applyAlignment="1">
      <alignment horizontal="right" vertical="center"/>
    </xf>
    <xf numFmtId="177" fontId="3" fillId="0" borderId="60" xfId="16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38" fontId="3" fillId="0" borderId="43" xfId="16" applyNumberFormat="1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38" fontId="3" fillId="0" borderId="43" xfId="16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7" fontId="3" fillId="0" borderId="43" xfId="16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177" fontId="3" fillId="0" borderId="26" xfId="16" applyNumberFormat="1" applyFont="1" applyBorder="1" applyAlignment="1">
      <alignment horizontal="right" vertical="center"/>
    </xf>
    <xf numFmtId="177" fontId="3" fillId="0" borderId="25" xfId="16" applyNumberFormat="1" applyFont="1" applyBorder="1" applyAlignment="1">
      <alignment horizontal="right" vertical="center"/>
    </xf>
    <xf numFmtId="177" fontId="3" fillId="0" borderId="61" xfId="16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7" fontId="3" fillId="0" borderId="39" xfId="16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38" fontId="3" fillId="0" borderId="61" xfId="16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7" fontId="3" fillId="0" borderId="26" xfId="16" applyNumberFormat="1" applyFont="1" applyBorder="1" applyAlignment="1">
      <alignment vertical="center"/>
    </xf>
    <xf numFmtId="177" fontId="3" fillId="0" borderId="25" xfId="16" applyNumberFormat="1" applyFont="1" applyBorder="1" applyAlignment="1">
      <alignment vertical="center"/>
    </xf>
    <xf numFmtId="177" fontId="3" fillId="0" borderId="61" xfId="16" applyNumberFormat="1" applyFont="1" applyBorder="1" applyAlignment="1">
      <alignment vertical="center"/>
    </xf>
    <xf numFmtId="38" fontId="3" fillId="0" borderId="30" xfId="16" applyFont="1" applyFill="1" applyBorder="1" applyAlignment="1">
      <alignment horizontal="center" vertical="center"/>
    </xf>
    <xf numFmtId="38" fontId="4" fillId="0" borderId="62" xfId="16" applyFont="1" applyBorder="1" applyAlignment="1">
      <alignment vertical="center"/>
    </xf>
    <xf numFmtId="38" fontId="4" fillId="0" borderId="63" xfId="16" applyFont="1" applyBorder="1" applyAlignment="1">
      <alignment vertical="center"/>
    </xf>
    <xf numFmtId="57" fontId="4" fillId="0" borderId="64" xfId="16" applyNumberFormat="1" applyFont="1" applyBorder="1" applyAlignment="1">
      <alignment horizontal="center" vertical="center"/>
    </xf>
    <xf numFmtId="57" fontId="4" fillId="0" borderId="65" xfId="16" applyNumberFormat="1" applyFont="1" applyBorder="1" applyAlignment="1">
      <alignment horizontal="center" vertical="center"/>
    </xf>
    <xf numFmtId="57" fontId="4" fillId="0" borderId="66" xfId="16" applyNumberFormat="1" applyFont="1" applyBorder="1" applyAlignment="1">
      <alignment horizontal="center" vertical="center"/>
    </xf>
    <xf numFmtId="38" fontId="4" fillId="0" borderId="67" xfId="16" applyFont="1" applyBorder="1" applyAlignment="1">
      <alignment vertical="center"/>
    </xf>
    <xf numFmtId="38" fontId="4" fillId="0" borderId="68" xfId="16" applyFont="1" applyBorder="1" applyAlignment="1">
      <alignment vertical="center"/>
    </xf>
    <xf numFmtId="57" fontId="4" fillId="0" borderId="69" xfId="16" applyNumberFormat="1" applyFont="1" applyBorder="1" applyAlignment="1">
      <alignment horizontal="center" vertical="center"/>
    </xf>
    <xf numFmtId="57" fontId="4" fillId="0" borderId="70" xfId="16" applyNumberFormat="1" applyFont="1" applyBorder="1" applyAlignment="1">
      <alignment horizontal="center" vertical="center"/>
    </xf>
    <xf numFmtId="57" fontId="4" fillId="0" borderId="71" xfId="16" applyNumberFormat="1" applyFont="1" applyBorder="1" applyAlignment="1">
      <alignment horizontal="center" vertical="center"/>
    </xf>
    <xf numFmtId="38" fontId="4" fillId="0" borderId="64" xfId="16" applyFont="1" applyBorder="1" applyAlignment="1">
      <alignment vertical="center"/>
    </xf>
    <xf numFmtId="38" fontId="4" fillId="0" borderId="65" xfId="16" applyFont="1" applyBorder="1" applyAlignment="1">
      <alignment vertical="center"/>
    </xf>
    <xf numFmtId="38" fontId="4" fillId="0" borderId="66" xfId="16" applyFont="1" applyBorder="1" applyAlignment="1">
      <alignment vertical="center"/>
    </xf>
    <xf numFmtId="38" fontId="4" fillId="0" borderId="72" xfId="16" applyFont="1" applyBorder="1" applyAlignment="1">
      <alignment vertical="center"/>
    </xf>
    <xf numFmtId="38" fontId="4" fillId="0" borderId="69" xfId="16" applyFont="1" applyFill="1" applyBorder="1" applyAlignment="1">
      <alignment vertical="center"/>
    </xf>
    <xf numFmtId="38" fontId="4" fillId="0" borderId="70" xfId="16" applyFont="1" applyFill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38" fontId="4" fillId="0" borderId="73" xfId="16" applyFont="1" applyFill="1" applyBorder="1" applyAlignment="1">
      <alignment vertical="center"/>
    </xf>
    <xf numFmtId="38" fontId="4" fillId="0" borderId="74" xfId="16" applyFont="1" applyBorder="1" applyAlignment="1">
      <alignment vertical="center"/>
    </xf>
    <xf numFmtId="38" fontId="4" fillId="0" borderId="75" xfId="16" applyFont="1" applyBorder="1" applyAlignment="1">
      <alignment vertical="center"/>
    </xf>
    <xf numFmtId="38" fontId="4" fillId="0" borderId="69" xfId="16" applyFont="1" applyBorder="1" applyAlignment="1">
      <alignment vertical="center"/>
    </xf>
    <xf numFmtId="38" fontId="4" fillId="0" borderId="70" xfId="16" applyFont="1" applyBorder="1" applyAlignment="1">
      <alignment vertical="center"/>
    </xf>
    <xf numFmtId="38" fontId="4" fillId="0" borderId="71" xfId="16" applyFont="1" applyBorder="1" applyAlignment="1">
      <alignment vertical="center"/>
    </xf>
    <xf numFmtId="38" fontId="4" fillId="0" borderId="73" xfId="16" applyFont="1" applyBorder="1" applyAlignment="1">
      <alignment vertical="center"/>
    </xf>
    <xf numFmtId="38" fontId="4" fillId="0" borderId="76" xfId="16" applyFont="1" applyBorder="1" applyAlignment="1">
      <alignment vertical="center"/>
    </xf>
    <xf numFmtId="38" fontId="4" fillId="0" borderId="77" xfId="16" applyFont="1" applyBorder="1" applyAlignment="1">
      <alignment vertical="center"/>
    </xf>
    <xf numFmtId="38" fontId="4" fillId="0" borderId="78" xfId="16" applyFont="1" applyBorder="1" applyAlignment="1">
      <alignment vertical="center"/>
    </xf>
    <xf numFmtId="38" fontId="4" fillId="0" borderId="79" xfId="16" applyFont="1" applyBorder="1" applyAlignment="1">
      <alignment vertical="center"/>
    </xf>
    <xf numFmtId="38" fontId="4" fillId="0" borderId="80" xfId="16" applyFont="1" applyBorder="1" applyAlignment="1">
      <alignment vertical="center"/>
    </xf>
    <xf numFmtId="38" fontId="4" fillId="0" borderId="64" xfId="16" applyFont="1" applyBorder="1" applyAlignment="1">
      <alignment horizontal="center" vertical="center"/>
    </xf>
    <xf numFmtId="38" fontId="4" fillId="0" borderId="65" xfId="16" applyFont="1" applyBorder="1" applyAlignment="1">
      <alignment horizontal="center" vertical="center"/>
    </xf>
    <xf numFmtId="38" fontId="4" fillId="0" borderId="66" xfId="16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77" fontId="4" fillId="0" borderId="11" xfId="16" applyNumberFormat="1" applyFont="1" applyFill="1" applyBorder="1" applyAlignment="1">
      <alignment vertical="center"/>
    </xf>
    <xf numFmtId="177" fontId="4" fillId="0" borderId="14" xfId="16" applyNumberFormat="1" applyFont="1" applyFill="1" applyBorder="1" applyAlignment="1">
      <alignment vertical="center"/>
    </xf>
    <xf numFmtId="177" fontId="4" fillId="0" borderId="7" xfId="16" applyNumberFormat="1" applyFont="1" applyFill="1" applyBorder="1" applyAlignment="1">
      <alignment vertical="center"/>
    </xf>
    <xf numFmtId="177" fontId="4" fillId="0" borderId="59" xfId="16" applyNumberFormat="1" applyFont="1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177" fontId="4" fillId="0" borderId="64" xfId="16" applyNumberFormat="1" applyFont="1" applyFill="1" applyBorder="1" applyAlignment="1">
      <alignment vertical="center"/>
    </xf>
    <xf numFmtId="177" fontId="4" fillId="0" borderId="65" xfId="16" applyNumberFormat="1" applyFont="1" applyFill="1" applyBorder="1" applyAlignment="1">
      <alignment vertical="center"/>
    </xf>
    <xf numFmtId="177" fontId="4" fillId="0" borderId="66" xfId="16" applyNumberFormat="1" applyFont="1" applyFill="1" applyBorder="1" applyAlignment="1">
      <alignment vertical="center"/>
    </xf>
    <xf numFmtId="177" fontId="4" fillId="0" borderId="72" xfId="16" applyNumberFormat="1" applyFont="1" applyFill="1" applyBorder="1" applyAlignment="1">
      <alignment vertical="center"/>
    </xf>
    <xf numFmtId="38" fontId="4" fillId="0" borderId="81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177" fontId="4" fillId="0" borderId="83" xfId="16" applyNumberFormat="1" applyFont="1" applyFill="1" applyBorder="1" applyAlignment="1">
      <alignment vertical="center"/>
    </xf>
    <xf numFmtId="177" fontId="4" fillId="0" borderId="84" xfId="16" applyNumberFormat="1" applyFont="1" applyFill="1" applyBorder="1" applyAlignment="1">
      <alignment vertical="center"/>
    </xf>
    <xf numFmtId="177" fontId="4" fillId="0" borderId="85" xfId="16" applyNumberFormat="1" applyFont="1" applyFill="1" applyBorder="1" applyAlignment="1">
      <alignment vertical="center"/>
    </xf>
    <xf numFmtId="177" fontId="4" fillId="0" borderId="86" xfId="16" applyNumberFormat="1" applyFont="1" applyFill="1" applyBorder="1" applyAlignment="1">
      <alignment vertical="center"/>
    </xf>
    <xf numFmtId="38" fontId="4" fillId="0" borderId="62" xfId="16" applyFont="1" applyBorder="1" applyAlignment="1">
      <alignment horizontal="right" vertical="center"/>
    </xf>
    <xf numFmtId="38" fontId="4" fillId="0" borderId="87" xfId="16" applyFont="1" applyBorder="1" applyAlignment="1">
      <alignment horizontal="right" vertical="center"/>
    </xf>
    <xf numFmtId="38" fontId="4" fillId="0" borderId="63" xfId="16" applyFont="1" applyBorder="1" applyAlignment="1">
      <alignment horizontal="left" vertical="center"/>
    </xf>
    <xf numFmtId="38" fontId="4" fillId="0" borderId="64" xfId="16" applyFont="1" applyFill="1" applyBorder="1" applyAlignment="1">
      <alignment horizontal="right" vertical="center"/>
    </xf>
    <xf numFmtId="38" fontId="4" fillId="0" borderId="65" xfId="16" applyFont="1" applyFill="1" applyBorder="1" applyAlignment="1">
      <alignment horizontal="right" vertical="center"/>
    </xf>
    <xf numFmtId="38" fontId="4" fillId="0" borderId="66" xfId="16" applyFont="1" applyFill="1" applyBorder="1" applyAlignment="1">
      <alignment horizontal="right" vertical="center"/>
    </xf>
    <xf numFmtId="38" fontId="4" fillId="0" borderId="72" xfId="16" applyFont="1" applyFill="1" applyBorder="1" applyAlignment="1">
      <alignment vertical="center"/>
    </xf>
    <xf numFmtId="38" fontId="4" fillId="0" borderId="62" xfId="16" applyFont="1" applyBorder="1" applyAlignment="1">
      <alignment horizontal="left" vertical="center"/>
    </xf>
    <xf numFmtId="38" fontId="4" fillId="0" borderId="87" xfId="16" applyFont="1" applyBorder="1" applyAlignment="1">
      <alignment vertical="center"/>
    </xf>
    <xf numFmtId="38" fontId="4" fillId="0" borderId="81" xfId="16" applyFont="1" applyBorder="1" applyAlignment="1">
      <alignment vertical="center"/>
    </xf>
    <xf numFmtId="38" fontId="4" fillId="0" borderId="88" xfId="16" applyFont="1" applyBorder="1" applyAlignment="1">
      <alignment vertical="center"/>
    </xf>
    <xf numFmtId="38" fontId="4" fillId="0" borderId="82" xfId="16" applyFont="1" applyBorder="1" applyAlignment="1">
      <alignment vertical="center"/>
    </xf>
    <xf numFmtId="38" fontId="4" fillId="0" borderId="83" xfId="16" applyFont="1" applyBorder="1" applyAlignment="1">
      <alignment vertical="center"/>
    </xf>
    <xf numFmtId="38" fontId="4" fillId="0" borderId="84" xfId="16" applyFont="1" applyBorder="1" applyAlignment="1">
      <alignment vertical="center"/>
    </xf>
    <xf numFmtId="38" fontId="4" fillId="0" borderId="85" xfId="16" applyFont="1" applyBorder="1" applyAlignment="1">
      <alignment vertical="center"/>
    </xf>
    <xf numFmtId="38" fontId="4" fillId="0" borderId="86" xfId="16" applyFont="1" applyBorder="1" applyAlignment="1">
      <alignment vertical="center"/>
    </xf>
    <xf numFmtId="38" fontId="4" fillId="0" borderId="64" xfId="16" applyFont="1" applyBorder="1" applyAlignment="1">
      <alignment horizontal="right" vertical="center"/>
    </xf>
    <xf numFmtId="38" fontId="4" fillId="0" borderId="65" xfId="16" applyFont="1" applyBorder="1" applyAlignment="1">
      <alignment horizontal="right" vertical="center"/>
    </xf>
    <xf numFmtId="38" fontId="4" fillId="0" borderId="66" xfId="16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38" fontId="4" fillId="0" borderId="81" xfId="16" applyFont="1" applyBorder="1" applyAlignment="1">
      <alignment vertical="center" shrinkToFit="1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38" fontId="4" fillId="0" borderId="85" xfId="16" applyFont="1" applyBorder="1" applyAlignment="1">
      <alignment horizontal="right" vertical="center"/>
    </xf>
    <xf numFmtId="38" fontId="4" fillId="0" borderId="63" xfId="16" applyFont="1" applyBorder="1" applyAlignment="1">
      <alignment vertical="center" shrinkToFit="1"/>
    </xf>
    <xf numFmtId="38" fontId="4" fillId="0" borderId="82" xfId="16" applyFont="1" applyBorder="1" applyAlignment="1">
      <alignment vertical="center" shrinkToFit="1"/>
    </xf>
    <xf numFmtId="38" fontId="4" fillId="0" borderId="89" xfId="16" applyFont="1" applyBorder="1" applyAlignment="1">
      <alignment vertical="center"/>
    </xf>
    <xf numFmtId="38" fontId="4" fillId="0" borderId="90" xfId="16" applyFont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84" xfId="16" applyFont="1" applyFill="1" applyBorder="1" applyAlignment="1">
      <alignment vertical="center"/>
    </xf>
    <xf numFmtId="38" fontId="4" fillId="0" borderId="85" xfId="16" applyFont="1" applyFill="1" applyBorder="1" applyAlignment="1">
      <alignment vertical="center"/>
    </xf>
    <xf numFmtId="38" fontId="4" fillId="0" borderId="86" xfId="16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186" fontId="4" fillId="0" borderId="5" xfId="16" applyNumberFormat="1" applyFont="1" applyFill="1" applyBorder="1" applyAlignment="1">
      <alignment vertical="center"/>
    </xf>
    <xf numFmtId="186" fontId="4" fillId="0" borderId="6" xfId="16" applyNumberFormat="1" applyFont="1" applyFill="1" applyBorder="1" applyAlignment="1">
      <alignment vertical="center"/>
    </xf>
    <xf numFmtId="186" fontId="4" fillId="0" borderId="3" xfId="16" applyNumberFormat="1" applyFont="1" applyFill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38" fontId="3" fillId="0" borderId="91" xfId="16" applyFont="1" applyBorder="1" applyAlignment="1">
      <alignment vertical="center"/>
    </xf>
    <xf numFmtId="38" fontId="3" fillId="0" borderId="92" xfId="16" applyFont="1" applyBorder="1" applyAlignment="1">
      <alignment vertical="center"/>
    </xf>
    <xf numFmtId="38" fontId="3" fillId="0" borderId="93" xfId="16" applyFont="1" applyBorder="1" applyAlignment="1">
      <alignment vertical="center"/>
    </xf>
    <xf numFmtId="38" fontId="3" fillId="0" borderId="66" xfId="16" applyFont="1" applyBorder="1" applyAlignment="1">
      <alignment vertical="center"/>
    </xf>
    <xf numFmtId="38" fontId="3" fillId="0" borderId="87" xfId="16" applyFont="1" applyBorder="1" applyAlignment="1">
      <alignment vertical="center"/>
    </xf>
    <xf numFmtId="38" fontId="3" fillId="0" borderId="63" xfId="16" applyFont="1" applyBorder="1" applyAlignment="1">
      <alignment vertical="center"/>
    </xf>
    <xf numFmtId="38" fontId="3" fillId="0" borderId="71" xfId="16" applyFont="1" applyBorder="1" applyAlignment="1">
      <alignment vertical="center"/>
    </xf>
    <xf numFmtId="38" fontId="3" fillId="0" borderId="94" xfId="16" applyFont="1" applyBorder="1" applyAlignment="1">
      <alignment vertical="center"/>
    </xf>
    <xf numFmtId="38" fontId="3" fillId="0" borderId="68" xfId="16" applyFont="1" applyBorder="1" applyAlignment="1">
      <alignment vertical="center"/>
    </xf>
    <xf numFmtId="38" fontId="3" fillId="0" borderId="74" xfId="16" applyFont="1" applyBorder="1" applyAlignment="1">
      <alignment vertical="center"/>
    </xf>
    <xf numFmtId="38" fontId="3" fillId="0" borderId="75" xfId="16" applyFont="1" applyBorder="1" applyAlignment="1">
      <alignment vertical="center"/>
    </xf>
    <xf numFmtId="38" fontId="3" fillId="0" borderId="80" xfId="16" applyFont="1" applyBorder="1" applyAlignment="1">
      <alignment vertical="center"/>
    </xf>
    <xf numFmtId="38" fontId="3" fillId="0" borderId="78" xfId="16" applyFont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3" fillId="0" borderId="62" xfId="16" applyFont="1" applyBorder="1" applyAlignment="1">
      <alignment vertical="center"/>
    </xf>
    <xf numFmtId="38" fontId="3" fillId="0" borderId="81" xfId="16" applyFont="1" applyBorder="1" applyAlignment="1">
      <alignment vertical="center"/>
    </xf>
    <xf numFmtId="38" fontId="3" fillId="0" borderId="82" xfId="16" applyFont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38" fontId="3" fillId="0" borderId="63" xfId="16" applyFont="1" applyFill="1" applyBorder="1" applyAlignment="1">
      <alignment vertical="center"/>
    </xf>
    <xf numFmtId="38" fontId="3" fillId="0" borderId="67" xfId="16" applyFont="1" applyBorder="1" applyAlignment="1">
      <alignment vertical="center"/>
    </xf>
    <xf numFmtId="38" fontId="3" fillId="0" borderId="95" xfId="16" applyFont="1" applyBorder="1" applyAlignment="1">
      <alignment vertical="center"/>
    </xf>
    <xf numFmtId="38" fontId="3" fillId="0" borderId="96" xfId="16" applyFont="1" applyBorder="1" applyAlignment="1">
      <alignment vertical="center"/>
    </xf>
    <xf numFmtId="177" fontId="3" fillId="0" borderId="97" xfId="16" applyNumberFormat="1" applyFont="1" applyBorder="1" applyAlignment="1">
      <alignment vertical="center"/>
    </xf>
    <xf numFmtId="38" fontId="3" fillId="0" borderId="96" xfId="16" applyFont="1" applyFill="1" applyBorder="1" applyAlignment="1">
      <alignment vertical="center"/>
    </xf>
    <xf numFmtId="38" fontId="3" fillId="0" borderId="98" xfId="16" applyFont="1" applyFill="1" applyBorder="1" applyAlignment="1">
      <alignment vertical="center"/>
    </xf>
    <xf numFmtId="177" fontId="3" fillId="0" borderId="99" xfId="16" applyNumberFormat="1" applyFont="1" applyFill="1" applyBorder="1" applyAlignment="1">
      <alignment vertical="center"/>
    </xf>
    <xf numFmtId="38" fontId="3" fillId="0" borderId="98" xfId="16" applyFont="1" applyBorder="1" applyAlignment="1">
      <alignment vertical="center"/>
    </xf>
    <xf numFmtId="38" fontId="3" fillId="0" borderId="58" xfId="16" applyFont="1" applyFill="1" applyBorder="1" applyAlignment="1">
      <alignment vertical="center"/>
    </xf>
    <xf numFmtId="177" fontId="3" fillId="0" borderId="100" xfId="16" applyNumberFormat="1" applyFont="1" applyFill="1" applyBorder="1" applyAlignment="1">
      <alignment vertical="center"/>
    </xf>
    <xf numFmtId="38" fontId="3" fillId="0" borderId="58" xfId="16" applyFont="1" applyBorder="1" applyAlignment="1">
      <alignment vertical="center"/>
    </xf>
    <xf numFmtId="177" fontId="3" fillId="0" borderId="97" xfId="16" applyNumberFormat="1" applyFont="1" applyFill="1" applyBorder="1" applyAlignment="1">
      <alignment vertical="center"/>
    </xf>
    <xf numFmtId="38" fontId="3" fillId="0" borderId="101" xfId="16" applyFont="1" applyBorder="1" applyAlignment="1">
      <alignment vertical="center"/>
    </xf>
    <xf numFmtId="38" fontId="3" fillId="0" borderId="101" xfId="16" applyFont="1" applyFill="1" applyBorder="1" applyAlignment="1">
      <alignment vertical="center"/>
    </xf>
    <xf numFmtId="177" fontId="3" fillId="0" borderId="102" xfId="16" applyNumberFormat="1" applyFont="1" applyFill="1" applyBorder="1" applyAlignment="1">
      <alignment vertical="center"/>
    </xf>
    <xf numFmtId="38" fontId="3" fillId="0" borderId="103" xfId="16" applyFont="1" applyBorder="1" applyAlignment="1">
      <alignment vertical="center"/>
    </xf>
    <xf numFmtId="38" fontId="3" fillId="0" borderId="104" xfId="16" applyFont="1" applyBorder="1" applyAlignment="1">
      <alignment vertical="center"/>
    </xf>
    <xf numFmtId="38" fontId="3" fillId="0" borderId="105" xfId="16" applyFont="1" applyBorder="1" applyAlignment="1">
      <alignment vertical="center"/>
    </xf>
    <xf numFmtId="177" fontId="3" fillId="0" borderId="106" xfId="16" applyNumberFormat="1" applyFont="1" applyBorder="1" applyAlignment="1">
      <alignment vertical="center"/>
    </xf>
    <xf numFmtId="38" fontId="3" fillId="0" borderId="107" xfId="16" applyFont="1" applyBorder="1" applyAlignment="1">
      <alignment vertical="center"/>
    </xf>
    <xf numFmtId="38" fontId="3" fillId="0" borderId="108" xfId="16" applyFont="1" applyBorder="1" applyAlignment="1">
      <alignment vertical="center"/>
    </xf>
    <xf numFmtId="38" fontId="3" fillId="0" borderId="105" xfId="16" applyFont="1" applyFill="1" applyBorder="1" applyAlignment="1">
      <alignment vertical="center"/>
    </xf>
    <xf numFmtId="177" fontId="3" fillId="0" borderId="106" xfId="16" applyNumberFormat="1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38" fontId="3" fillId="0" borderId="85" xfId="16" applyFont="1" applyBorder="1" applyAlignment="1">
      <alignment vertical="center"/>
    </xf>
    <xf numFmtId="38" fontId="3" fillId="0" borderId="41" xfId="16" applyFont="1" applyBorder="1" applyAlignment="1">
      <alignment horizontal="center" vertical="center"/>
    </xf>
    <xf numFmtId="38" fontId="3" fillId="0" borderId="109" xfId="16" applyFont="1" applyBorder="1" applyAlignment="1">
      <alignment vertical="center"/>
    </xf>
    <xf numFmtId="3" fontId="3" fillId="0" borderId="110" xfId="16" applyNumberFormat="1" applyFont="1" applyFill="1" applyBorder="1" applyAlignment="1">
      <alignment vertical="center"/>
    </xf>
    <xf numFmtId="3" fontId="3" fillId="0" borderId="111" xfId="16" applyNumberFormat="1" applyFont="1" applyFill="1" applyBorder="1" applyAlignment="1">
      <alignment vertical="center"/>
    </xf>
    <xf numFmtId="3" fontId="3" fillId="0" borderId="91" xfId="16" applyNumberFormat="1" applyFont="1" applyFill="1" applyBorder="1" applyAlignment="1">
      <alignment vertical="center"/>
    </xf>
    <xf numFmtId="38" fontId="3" fillId="0" borderId="112" xfId="16" applyFont="1" applyFill="1" applyBorder="1" applyAlignment="1">
      <alignment vertical="center"/>
    </xf>
    <xf numFmtId="38" fontId="3" fillId="0" borderId="88" xfId="16" applyFont="1" applyBorder="1" applyAlignment="1">
      <alignment vertical="center"/>
    </xf>
    <xf numFmtId="3" fontId="3" fillId="0" borderId="83" xfId="16" applyNumberFormat="1" applyFont="1" applyFill="1" applyBorder="1" applyAlignment="1">
      <alignment vertical="center"/>
    </xf>
    <xf numFmtId="3" fontId="3" fillId="0" borderId="84" xfId="16" applyNumberFormat="1" applyFont="1" applyFill="1" applyBorder="1" applyAlignment="1">
      <alignment vertical="center"/>
    </xf>
    <xf numFmtId="3" fontId="3" fillId="0" borderId="85" xfId="16" applyNumberFormat="1" applyFont="1" applyFill="1" applyBorder="1" applyAlignment="1">
      <alignment vertical="center"/>
    </xf>
    <xf numFmtId="38" fontId="3" fillId="0" borderId="86" xfId="16" applyFont="1" applyFill="1" applyBorder="1" applyAlignment="1">
      <alignment vertical="center"/>
    </xf>
    <xf numFmtId="3" fontId="3" fillId="0" borderId="11" xfId="16" applyNumberFormat="1" applyFont="1" applyFill="1" applyBorder="1" applyAlignment="1">
      <alignment vertical="center"/>
    </xf>
    <xf numFmtId="3" fontId="3" fillId="0" borderId="14" xfId="16" applyNumberFormat="1" applyFont="1" applyFill="1" applyBorder="1" applyAlignment="1">
      <alignment vertical="center"/>
    </xf>
    <xf numFmtId="3" fontId="3" fillId="0" borderId="7" xfId="16" applyNumberFormat="1" applyFont="1" applyFill="1" applyBorder="1" applyAlignment="1">
      <alignment vertical="center"/>
    </xf>
    <xf numFmtId="38" fontId="3" fillId="0" borderId="59" xfId="16" applyFont="1" applyFill="1" applyBorder="1" applyAlignment="1">
      <alignment vertical="center"/>
    </xf>
    <xf numFmtId="3" fontId="3" fillId="0" borderId="64" xfId="16" applyNumberFormat="1" applyFont="1" applyFill="1" applyBorder="1" applyAlignment="1">
      <alignment vertical="center"/>
    </xf>
    <xf numFmtId="3" fontId="3" fillId="0" borderId="65" xfId="16" applyNumberFormat="1" applyFont="1" applyFill="1" applyBorder="1" applyAlignment="1">
      <alignment vertical="center"/>
    </xf>
    <xf numFmtId="3" fontId="3" fillId="0" borderId="66" xfId="16" applyNumberFormat="1" applyFont="1" applyFill="1" applyBorder="1" applyAlignment="1">
      <alignment vertical="center"/>
    </xf>
    <xf numFmtId="38" fontId="3" fillId="0" borderId="72" xfId="16" applyFont="1" applyFill="1" applyBorder="1" applyAlignment="1">
      <alignment vertical="center"/>
    </xf>
    <xf numFmtId="3" fontId="3" fillId="0" borderId="69" xfId="16" applyNumberFormat="1" applyFont="1" applyFill="1" applyBorder="1" applyAlignment="1">
      <alignment vertical="center"/>
    </xf>
    <xf numFmtId="3" fontId="3" fillId="0" borderId="70" xfId="16" applyNumberFormat="1" applyFont="1" applyFill="1" applyBorder="1" applyAlignment="1">
      <alignment vertical="center"/>
    </xf>
    <xf numFmtId="3" fontId="3" fillId="0" borderId="71" xfId="16" applyNumberFormat="1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186" fontId="3" fillId="0" borderId="11" xfId="16" applyNumberFormat="1" applyFont="1" applyFill="1" applyBorder="1" applyAlignment="1">
      <alignment vertical="center"/>
    </xf>
    <xf numFmtId="186" fontId="3" fillId="0" borderId="14" xfId="16" applyNumberFormat="1" applyFont="1" applyFill="1" applyBorder="1" applyAlignment="1">
      <alignment vertical="center"/>
    </xf>
    <xf numFmtId="186" fontId="3" fillId="0" borderId="7" xfId="16" applyNumberFormat="1" applyFont="1" applyFill="1" applyBorder="1" applyAlignment="1">
      <alignment vertical="center"/>
    </xf>
    <xf numFmtId="186" fontId="3" fillId="0" borderId="59" xfId="16" applyNumberFormat="1" applyFont="1" applyFill="1" applyBorder="1" applyAlignment="1">
      <alignment vertical="center"/>
    </xf>
    <xf numFmtId="38" fontId="3" fillId="0" borderId="79" xfId="16" applyFont="1" applyBorder="1" applyAlignment="1">
      <alignment vertical="center"/>
    </xf>
    <xf numFmtId="38" fontId="3" fillId="0" borderId="113" xfId="16" applyFont="1" applyBorder="1" applyAlignment="1">
      <alignment vertical="center"/>
    </xf>
    <xf numFmtId="3" fontId="3" fillId="0" borderId="114" xfId="16" applyNumberFormat="1" applyFont="1" applyFill="1" applyBorder="1" applyAlignment="1">
      <alignment vertical="center"/>
    </xf>
    <xf numFmtId="3" fontId="3" fillId="0" borderId="115" xfId="16" applyNumberFormat="1" applyFont="1" applyFill="1" applyBorder="1" applyAlignment="1">
      <alignment vertical="center"/>
    </xf>
    <xf numFmtId="3" fontId="3" fillId="0" borderId="116" xfId="16" applyNumberFormat="1" applyFont="1" applyFill="1" applyBorder="1" applyAlignment="1">
      <alignment vertical="center"/>
    </xf>
    <xf numFmtId="38" fontId="3" fillId="0" borderId="117" xfId="16" applyFont="1" applyFill="1" applyBorder="1" applyAlignment="1">
      <alignment vertical="center"/>
    </xf>
    <xf numFmtId="38" fontId="3" fillId="0" borderId="80" xfId="16" applyFont="1" applyBorder="1" applyAlignment="1">
      <alignment horizontal="right" vertical="center"/>
    </xf>
    <xf numFmtId="186" fontId="3" fillId="0" borderId="64" xfId="16" applyNumberFormat="1" applyFont="1" applyFill="1" applyBorder="1" applyAlignment="1">
      <alignment vertical="center"/>
    </xf>
    <xf numFmtId="186" fontId="3" fillId="0" borderId="65" xfId="16" applyNumberFormat="1" applyFont="1" applyFill="1" applyBorder="1" applyAlignment="1">
      <alignment vertical="center"/>
    </xf>
    <xf numFmtId="186" fontId="3" fillId="0" borderId="66" xfId="16" applyNumberFormat="1" applyFont="1" applyFill="1" applyBorder="1" applyAlignment="1">
      <alignment vertical="center"/>
    </xf>
    <xf numFmtId="186" fontId="3" fillId="0" borderId="72" xfId="16" applyNumberFormat="1" applyFont="1" applyFill="1" applyBorder="1" applyAlignment="1">
      <alignment vertical="center"/>
    </xf>
    <xf numFmtId="186" fontId="3" fillId="0" borderId="69" xfId="16" applyNumberFormat="1" applyFont="1" applyFill="1" applyBorder="1" applyAlignment="1">
      <alignment vertical="center"/>
    </xf>
    <xf numFmtId="186" fontId="3" fillId="0" borderId="70" xfId="16" applyNumberFormat="1" applyFont="1" applyFill="1" applyBorder="1" applyAlignment="1">
      <alignment vertical="center"/>
    </xf>
    <xf numFmtId="186" fontId="3" fillId="0" borderId="71" xfId="16" applyNumberFormat="1" applyFont="1" applyFill="1" applyBorder="1" applyAlignment="1">
      <alignment vertical="center"/>
    </xf>
    <xf numFmtId="186" fontId="3" fillId="0" borderId="73" xfId="16" applyNumberFormat="1" applyFont="1" applyFill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177" fontId="3" fillId="0" borderId="8" xfId="16" applyNumberFormat="1" applyFont="1" applyBorder="1" applyAlignment="1">
      <alignment vertical="center"/>
    </xf>
    <xf numFmtId="177" fontId="8" fillId="0" borderId="118" xfId="16" applyNumberFormat="1" applyFont="1" applyBorder="1" applyAlignment="1">
      <alignment horizontal="center" vertical="center" shrinkToFit="1"/>
    </xf>
    <xf numFmtId="177" fontId="4" fillId="0" borderId="78" xfId="16" applyNumberFormat="1" applyFont="1" applyBorder="1" applyAlignment="1">
      <alignment horizontal="center" vertical="center" shrinkToFit="1"/>
    </xf>
    <xf numFmtId="177" fontId="8" fillId="0" borderId="119" xfId="16" applyNumberFormat="1" applyFont="1" applyBorder="1" applyAlignment="1">
      <alignment horizontal="center" vertical="center" shrinkToFit="1"/>
    </xf>
    <xf numFmtId="177" fontId="8" fillId="0" borderId="119" xfId="16" applyNumberFormat="1" applyFont="1" applyBorder="1" applyAlignment="1">
      <alignment horizontal="left" vertical="center" shrinkToFit="1"/>
    </xf>
    <xf numFmtId="177" fontId="3" fillId="0" borderId="9" xfId="16" applyNumberFormat="1" applyFont="1" applyBorder="1" applyAlignment="1">
      <alignment horizontal="right" vertical="center"/>
    </xf>
    <xf numFmtId="177" fontId="3" fillId="0" borderId="79" xfId="16" applyNumberFormat="1" applyFont="1" applyBorder="1" applyAlignment="1">
      <alignment vertical="center"/>
    </xf>
    <xf numFmtId="177" fontId="8" fillId="0" borderId="79" xfId="16" applyNumberFormat="1" applyFont="1" applyBorder="1" applyAlignment="1">
      <alignment horizontal="center" vertical="center" shrinkToFit="1"/>
    </xf>
    <xf numFmtId="177" fontId="4" fillId="0" borderId="114" xfId="16" applyNumberFormat="1" applyFont="1" applyBorder="1" applyAlignment="1">
      <alignment vertical="center"/>
    </xf>
    <xf numFmtId="177" fontId="4" fillId="0" borderId="120" xfId="16" applyNumberFormat="1" applyFont="1" applyBorder="1" applyAlignment="1">
      <alignment vertical="center"/>
    </xf>
    <xf numFmtId="177" fontId="4" fillId="0" borderId="117" xfId="16" applyNumberFormat="1" applyFont="1" applyBorder="1" applyAlignment="1">
      <alignment vertical="center"/>
    </xf>
    <xf numFmtId="177" fontId="3" fillId="0" borderId="121" xfId="16" applyNumberFormat="1" applyFont="1" applyBorder="1" applyAlignment="1">
      <alignment horizontal="right" vertical="center"/>
    </xf>
    <xf numFmtId="177" fontId="4" fillId="0" borderId="121" xfId="16" applyNumberFormat="1" applyFont="1" applyBorder="1" applyAlignment="1">
      <alignment horizontal="center" vertical="center" shrinkToFit="1"/>
    </xf>
    <xf numFmtId="177" fontId="4" fillId="0" borderId="122" xfId="16" applyNumberFormat="1" applyFont="1" applyBorder="1" applyAlignment="1">
      <alignment vertical="center"/>
    </xf>
    <xf numFmtId="177" fontId="4" fillId="0" borderId="123" xfId="16" applyNumberFormat="1" applyFont="1" applyBorder="1" applyAlignment="1">
      <alignment vertical="center"/>
    </xf>
    <xf numFmtId="177" fontId="4" fillId="0" borderId="124" xfId="16" applyNumberFormat="1" applyFont="1" applyBorder="1" applyAlignment="1">
      <alignment vertical="center"/>
    </xf>
    <xf numFmtId="177" fontId="4" fillId="0" borderId="3" xfId="16" applyNumberFormat="1" applyFont="1" applyFill="1" applyBorder="1" applyAlignment="1">
      <alignment vertical="center"/>
    </xf>
    <xf numFmtId="38" fontId="4" fillId="0" borderId="111" xfId="16" applyNumberFormat="1" applyFont="1" applyBorder="1" applyAlignment="1">
      <alignment vertical="center"/>
    </xf>
    <xf numFmtId="38" fontId="4" fillId="0" borderId="91" xfId="16" applyNumberFormat="1" applyFont="1" applyBorder="1" applyAlignment="1">
      <alignment vertical="center"/>
    </xf>
    <xf numFmtId="38" fontId="4" fillId="0" borderId="92" xfId="16" applyNumberFormat="1" applyFont="1" applyBorder="1" applyAlignment="1">
      <alignment vertical="center"/>
    </xf>
    <xf numFmtId="38" fontId="4" fillId="0" borderId="93" xfId="16" applyNumberFormat="1" applyFont="1" applyBorder="1" applyAlignment="1">
      <alignment vertical="center"/>
    </xf>
    <xf numFmtId="38" fontId="4" fillId="0" borderId="110" xfId="16" applyNumberFormat="1" applyFont="1" applyFill="1" applyBorder="1" applyAlignment="1">
      <alignment vertical="center"/>
    </xf>
    <xf numFmtId="38" fontId="4" fillId="0" borderId="111" xfId="16" applyNumberFormat="1" applyFont="1" applyFill="1" applyBorder="1" applyAlignment="1">
      <alignment vertical="center"/>
    </xf>
    <xf numFmtId="38" fontId="4" fillId="0" borderId="91" xfId="16" applyNumberFormat="1" applyFont="1" applyFill="1" applyBorder="1" applyAlignment="1">
      <alignment vertical="center"/>
    </xf>
    <xf numFmtId="38" fontId="4" fillId="0" borderId="112" xfId="16" applyNumberFormat="1" applyFont="1" applyFill="1" applyBorder="1" applyAlignment="1">
      <alignment vertical="center"/>
    </xf>
    <xf numFmtId="38" fontId="4" fillId="0" borderId="65" xfId="16" applyNumberFormat="1" applyFont="1" applyBorder="1" applyAlignment="1">
      <alignment vertical="center"/>
    </xf>
    <xf numFmtId="38" fontId="4" fillId="0" borderId="66" xfId="16" applyNumberFormat="1" applyFont="1" applyBorder="1" applyAlignment="1">
      <alignment vertical="center"/>
    </xf>
    <xf numFmtId="38" fontId="4" fillId="0" borderId="87" xfId="16" applyNumberFormat="1" applyFont="1" applyBorder="1" applyAlignment="1">
      <alignment vertical="center"/>
    </xf>
    <xf numFmtId="38" fontId="4" fillId="0" borderId="63" xfId="16" applyNumberFormat="1" applyFont="1" applyBorder="1" applyAlignment="1">
      <alignment vertical="center"/>
    </xf>
    <xf numFmtId="38" fontId="4" fillId="0" borderId="64" xfId="16" applyNumberFormat="1" applyFont="1" applyFill="1" applyBorder="1" applyAlignment="1">
      <alignment vertical="center"/>
    </xf>
    <xf numFmtId="38" fontId="4" fillId="0" borderId="65" xfId="16" applyNumberFormat="1" applyFont="1" applyFill="1" applyBorder="1" applyAlignment="1">
      <alignment vertical="center"/>
    </xf>
    <xf numFmtId="38" fontId="4" fillId="0" borderId="66" xfId="16" applyNumberFormat="1" applyFont="1" applyFill="1" applyBorder="1" applyAlignment="1">
      <alignment vertical="center"/>
    </xf>
    <xf numFmtId="38" fontId="4" fillId="0" borderId="72" xfId="16" applyNumberFormat="1" applyFont="1" applyFill="1" applyBorder="1" applyAlignment="1">
      <alignment vertical="center"/>
    </xf>
    <xf numFmtId="38" fontId="4" fillId="0" borderId="84" xfId="16" applyNumberFormat="1" applyFont="1" applyBorder="1" applyAlignment="1">
      <alignment vertical="center"/>
    </xf>
    <xf numFmtId="38" fontId="4" fillId="0" borderId="85" xfId="16" applyNumberFormat="1" applyFont="1" applyBorder="1" applyAlignment="1">
      <alignment vertical="center"/>
    </xf>
    <xf numFmtId="38" fontId="4" fillId="0" borderId="88" xfId="16" applyNumberFormat="1" applyFont="1" applyBorder="1" applyAlignment="1">
      <alignment vertical="center"/>
    </xf>
    <xf numFmtId="38" fontId="4" fillId="0" borderId="82" xfId="16" applyNumberFormat="1" applyFont="1" applyBorder="1" applyAlignment="1">
      <alignment vertical="center"/>
    </xf>
    <xf numFmtId="38" fontId="4" fillId="0" borderId="83" xfId="16" applyNumberFormat="1" applyFont="1" applyFill="1" applyBorder="1" applyAlignment="1">
      <alignment vertical="center"/>
    </xf>
    <xf numFmtId="38" fontId="4" fillId="0" borderId="84" xfId="16" applyNumberFormat="1" applyFont="1" applyFill="1" applyBorder="1" applyAlignment="1">
      <alignment vertical="center"/>
    </xf>
    <xf numFmtId="38" fontId="4" fillId="0" borderId="85" xfId="16" applyNumberFormat="1" applyFont="1" applyFill="1" applyBorder="1" applyAlignment="1">
      <alignment vertical="center"/>
    </xf>
    <xf numFmtId="38" fontId="4" fillId="0" borderId="86" xfId="16" applyNumberFormat="1" applyFont="1" applyFill="1" applyBorder="1" applyAlignment="1">
      <alignment vertical="center"/>
    </xf>
    <xf numFmtId="38" fontId="4" fillId="0" borderId="92" xfId="16" applyNumberFormat="1" applyFont="1" applyFill="1" applyBorder="1" applyAlignment="1">
      <alignment vertical="center"/>
    </xf>
    <xf numFmtId="38" fontId="4" fillId="0" borderId="87" xfId="16" applyNumberFormat="1" applyFont="1" applyFill="1" applyBorder="1" applyAlignment="1">
      <alignment vertical="center"/>
    </xf>
    <xf numFmtId="38" fontId="4" fillId="0" borderId="88" xfId="16" applyNumberFormat="1" applyFont="1" applyFill="1" applyBorder="1" applyAlignment="1">
      <alignment vertical="center"/>
    </xf>
    <xf numFmtId="38" fontId="4" fillId="0" borderId="82" xfId="16" applyNumberFormat="1" applyFont="1" applyFill="1" applyBorder="1" applyAlignment="1">
      <alignment vertical="center"/>
    </xf>
    <xf numFmtId="38" fontId="4" fillId="0" borderId="8" xfId="16" applyNumberFormat="1" applyFont="1" applyBorder="1" applyAlignment="1">
      <alignment vertical="center"/>
    </xf>
    <xf numFmtId="38" fontId="4" fillId="0" borderId="35" xfId="16" applyNumberFormat="1" applyFont="1" applyBorder="1" applyAlignment="1">
      <alignment vertical="center"/>
    </xf>
    <xf numFmtId="38" fontId="4" fillId="0" borderId="62" xfId="16" applyNumberFormat="1" applyFont="1" applyBorder="1" applyAlignment="1">
      <alignment vertical="center"/>
    </xf>
    <xf numFmtId="38" fontId="4" fillId="0" borderId="81" xfId="16" applyNumberFormat="1" applyFont="1" applyBorder="1" applyAlignment="1">
      <alignment vertical="center"/>
    </xf>
    <xf numFmtId="38" fontId="4" fillId="0" borderId="67" xfId="16" applyNumberFormat="1" applyFont="1" applyBorder="1" applyAlignment="1">
      <alignment vertical="center"/>
    </xf>
    <xf numFmtId="38" fontId="4" fillId="0" borderId="94" xfId="16" applyNumberFormat="1" applyFont="1" applyBorder="1" applyAlignment="1">
      <alignment vertical="center"/>
    </xf>
    <xf numFmtId="38" fontId="4" fillId="0" borderId="68" xfId="16" applyNumberFormat="1" applyFont="1" applyBorder="1" applyAlignment="1">
      <alignment vertical="center"/>
    </xf>
    <xf numFmtId="38" fontId="4" fillId="0" borderId="69" xfId="16" applyNumberFormat="1" applyFont="1" applyFill="1" applyBorder="1" applyAlignment="1">
      <alignment vertical="center"/>
    </xf>
    <xf numFmtId="38" fontId="4" fillId="0" borderId="70" xfId="16" applyNumberFormat="1" applyFont="1" applyFill="1" applyBorder="1" applyAlignment="1">
      <alignment vertical="center"/>
    </xf>
    <xf numFmtId="38" fontId="4" fillId="0" borderId="71" xfId="16" applyNumberFormat="1" applyFont="1" applyFill="1" applyBorder="1" applyAlignment="1">
      <alignment vertical="center"/>
    </xf>
    <xf numFmtId="38" fontId="4" fillId="0" borderId="73" xfId="16" applyNumberFormat="1" applyFont="1" applyFill="1" applyBorder="1" applyAlignment="1">
      <alignment vertical="center"/>
    </xf>
    <xf numFmtId="38" fontId="4" fillId="0" borderId="31" xfId="16" applyNumberFormat="1" applyFont="1" applyBorder="1" applyAlignment="1">
      <alignment vertical="center"/>
    </xf>
    <xf numFmtId="38" fontId="4" fillId="0" borderId="122" xfId="16" applyNumberFormat="1" applyFont="1" applyFill="1" applyBorder="1" applyAlignment="1">
      <alignment vertical="center"/>
    </xf>
    <xf numFmtId="38" fontId="4" fillId="0" borderId="123" xfId="16" applyNumberFormat="1" applyFont="1" applyFill="1" applyBorder="1" applyAlignment="1">
      <alignment vertical="center"/>
    </xf>
    <xf numFmtId="38" fontId="4" fillId="0" borderId="124" xfId="16" applyNumberFormat="1" applyFont="1" applyFill="1" applyBorder="1" applyAlignment="1">
      <alignment vertical="center"/>
    </xf>
    <xf numFmtId="38" fontId="4" fillId="0" borderId="47" xfId="16" applyNumberFormat="1" applyFont="1" applyBorder="1" applyAlignment="1">
      <alignment vertical="center"/>
    </xf>
    <xf numFmtId="38" fontId="4" fillId="0" borderId="125" xfId="16" applyNumberFormat="1" applyFont="1" applyBorder="1" applyAlignment="1">
      <alignment vertical="center"/>
    </xf>
    <xf numFmtId="38" fontId="4" fillId="0" borderId="114" xfId="16" applyNumberFormat="1" applyFont="1" applyFill="1" applyBorder="1" applyAlignment="1">
      <alignment vertical="center"/>
    </xf>
    <xf numFmtId="38" fontId="4" fillId="0" borderId="120" xfId="16" applyNumberFormat="1" applyFont="1" applyFill="1" applyBorder="1" applyAlignment="1">
      <alignment vertical="center"/>
    </xf>
    <xf numFmtId="38" fontId="4" fillId="0" borderId="117" xfId="16" applyNumberFormat="1" applyFont="1" applyFill="1" applyBorder="1" applyAlignment="1">
      <alignment vertical="center"/>
    </xf>
    <xf numFmtId="38" fontId="4" fillId="0" borderId="44" xfId="16" applyNumberFormat="1" applyFont="1" applyBorder="1" applyAlignment="1">
      <alignment vertical="center"/>
    </xf>
    <xf numFmtId="38" fontId="4" fillId="0" borderId="25" xfId="16" applyNumberFormat="1" applyFont="1" applyBorder="1" applyAlignment="1">
      <alignment vertical="center"/>
    </xf>
    <xf numFmtId="38" fontId="4" fillId="0" borderId="32" xfId="16" applyNumberFormat="1" applyFont="1" applyBorder="1" applyAlignment="1">
      <alignment vertical="center"/>
    </xf>
    <xf numFmtId="38" fontId="4" fillId="0" borderId="26" xfId="16" applyNumberFormat="1" applyFont="1" applyFill="1" applyBorder="1" applyAlignment="1">
      <alignment vertical="center"/>
    </xf>
    <xf numFmtId="38" fontId="4" fillId="0" borderId="25" xfId="16" applyNumberFormat="1" applyFont="1" applyFill="1" applyBorder="1" applyAlignment="1">
      <alignment vertical="center"/>
    </xf>
    <xf numFmtId="38" fontId="4" fillId="0" borderId="61" xfId="16" applyNumberFormat="1" applyFont="1" applyFill="1" applyBorder="1" applyAlignment="1">
      <alignment vertical="center"/>
    </xf>
    <xf numFmtId="177" fontId="4" fillId="0" borderId="13" xfId="16" applyNumberFormat="1" applyFont="1" applyFill="1" applyBorder="1" applyAlignment="1">
      <alignment vertical="center"/>
    </xf>
    <xf numFmtId="177" fontId="4" fillId="0" borderId="15" xfId="16" applyNumberFormat="1" applyFont="1" applyFill="1" applyBorder="1" applyAlignment="1">
      <alignment vertical="center"/>
    </xf>
    <xf numFmtId="177" fontId="4" fillId="0" borderId="9" xfId="16" applyNumberFormat="1" applyFont="1" applyFill="1" applyBorder="1" applyAlignment="1">
      <alignment vertical="center"/>
    </xf>
    <xf numFmtId="177" fontId="4" fillId="0" borderId="26" xfId="16" applyNumberFormat="1" applyFont="1" applyFill="1" applyBorder="1" applyAlignment="1">
      <alignment vertical="center"/>
    </xf>
    <xf numFmtId="177" fontId="4" fillId="0" borderId="44" xfId="16" applyNumberFormat="1" applyFont="1" applyFill="1" applyBorder="1" applyAlignment="1">
      <alignment vertical="center"/>
    </xf>
    <xf numFmtId="177" fontId="4" fillId="0" borderId="39" xfId="16" applyNumberFormat="1" applyFont="1" applyFill="1" applyBorder="1" applyAlignment="1">
      <alignment vertical="center"/>
    </xf>
    <xf numFmtId="38" fontId="4" fillId="0" borderId="70" xfId="16" applyNumberFormat="1" applyFont="1" applyBorder="1" applyAlignment="1">
      <alignment vertical="center"/>
    </xf>
    <xf numFmtId="177" fontId="4" fillId="0" borderId="69" xfId="16" applyNumberFormat="1" applyFont="1" applyFill="1" applyBorder="1" applyAlignment="1">
      <alignment vertical="center"/>
    </xf>
    <xf numFmtId="177" fontId="4" fillId="0" borderId="70" xfId="16" applyNumberFormat="1" applyFont="1" applyFill="1" applyBorder="1" applyAlignment="1">
      <alignment vertical="center"/>
    </xf>
    <xf numFmtId="177" fontId="4" fillId="0" borderId="71" xfId="16" applyNumberFormat="1" applyFont="1" applyFill="1" applyBorder="1" applyAlignment="1">
      <alignment vertical="center"/>
    </xf>
    <xf numFmtId="38" fontId="4" fillId="0" borderId="126" xfId="16" applyNumberFormat="1" applyFont="1" applyBorder="1" applyAlignment="1">
      <alignment vertical="center"/>
    </xf>
    <xf numFmtId="38" fontId="4" fillId="0" borderId="123" xfId="16" applyNumberFormat="1" applyFont="1" applyBorder="1" applyAlignment="1">
      <alignment vertical="center"/>
    </xf>
    <xf numFmtId="177" fontId="4" fillId="0" borderId="110" xfId="16" applyNumberFormat="1" applyFont="1" applyFill="1" applyBorder="1" applyAlignment="1">
      <alignment vertical="center"/>
    </xf>
    <xf numFmtId="177" fontId="4" fillId="0" borderId="111" xfId="16" applyNumberFormat="1" applyFont="1" applyFill="1" applyBorder="1" applyAlignment="1">
      <alignment vertical="center"/>
    </xf>
    <xf numFmtId="177" fontId="4" fillId="0" borderId="91" xfId="16" applyNumberFormat="1" applyFont="1" applyFill="1" applyBorder="1" applyAlignment="1">
      <alignment vertical="center"/>
    </xf>
    <xf numFmtId="38" fontId="3" fillId="0" borderId="14" xfId="16" applyFont="1" applyFill="1" applyBorder="1" applyAlignment="1">
      <alignment vertical="center"/>
    </xf>
    <xf numFmtId="38" fontId="3" fillId="0" borderId="70" xfId="16" applyFont="1" applyFill="1" applyBorder="1" applyAlignment="1">
      <alignment vertical="center"/>
    </xf>
    <xf numFmtId="38" fontId="3" fillId="0" borderId="111" xfId="16" applyFont="1" applyFill="1" applyBorder="1" applyAlignment="1">
      <alignment vertical="center"/>
    </xf>
    <xf numFmtId="38" fontId="3" fillId="0" borderId="44" xfId="16" applyFont="1" applyFill="1" applyBorder="1" applyAlignment="1">
      <alignment vertical="center"/>
    </xf>
    <xf numFmtId="38" fontId="2" fillId="0" borderId="62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38" fontId="2" fillId="0" borderId="67" xfId="16" applyFont="1" applyFill="1" applyBorder="1" applyAlignment="1">
      <alignment vertical="center"/>
    </xf>
    <xf numFmtId="38" fontId="3" fillId="0" borderId="115" xfId="16" applyFont="1" applyFill="1" applyBorder="1" applyAlignment="1">
      <alignment vertical="center"/>
    </xf>
    <xf numFmtId="38" fontId="2" fillId="0" borderId="67" xfId="16" applyFont="1" applyBorder="1" applyAlignment="1">
      <alignment vertical="center"/>
    </xf>
    <xf numFmtId="38" fontId="2" fillId="0" borderId="94" xfId="16" applyFont="1" applyBorder="1" applyAlignment="1">
      <alignment vertical="center"/>
    </xf>
    <xf numFmtId="38" fontId="2" fillId="0" borderId="121" xfId="16" applyFont="1" applyBorder="1" applyAlignment="1">
      <alignment vertical="center"/>
    </xf>
    <xf numFmtId="38" fontId="2" fillId="0" borderId="80" xfId="16" applyFont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2" fillId="0" borderId="62" xfId="16" applyFont="1" applyBorder="1" applyAlignment="1">
      <alignment vertical="center"/>
    </xf>
    <xf numFmtId="38" fontId="2" fillId="0" borderId="87" xfId="16" applyFont="1" applyBorder="1" applyAlignment="1">
      <alignment vertical="center"/>
    </xf>
    <xf numFmtId="38" fontId="2" fillId="0" borderId="91" xfId="16" applyFont="1" applyBorder="1" applyAlignment="1">
      <alignment vertical="center"/>
    </xf>
    <xf numFmtId="38" fontId="2" fillId="0" borderId="92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16" xfId="16" applyFont="1" applyBorder="1" applyAlignment="1">
      <alignment vertical="center"/>
    </xf>
    <xf numFmtId="38" fontId="2" fillId="0" borderId="127" xfId="16" applyFont="1" applyBorder="1" applyAlignment="1">
      <alignment vertical="center"/>
    </xf>
    <xf numFmtId="38" fontId="2" fillId="0" borderId="79" xfId="16" applyFont="1" applyBorder="1" applyAlignment="1">
      <alignment vertical="center"/>
    </xf>
    <xf numFmtId="38" fontId="2" fillId="0" borderId="77" xfId="16" applyFont="1" applyBorder="1" applyAlignment="1">
      <alignment vertical="center"/>
    </xf>
    <xf numFmtId="38" fontId="2" fillId="0" borderId="128" xfId="16" applyFont="1" applyBorder="1" applyAlignment="1">
      <alignment vertical="center"/>
    </xf>
    <xf numFmtId="38" fontId="2" fillId="0" borderId="107" xfId="16" applyFont="1" applyBorder="1" applyAlignment="1">
      <alignment vertical="center"/>
    </xf>
    <xf numFmtId="38" fontId="2" fillId="0" borderId="129" xfId="16" applyFont="1" applyBorder="1" applyAlignment="1">
      <alignment vertical="center"/>
    </xf>
    <xf numFmtId="38" fontId="2" fillId="0" borderId="76" xfId="16" applyFont="1" applyBorder="1" applyAlignment="1">
      <alignment vertical="center"/>
    </xf>
    <xf numFmtId="38" fontId="2" fillId="0" borderId="130" xfId="16" applyFont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91" xfId="16" applyFont="1" applyFill="1" applyBorder="1" applyAlignment="1">
      <alignment vertical="center"/>
    </xf>
    <xf numFmtId="38" fontId="3" fillId="0" borderId="116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60" xfId="16" applyFont="1" applyFill="1" applyBorder="1" applyAlignment="1">
      <alignment vertical="center"/>
    </xf>
    <xf numFmtId="38" fontId="3" fillId="0" borderId="61" xfId="16" applyFont="1" applyFill="1" applyBorder="1" applyAlignment="1">
      <alignment vertical="center"/>
    </xf>
    <xf numFmtId="38" fontId="3" fillId="0" borderId="64" xfId="16" applyFont="1" applyFill="1" applyBorder="1" applyAlignment="1">
      <alignment vertical="center"/>
    </xf>
    <xf numFmtId="38" fontId="3" fillId="0" borderId="69" xfId="16" applyFont="1" applyFill="1" applyBorder="1" applyAlignment="1">
      <alignment vertical="center"/>
    </xf>
    <xf numFmtId="38" fontId="3" fillId="0" borderId="110" xfId="16" applyFont="1" applyFill="1" applyBorder="1" applyAlignment="1">
      <alignment vertical="center"/>
    </xf>
    <xf numFmtId="38" fontId="3" fillId="0" borderId="114" xfId="16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38" fontId="2" fillId="0" borderId="35" xfId="16" applyFont="1" applyFill="1" applyBorder="1" applyAlignment="1">
      <alignment vertical="center"/>
    </xf>
    <xf numFmtId="38" fontId="2" fillId="0" borderId="63" xfId="16" applyFont="1" applyFill="1" applyBorder="1" applyAlignment="1">
      <alignment vertical="center"/>
    </xf>
    <xf numFmtId="38" fontId="2" fillId="0" borderId="68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38" fontId="2" fillId="0" borderId="37" xfId="16" applyFont="1" applyFill="1" applyBorder="1" applyAlignment="1">
      <alignment vertical="center"/>
    </xf>
    <xf numFmtId="38" fontId="2" fillId="0" borderId="74" xfId="16" applyFont="1" applyFill="1" applyBorder="1" applyAlignment="1">
      <alignment vertical="center"/>
    </xf>
    <xf numFmtId="38" fontId="2" fillId="0" borderId="131" xfId="16" applyFont="1" applyFill="1" applyBorder="1" applyAlignment="1">
      <alignment vertical="center"/>
    </xf>
    <xf numFmtId="38" fontId="2" fillId="0" borderId="93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132" xfId="16" applyFont="1" applyFill="1" applyBorder="1" applyAlignment="1">
      <alignment vertical="center"/>
    </xf>
    <xf numFmtId="38" fontId="2" fillId="0" borderId="75" xfId="16" applyFont="1" applyFill="1" applyBorder="1" applyAlignment="1">
      <alignment vertical="center"/>
    </xf>
    <xf numFmtId="38" fontId="2" fillId="0" borderId="104" xfId="16" applyFont="1" applyFill="1" applyBorder="1" applyAlignment="1">
      <alignment vertical="center"/>
    </xf>
    <xf numFmtId="38" fontId="2" fillId="0" borderId="133" xfId="16" applyFont="1" applyFill="1" applyBorder="1" applyAlignment="1">
      <alignment vertical="center"/>
    </xf>
    <xf numFmtId="49" fontId="4" fillId="0" borderId="58" xfId="0" applyNumberFormat="1" applyFont="1" applyBorder="1" applyAlignment="1">
      <alignment horizontal="left" vertical="center"/>
    </xf>
    <xf numFmtId="49" fontId="4" fillId="0" borderId="104" xfId="0" applyNumberFormat="1" applyFont="1" applyBorder="1" applyAlignment="1">
      <alignment horizontal="left" vertical="center"/>
    </xf>
    <xf numFmtId="38" fontId="4" fillId="0" borderId="110" xfId="16" applyFont="1" applyBorder="1" applyAlignment="1">
      <alignment vertical="center"/>
    </xf>
    <xf numFmtId="38" fontId="4" fillId="0" borderId="111" xfId="16" applyFont="1" applyBorder="1" applyAlignment="1">
      <alignment vertical="center"/>
    </xf>
    <xf numFmtId="38" fontId="4" fillId="0" borderId="91" xfId="16" applyFont="1" applyBorder="1" applyAlignment="1">
      <alignment vertical="center"/>
    </xf>
    <xf numFmtId="38" fontId="4" fillId="0" borderId="112" xfId="16" applyFont="1" applyFill="1" applyBorder="1" applyAlignment="1">
      <alignment vertical="center"/>
    </xf>
    <xf numFmtId="49" fontId="4" fillId="0" borderId="74" xfId="0" applyNumberFormat="1" applyFont="1" applyBorder="1" applyAlignment="1">
      <alignment horizontal="left" vertical="center"/>
    </xf>
    <xf numFmtId="49" fontId="4" fillId="0" borderId="75" xfId="0" applyNumberFormat="1" applyFont="1" applyBorder="1" applyAlignment="1">
      <alignment horizontal="left" vertical="center"/>
    </xf>
    <xf numFmtId="38" fontId="3" fillId="0" borderId="74" xfId="16" applyFont="1" applyFill="1" applyBorder="1" applyAlignment="1">
      <alignment vertical="center"/>
    </xf>
    <xf numFmtId="38" fontId="3" fillId="0" borderId="92" xfId="16" applyFont="1" applyFill="1" applyBorder="1" applyAlignment="1">
      <alignment vertical="center"/>
    </xf>
    <xf numFmtId="38" fontId="3" fillId="0" borderId="93" xfId="16" applyFont="1" applyFill="1" applyBorder="1" applyAlignment="1">
      <alignment vertical="center"/>
    </xf>
    <xf numFmtId="38" fontId="3" fillId="0" borderId="87" xfId="16" applyFont="1" applyFill="1" applyBorder="1" applyAlignment="1">
      <alignment vertical="center"/>
    </xf>
    <xf numFmtId="38" fontId="3" fillId="0" borderId="85" xfId="16" applyFont="1" applyFill="1" applyBorder="1" applyAlignment="1">
      <alignment vertical="center"/>
    </xf>
    <xf numFmtId="38" fontId="3" fillId="0" borderId="88" xfId="16" applyFont="1" applyFill="1" applyBorder="1" applyAlignment="1">
      <alignment vertical="center"/>
    </xf>
    <xf numFmtId="38" fontId="3" fillId="0" borderId="82" xfId="16" applyFont="1" applyFill="1" applyBorder="1" applyAlignment="1">
      <alignment vertical="center"/>
    </xf>
    <xf numFmtId="38" fontId="3" fillId="0" borderId="83" xfId="16" applyFont="1" applyFill="1" applyBorder="1" applyAlignment="1">
      <alignment vertical="center"/>
    </xf>
    <xf numFmtId="38" fontId="3" fillId="0" borderId="84" xfId="16" applyFont="1" applyFill="1" applyBorder="1" applyAlignment="1">
      <alignment vertical="center"/>
    </xf>
    <xf numFmtId="38" fontId="3" fillId="0" borderId="94" xfId="16" applyFont="1" applyFill="1" applyBorder="1" applyAlignment="1">
      <alignment vertical="center"/>
    </xf>
    <xf numFmtId="38" fontId="3" fillId="0" borderId="68" xfId="16" applyFont="1" applyFill="1" applyBorder="1" applyAlignment="1">
      <alignment vertical="center"/>
    </xf>
    <xf numFmtId="38" fontId="3" fillId="0" borderId="134" xfId="16" applyFont="1" applyFill="1" applyBorder="1" applyAlignment="1">
      <alignment vertical="center"/>
    </xf>
    <xf numFmtId="38" fontId="4" fillId="0" borderId="135" xfId="16" applyFont="1" applyFill="1" applyBorder="1" applyAlignment="1">
      <alignment vertical="center"/>
    </xf>
    <xf numFmtId="38" fontId="4" fillId="0" borderId="136" xfId="16" applyFont="1" applyFill="1" applyBorder="1" applyAlignment="1">
      <alignment vertical="center"/>
    </xf>
    <xf numFmtId="38" fontId="4" fillId="0" borderId="132" xfId="16" applyFont="1" applyFill="1" applyBorder="1" applyAlignment="1">
      <alignment vertical="center"/>
    </xf>
    <xf numFmtId="38" fontId="4" fillId="0" borderId="119" xfId="16" applyFont="1" applyFill="1" applyBorder="1" applyAlignment="1">
      <alignment vertical="center"/>
    </xf>
    <xf numFmtId="38" fontId="4" fillId="0" borderId="78" xfId="16" applyFont="1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  <xf numFmtId="38" fontId="4" fillId="0" borderId="68" xfId="16" applyFont="1" applyFill="1" applyBorder="1" applyAlignment="1">
      <alignment vertical="center"/>
    </xf>
    <xf numFmtId="38" fontId="4" fillId="0" borderId="109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110" xfId="16" applyFont="1" applyFill="1" applyBorder="1" applyAlignment="1">
      <alignment vertical="center"/>
    </xf>
    <xf numFmtId="38" fontId="4" fillId="0" borderId="111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137" xfId="16" applyFont="1" applyFill="1" applyBorder="1" applyAlignment="1">
      <alignment vertical="center"/>
    </xf>
    <xf numFmtId="38" fontId="4" fillId="0" borderId="138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38" fontId="4" fillId="0" borderId="77" xfId="16" applyFont="1" applyFill="1" applyBorder="1" applyAlignment="1">
      <alignment vertical="center"/>
    </xf>
    <xf numFmtId="38" fontId="4" fillId="0" borderId="79" xfId="16" applyFont="1" applyFill="1" applyBorder="1" applyAlignment="1">
      <alignment vertical="center"/>
    </xf>
    <xf numFmtId="38" fontId="4" fillId="0" borderId="139" xfId="16" applyFont="1" applyFill="1" applyBorder="1" applyAlignment="1">
      <alignment vertical="center"/>
    </xf>
    <xf numFmtId="38" fontId="4" fillId="0" borderId="80" xfId="16" applyFont="1" applyFill="1" applyBorder="1" applyAlignment="1">
      <alignment vertical="center"/>
    </xf>
    <xf numFmtId="38" fontId="4" fillId="0" borderId="140" xfId="16" applyFont="1" applyFill="1" applyBorder="1" applyAlignment="1">
      <alignment vertical="center"/>
    </xf>
    <xf numFmtId="38" fontId="4" fillId="0" borderId="121" xfId="16" applyFont="1" applyFill="1" applyBorder="1" applyAlignment="1">
      <alignment vertical="center"/>
    </xf>
    <xf numFmtId="38" fontId="4" fillId="0" borderId="141" xfId="16" applyFont="1" applyFill="1" applyBorder="1" applyAlignment="1">
      <alignment vertical="center"/>
    </xf>
    <xf numFmtId="38" fontId="4" fillId="0" borderId="120" xfId="16" applyFont="1" applyFill="1" applyBorder="1" applyAlignment="1">
      <alignment vertical="center"/>
    </xf>
    <xf numFmtId="38" fontId="4" fillId="0" borderId="123" xfId="16" applyFont="1" applyFill="1" applyBorder="1" applyAlignment="1">
      <alignment vertical="center"/>
    </xf>
    <xf numFmtId="38" fontId="4" fillId="0" borderId="74" xfId="16" applyFont="1" applyFill="1" applyBorder="1" applyAlignment="1">
      <alignment vertical="center"/>
    </xf>
    <xf numFmtId="38" fontId="4" fillId="0" borderId="142" xfId="16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38" fontId="4" fillId="0" borderId="127" xfId="16" applyFont="1" applyFill="1" applyBorder="1" applyAlignment="1">
      <alignment vertical="center"/>
    </xf>
    <xf numFmtId="38" fontId="4" fillId="0" borderId="116" xfId="16" applyFont="1" applyFill="1" applyBorder="1" applyAlignment="1">
      <alignment vertical="center"/>
    </xf>
    <xf numFmtId="38" fontId="4" fillId="0" borderId="133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38" fontId="4" fillId="0" borderId="143" xfId="16" applyFont="1" applyFill="1" applyBorder="1" applyAlignment="1">
      <alignment vertical="center"/>
    </xf>
    <xf numFmtId="38" fontId="4" fillId="0" borderId="144" xfId="16" applyFont="1" applyFill="1" applyBorder="1" applyAlignment="1">
      <alignment vertical="center"/>
    </xf>
    <xf numFmtId="38" fontId="4" fillId="0" borderId="96" xfId="16" applyFont="1" applyFill="1" applyBorder="1" applyAlignment="1">
      <alignment vertical="center"/>
    </xf>
    <xf numFmtId="38" fontId="4" fillId="0" borderId="98" xfId="16" applyFont="1" applyFill="1" applyBorder="1" applyAlignment="1">
      <alignment vertical="center"/>
    </xf>
    <xf numFmtId="38" fontId="4" fillId="2" borderId="10" xfId="16" applyFont="1" applyFill="1" applyBorder="1" applyAlignment="1">
      <alignment vertical="center"/>
    </xf>
    <xf numFmtId="38" fontId="4" fillId="0" borderId="130" xfId="16" applyFont="1" applyFill="1" applyBorder="1" applyAlignment="1">
      <alignment vertical="center"/>
    </xf>
    <xf numFmtId="38" fontId="4" fillId="0" borderId="131" xfId="16" applyFont="1" applyFill="1" applyBorder="1" applyAlignment="1">
      <alignment vertical="center"/>
    </xf>
    <xf numFmtId="38" fontId="4" fillId="0" borderId="145" xfId="16" applyFont="1" applyFill="1" applyBorder="1" applyAlignment="1">
      <alignment vertical="center"/>
    </xf>
    <xf numFmtId="38" fontId="4" fillId="0" borderId="146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147" xfId="16" applyFont="1" applyFill="1" applyBorder="1" applyAlignment="1">
      <alignment vertical="center"/>
    </xf>
    <xf numFmtId="38" fontId="4" fillId="0" borderId="105" xfId="16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87" xfId="16" applyFont="1" applyFill="1" applyBorder="1" applyAlignment="1">
      <alignment vertical="center"/>
    </xf>
    <xf numFmtId="38" fontId="4" fillId="0" borderId="134" xfId="16" applyFont="1" applyFill="1" applyBorder="1" applyAlignment="1">
      <alignment vertical="center"/>
    </xf>
    <xf numFmtId="38" fontId="4" fillId="2" borderId="138" xfId="16" applyFont="1" applyFill="1" applyBorder="1" applyAlignment="1">
      <alignment vertical="center"/>
    </xf>
    <xf numFmtId="38" fontId="4" fillId="2" borderId="75" xfId="1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177" fontId="3" fillId="0" borderId="55" xfId="16" applyNumberFormat="1" applyFont="1" applyBorder="1" applyAlignment="1">
      <alignment horizontal="right" vertical="center"/>
    </xf>
    <xf numFmtId="177" fontId="3" fillId="0" borderId="58" xfId="16" applyNumberFormat="1" applyFont="1" applyBorder="1" applyAlignment="1">
      <alignment horizontal="right" vertical="center"/>
    </xf>
    <xf numFmtId="177" fontId="3" fillId="0" borderId="53" xfId="16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38" fontId="3" fillId="0" borderId="55" xfId="16" applyNumberFormat="1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184" fontId="3" fillId="0" borderId="53" xfId="0" applyNumberFormat="1" applyFont="1" applyBorder="1" applyAlignment="1">
      <alignment vertical="center"/>
    </xf>
    <xf numFmtId="38" fontId="3" fillId="0" borderId="55" xfId="16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178" fontId="3" fillId="0" borderId="55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177" fontId="3" fillId="0" borderId="55" xfId="16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77" fontId="3" fillId="0" borderId="53" xfId="16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0" fontId="5" fillId="0" borderId="7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3" fillId="0" borderId="148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0" fontId="2" fillId="0" borderId="78" xfId="0" applyFont="1" applyBorder="1" applyAlignment="1">
      <alignment vertical="center"/>
    </xf>
    <xf numFmtId="0" fontId="3" fillId="0" borderId="114" xfId="0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38" fontId="3" fillId="0" borderId="101" xfId="16" applyNumberFormat="1" applyFont="1" applyBorder="1" applyAlignment="1">
      <alignment vertical="center"/>
    </xf>
    <xf numFmtId="38" fontId="3" fillId="0" borderId="69" xfId="16" applyNumberFormat="1" applyFont="1" applyBorder="1" applyAlignment="1">
      <alignment vertical="center"/>
    </xf>
    <xf numFmtId="38" fontId="3" fillId="0" borderId="94" xfId="16" applyNumberFormat="1" applyFont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38" fontId="3" fillId="0" borderId="96" xfId="16" applyNumberFormat="1" applyFont="1" applyBorder="1" applyAlignment="1">
      <alignment vertical="center"/>
    </xf>
    <xf numFmtId="38" fontId="3" fillId="0" borderId="64" xfId="16" applyNumberFormat="1" applyFont="1" applyBorder="1" applyAlignment="1">
      <alignment vertical="center"/>
    </xf>
    <xf numFmtId="38" fontId="3" fillId="0" borderId="87" xfId="16" applyNumberFormat="1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vertical="center"/>
    </xf>
    <xf numFmtId="38" fontId="3" fillId="0" borderId="148" xfId="16" applyNumberFormat="1" applyFont="1" applyBorder="1" applyAlignment="1">
      <alignment vertical="center"/>
    </xf>
    <xf numFmtId="38" fontId="3" fillId="0" borderId="114" xfId="16" applyNumberFormat="1" applyFont="1" applyBorder="1" applyAlignment="1">
      <alignment vertical="center"/>
    </xf>
    <xf numFmtId="38" fontId="3" fillId="0" borderId="120" xfId="16" applyNumberFormat="1" applyFont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121" xfId="0" applyFont="1" applyBorder="1" applyAlignment="1">
      <alignment horizontal="center" vertical="center"/>
    </xf>
    <xf numFmtId="178" fontId="3" fillId="0" borderId="149" xfId="0" applyNumberFormat="1" applyFont="1" applyBorder="1" applyAlignment="1">
      <alignment vertical="center"/>
    </xf>
    <xf numFmtId="178" fontId="3" fillId="0" borderId="122" xfId="0" applyNumberFormat="1" applyFont="1" applyBorder="1" applyAlignment="1">
      <alignment vertical="center"/>
    </xf>
    <xf numFmtId="178" fontId="3" fillId="0" borderId="123" xfId="0" applyNumberFormat="1" applyFont="1" applyBorder="1" applyAlignment="1">
      <alignment vertical="center"/>
    </xf>
    <xf numFmtId="178" fontId="3" fillId="0" borderId="124" xfId="0" applyNumberFormat="1" applyFont="1" applyBorder="1" applyAlignment="1">
      <alignment vertical="center"/>
    </xf>
    <xf numFmtId="0" fontId="2" fillId="0" borderId="78" xfId="0" applyFont="1" applyBorder="1" applyAlignment="1">
      <alignment horizontal="left" vertical="center"/>
    </xf>
    <xf numFmtId="0" fontId="2" fillId="0" borderId="123" xfId="0" applyFont="1" applyBorder="1" applyAlignment="1">
      <alignment horizontal="center" vertical="center"/>
    </xf>
    <xf numFmtId="0" fontId="2" fillId="0" borderId="150" xfId="0" applyFont="1" applyBorder="1" applyAlignment="1">
      <alignment vertical="center"/>
    </xf>
    <xf numFmtId="38" fontId="3" fillId="0" borderId="149" xfId="16" applyFont="1" applyBorder="1" applyAlignment="1">
      <alignment vertical="center"/>
    </xf>
    <xf numFmtId="38" fontId="3" fillId="0" borderId="122" xfId="16" applyFont="1" applyBorder="1" applyAlignment="1">
      <alignment vertical="center"/>
    </xf>
    <xf numFmtId="38" fontId="3" fillId="0" borderId="123" xfId="16" applyFont="1" applyBorder="1" applyAlignment="1">
      <alignment vertical="center"/>
    </xf>
    <xf numFmtId="38" fontId="3" fillId="0" borderId="124" xfId="16" applyFont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138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5" fillId="0" borderId="119" xfId="0" applyFont="1" applyBorder="1" applyAlignment="1">
      <alignment horizontal="left" vertical="center"/>
    </xf>
    <xf numFmtId="0" fontId="2" fillId="0" borderId="13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76" xfId="0" applyFont="1" applyBorder="1" applyAlignment="1">
      <alignment vertical="center"/>
    </xf>
    <xf numFmtId="0" fontId="5" fillId="0" borderId="120" xfId="0" applyFont="1" applyBorder="1" applyAlignment="1">
      <alignment horizontal="left" vertical="center"/>
    </xf>
    <xf numFmtId="0" fontId="3" fillId="0" borderId="148" xfId="0" applyFont="1" applyBorder="1" applyAlignment="1">
      <alignment horizontal="right" vertical="center"/>
    </xf>
    <xf numFmtId="0" fontId="3" fillId="0" borderId="120" xfId="0" applyFont="1" applyBorder="1" applyAlignment="1">
      <alignment horizontal="right" vertical="center"/>
    </xf>
    <xf numFmtId="0" fontId="3" fillId="0" borderId="117" xfId="0" applyFont="1" applyBorder="1" applyAlignment="1">
      <alignment horizontal="right" vertical="center"/>
    </xf>
    <xf numFmtId="0" fontId="2" fillId="0" borderId="77" xfId="0" applyFont="1" applyBorder="1" applyAlignment="1">
      <alignment vertical="center"/>
    </xf>
    <xf numFmtId="177" fontId="3" fillId="0" borderId="149" xfId="16" applyNumberFormat="1" applyFont="1" applyBorder="1" applyAlignment="1">
      <alignment horizontal="right" vertical="center"/>
    </xf>
    <xf numFmtId="177" fontId="3" fillId="0" borderId="122" xfId="16" applyNumberFormat="1" applyFont="1" applyBorder="1" applyAlignment="1">
      <alignment horizontal="right" vertical="center"/>
    </xf>
    <xf numFmtId="177" fontId="3" fillId="0" borderId="123" xfId="16" applyNumberFormat="1" applyFont="1" applyBorder="1" applyAlignment="1">
      <alignment horizontal="right" vertical="center"/>
    </xf>
    <xf numFmtId="177" fontId="3" fillId="0" borderId="124" xfId="16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7" fontId="3" fillId="0" borderId="126" xfId="16" applyNumberFormat="1" applyFont="1" applyBorder="1" applyAlignment="1">
      <alignment horizontal="right" vertical="center"/>
    </xf>
    <xf numFmtId="177" fontId="3" fillId="0" borderId="127" xfId="16" applyNumberFormat="1" applyFont="1" applyBorder="1" applyAlignment="1">
      <alignment horizontal="right" vertical="center"/>
    </xf>
    <xf numFmtId="177" fontId="3" fillId="0" borderId="15" xfId="16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3" fillId="0" borderId="149" xfId="16" applyNumberFormat="1" applyFont="1" applyBorder="1" applyAlignment="1">
      <alignment horizontal="right" vertical="center"/>
    </xf>
    <xf numFmtId="38" fontId="3" fillId="0" borderId="122" xfId="16" applyNumberFormat="1" applyFont="1" applyBorder="1" applyAlignment="1">
      <alignment horizontal="right" vertical="center"/>
    </xf>
    <xf numFmtId="38" fontId="3" fillId="0" borderId="123" xfId="16" applyNumberFormat="1" applyFont="1" applyBorder="1" applyAlignment="1">
      <alignment horizontal="right" vertical="center"/>
    </xf>
    <xf numFmtId="38" fontId="3" fillId="0" borderId="124" xfId="16" applyNumberFormat="1" applyFont="1" applyBorder="1" applyAlignment="1">
      <alignment horizontal="right" vertical="center"/>
    </xf>
    <xf numFmtId="38" fontId="3" fillId="0" borderId="58" xfId="16" applyNumberFormat="1" applyFont="1" applyBorder="1" applyAlignment="1">
      <alignment horizontal="right" vertical="center"/>
    </xf>
    <xf numFmtId="38" fontId="3" fillId="0" borderId="13" xfId="16" applyNumberFormat="1" applyFont="1" applyBorder="1" applyAlignment="1">
      <alignment horizontal="right" vertical="center"/>
    </xf>
    <xf numFmtId="38" fontId="3" fillId="0" borderId="15" xfId="16" applyNumberFormat="1" applyFont="1" applyBorder="1" applyAlignment="1">
      <alignment horizontal="right" vertical="center"/>
    </xf>
    <xf numFmtId="38" fontId="3" fillId="0" borderId="0" xfId="16" applyNumberFormat="1" applyFont="1" applyBorder="1" applyAlignment="1">
      <alignment horizontal="right" vertical="center"/>
    </xf>
    <xf numFmtId="38" fontId="3" fillId="0" borderId="60" xfId="16" applyNumberFormat="1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38" fontId="3" fillId="0" borderId="126" xfId="16" applyNumberFormat="1" applyFont="1" applyBorder="1" applyAlignment="1">
      <alignment horizontal="right" vertical="center"/>
    </xf>
    <xf numFmtId="38" fontId="3" fillId="0" borderId="149" xfId="16" applyNumberFormat="1" applyFont="1" applyBorder="1" applyAlignment="1">
      <alignment vertical="center"/>
    </xf>
    <xf numFmtId="38" fontId="3" fillId="0" borderId="122" xfId="16" applyNumberFormat="1" applyFont="1" applyBorder="1" applyAlignment="1">
      <alignment vertical="center"/>
    </xf>
    <xf numFmtId="38" fontId="3" fillId="0" borderId="123" xfId="16" applyNumberFormat="1" applyFont="1" applyBorder="1" applyAlignment="1">
      <alignment vertical="center"/>
    </xf>
    <xf numFmtId="38" fontId="3" fillId="0" borderId="124" xfId="16" applyNumberFormat="1" applyFont="1" applyBorder="1" applyAlignment="1">
      <alignment vertical="center"/>
    </xf>
    <xf numFmtId="177" fontId="8" fillId="0" borderId="17" xfId="16" applyNumberFormat="1" applyFont="1" applyBorder="1" applyAlignment="1">
      <alignment horizontal="center" vertical="center" shrinkToFit="1"/>
    </xf>
    <xf numFmtId="177" fontId="4" fillId="0" borderId="12" xfId="16" applyNumberFormat="1" applyFont="1" applyBorder="1" applyAlignment="1">
      <alignment horizontal="center" vertical="center" shrinkToFit="1"/>
    </xf>
    <xf numFmtId="177" fontId="8" fillId="0" borderId="8" xfId="16" applyNumberFormat="1" applyFont="1" applyBorder="1" applyAlignment="1">
      <alignment horizontal="center" vertical="center" shrinkToFit="1"/>
    </xf>
    <xf numFmtId="177" fontId="8" fillId="0" borderId="8" xfId="16" applyNumberFormat="1" applyFont="1" applyBorder="1" applyAlignment="1">
      <alignment horizontal="left" vertical="center" shrinkToFit="1"/>
    </xf>
    <xf numFmtId="177" fontId="8" fillId="0" borderId="120" xfId="16" applyNumberFormat="1" applyFont="1" applyBorder="1" applyAlignment="1">
      <alignment horizontal="center" vertical="center" shrinkToFit="1"/>
    </xf>
    <xf numFmtId="177" fontId="4" fillId="0" borderId="123" xfId="16" applyNumberFormat="1" applyFont="1" applyBorder="1" applyAlignment="1">
      <alignment horizontal="center" vertical="center" shrinkToFit="1"/>
    </xf>
    <xf numFmtId="38" fontId="4" fillId="0" borderId="104" xfId="16" applyNumberFormat="1" applyFont="1" applyBorder="1" applyAlignment="1">
      <alignment vertical="center"/>
    </xf>
    <xf numFmtId="38" fontId="4" fillId="0" borderId="74" xfId="16" applyNumberFormat="1" applyFont="1" applyBorder="1" applyAlignment="1">
      <alignment vertical="center"/>
    </xf>
    <xf numFmtId="177" fontId="3" fillId="0" borderId="78" xfId="16" applyNumberFormat="1" applyFont="1" applyBorder="1" applyAlignment="1">
      <alignment horizontal="right" vertical="center"/>
    </xf>
    <xf numFmtId="177" fontId="4" fillId="0" borderId="1" xfId="16" applyNumberFormat="1" applyFont="1" applyBorder="1" applyAlignment="1">
      <alignment vertical="center"/>
    </xf>
    <xf numFmtId="177" fontId="4" fillId="0" borderId="12" xfId="16" applyNumberFormat="1" applyFont="1" applyBorder="1" applyAlignment="1">
      <alignment vertical="center"/>
    </xf>
    <xf numFmtId="177" fontId="4" fillId="0" borderId="43" xfId="16" applyNumberFormat="1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78" xfId="0" applyFont="1" applyFill="1" applyBorder="1" applyAlignment="1">
      <alignment horizontal="center" vertical="center"/>
    </xf>
    <xf numFmtId="192" fontId="3" fillId="0" borderId="26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60" xfId="16" applyFont="1" applyBorder="1" applyAlignment="1">
      <alignment vertical="center"/>
    </xf>
    <xf numFmtId="38" fontId="3" fillId="0" borderId="52" xfId="16" applyNumberFormat="1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4" fillId="0" borderId="48" xfId="16" applyFont="1" applyFill="1" applyBorder="1" applyAlignment="1">
      <alignment vertical="center"/>
    </xf>
    <xf numFmtId="38" fontId="4" fillId="0" borderId="97" xfId="16" applyFont="1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177" fontId="3" fillId="0" borderId="117" xfId="0" applyNumberFormat="1" applyFont="1" applyBorder="1" applyAlignment="1">
      <alignment horizontal="right" vertical="center"/>
    </xf>
    <xf numFmtId="186" fontId="4" fillId="0" borderId="152" xfId="16" applyNumberFormat="1" applyFont="1" applyFill="1" applyBorder="1" applyAlignment="1">
      <alignment vertical="center"/>
    </xf>
    <xf numFmtId="186" fontId="4" fillId="0" borderId="43" xfId="16" applyNumberFormat="1" applyFont="1" applyFill="1" applyBorder="1" applyAlignment="1">
      <alignment vertical="center"/>
    </xf>
    <xf numFmtId="38" fontId="2" fillId="0" borderId="74" xfId="16" applyFont="1" applyFill="1" applyBorder="1" applyAlignment="1">
      <alignment vertical="center" shrinkToFit="1"/>
    </xf>
    <xf numFmtId="177" fontId="4" fillId="0" borderId="60" xfId="16" applyNumberFormat="1" applyFont="1" applyFill="1" applyBorder="1" applyAlignment="1">
      <alignment vertical="center"/>
    </xf>
    <xf numFmtId="177" fontId="4" fillId="0" borderId="73" xfId="16" applyNumberFormat="1" applyFont="1" applyFill="1" applyBorder="1" applyAlignment="1">
      <alignment vertical="center"/>
    </xf>
    <xf numFmtId="177" fontId="4" fillId="0" borderId="24" xfId="16" applyNumberFormat="1" applyFont="1" applyFill="1" applyBorder="1" applyAlignment="1">
      <alignment vertical="center"/>
    </xf>
    <xf numFmtId="177" fontId="4" fillId="0" borderId="112" xfId="16" applyNumberFormat="1" applyFont="1" applyFill="1" applyBorder="1" applyAlignment="1">
      <alignment vertical="center"/>
    </xf>
    <xf numFmtId="177" fontId="4" fillId="0" borderId="61" xfId="16" applyNumberFormat="1" applyFont="1" applyFill="1" applyBorder="1" applyAlignment="1">
      <alignment vertical="center"/>
    </xf>
    <xf numFmtId="38" fontId="3" fillId="0" borderId="2" xfId="16" applyNumberFormat="1" applyFont="1" applyFill="1" applyBorder="1" applyAlignment="1">
      <alignment horizontal="right" vertical="center"/>
    </xf>
    <xf numFmtId="177" fontId="8" fillId="0" borderId="80" xfId="16" applyNumberFormat="1" applyFont="1" applyBorder="1" applyAlignment="1">
      <alignment horizontal="center" vertical="center" shrinkToFit="1"/>
    </xf>
    <xf numFmtId="177" fontId="8" fillId="0" borderId="0" xfId="16" applyNumberFormat="1" applyFont="1" applyBorder="1" applyAlignment="1">
      <alignment horizontal="center" vertical="center" shrinkToFit="1"/>
    </xf>
    <xf numFmtId="177" fontId="3" fillId="0" borderId="22" xfId="16" applyNumberFormat="1" applyFont="1" applyBorder="1" applyAlignment="1">
      <alignment vertical="center"/>
    </xf>
    <xf numFmtId="177" fontId="4" fillId="0" borderId="95" xfId="16" applyNumberFormat="1" applyFont="1" applyBorder="1" applyAlignment="1">
      <alignment horizontal="center" vertical="center" shrinkToFit="1"/>
    </xf>
    <xf numFmtId="177" fontId="4" fillId="0" borderId="26" xfId="16" applyNumberFormat="1" applyFont="1" applyBorder="1" applyAlignment="1">
      <alignment vertical="center"/>
    </xf>
    <xf numFmtId="177" fontId="4" fillId="0" borderId="61" xfId="16" applyNumberFormat="1" applyFont="1" applyBorder="1" applyAlignment="1">
      <alignment vertical="center"/>
    </xf>
    <xf numFmtId="192" fontId="3" fillId="0" borderId="61" xfId="0" applyNumberFormat="1" applyFont="1" applyFill="1" applyBorder="1" applyAlignment="1">
      <alignment vertical="center"/>
    </xf>
    <xf numFmtId="38" fontId="3" fillId="0" borderId="26" xfId="16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64" xfId="16" applyNumberFormat="1" applyFont="1" applyBorder="1" applyAlignment="1">
      <alignment horizontal="right" vertical="center"/>
    </xf>
    <xf numFmtId="38" fontId="3" fillId="0" borderId="114" xfId="16" applyNumberFormat="1" applyFont="1" applyBorder="1" applyAlignment="1">
      <alignment horizontal="right" vertical="center"/>
    </xf>
    <xf numFmtId="38" fontId="3" fillId="0" borderId="69" xfId="16" applyNumberFormat="1" applyFont="1" applyBorder="1" applyAlignment="1">
      <alignment horizontal="right" vertical="center"/>
    </xf>
    <xf numFmtId="177" fontId="4" fillId="0" borderId="119" xfId="16" applyNumberFormat="1" applyFont="1" applyFill="1" applyBorder="1" applyAlignment="1">
      <alignment horizontal="center" vertical="center" shrinkToFit="1"/>
    </xf>
    <xf numFmtId="177" fontId="4" fillId="0" borderId="8" xfId="16" applyNumberFormat="1" applyFont="1" applyFill="1" applyBorder="1" applyAlignment="1">
      <alignment horizontal="center" vertical="center" shrinkToFit="1"/>
    </xf>
    <xf numFmtId="177" fontId="3" fillId="0" borderId="35" xfId="16" applyNumberFormat="1" applyFont="1" applyFill="1" applyBorder="1" applyAlignment="1">
      <alignment horizontal="center" vertical="center"/>
    </xf>
    <xf numFmtId="38" fontId="4" fillId="3" borderId="43" xfId="16" applyFont="1" applyFill="1" applyBorder="1" applyAlignment="1">
      <alignment vertical="center"/>
    </xf>
    <xf numFmtId="38" fontId="4" fillId="3" borderId="24" xfId="16" applyFont="1" applyFill="1" applyBorder="1" applyAlignment="1">
      <alignment vertical="center"/>
    </xf>
    <xf numFmtId="38" fontId="4" fillId="3" borderId="38" xfId="16" applyFont="1" applyFill="1" applyBorder="1" applyAlignment="1">
      <alignment vertical="center"/>
    </xf>
    <xf numFmtId="38" fontId="4" fillId="3" borderId="59" xfId="16" applyFont="1" applyFill="1" applyBorder="1" applyAlignment="1">
      <alignment vertical="center"/>
    </xf>
    <xf numFmtId="38" fontId="4" fillId="3" borderId="72" xfId="16" applyFont="1" applyFill="1" applyBorder="1" applyAlignment="1">
      <alignment vertical="center"/>
    </xf>
    <xf numFmtId="38" fontId="4" fillId="3" borderId="73" xfId="16" applyFont="1" applyFill="1" applyBorder="1" applyAlignment="1">
      <alignment vertical="center"/>
    </xf>
    <xf numFmtId="57" fontId="4" fillId="3" borderId="1" xfId="16" applyNumberFormat="1" applyFont="1" applyFill="1" applyBorder="1" applyAlignment="1">
      <alignment horizontal="center" vertical="center"/>
    </xf>
    <xf numFmtId="57" fontId="4" fillId="3" borderId="2" xfId="16" applyNumberFormat="1" applyFont="1" applyFill="1" applyBorder="1" applyAlignment="1">
      <alignment horizontal="center" vertical="center"/>
    </xf>
    <xf numFmtId="57" fontId="4" fillId="3" borderId="10" xfId="16" applyNumberFormat="1" applyFont="1" applyFill="1" applyBorder="1" applyAlignment="1">
      <alignment horizontal="center" vertical="center"/>
    </xf>
    <xf numFmtId="57" fontId="4" fillId="3" borderId="11" xfId="16" applyNumberFormat="1" applyFont="1" applyFill="1" applyBorder="1" applyAlignment="1">
      <alignment horizontal="center" vertical="center"/>
    </xf>
    <xf numFmtId="57" fontId="4" fillId="3" borderId="14" xfId="16" applyNumberFormat="1" applyFont="1" applyFill="1" applyBorder="1" applyAlignment="1">
      <alignment horizontal="center" vertical="center"/>
    </xf>
    <xf numFmtId="57" fontId="4" fillId="3" borderId="7" xfId="16" applyNumberFormat="1" applyFont="1" applyFill="1" applyBorder="1" applyAlignment="1">
      <alignment horizontal="center" vertical="center"/>
    </xf>
    <xf numFmtId="38" fontId="4" fillId="3" borderId="11" xfId="16" applyFont="1" applyFill="1" applyBorder="1" applyAlignment="1">
      <alignment vertical="center"/>
    </xf>
    <xf numFmtId="38" fontId="4" fillId="3" borderId="14" xfId="16" applyFont="1" applyFill="1" applyBorder="1" applyAlignment="1">
      <alignment vertical="center"/>
    </xf>
    <xf numFmtId="38" fontId="4" fillId="3" borderId="7" xfId="16" applyFont="1" applyFill="1" applyBorder="1" applyAlignment="1">
      <alignment vertical="center"/>
    </xf>
    <xf numFmtId="38" fontId="4" fillId="3" borderId="105" xfId="16" applyFont="1" applyFill="1" applyBorder="1" applyAlignment="1">
      <alignment vertical="center"/>
    </xf>
    <xf numFmtId="38" fontId="4" fillId="3" borderId="111" xfId="16" applyFont="1" applyFill="1" applyBorder="1" applyAlignment="1">
      <alignment vertical="center"/>
    </xf>
    <xf numFmtId="38" fontId="4" fillId="3" borderId="91" xfId="16" applyFont="1" applyFill="1" applyBorder="1" applyAlignment="1">
      <alignment vertical="center"/>
    </xf>
    <xf numFmtId="38" fontId="4" fillId="3" borderId="112" xfId="16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38" fontId="4" fillId="3" borderId="2" xfId="16" applyFont="1" applyFill="1" applyBorder="1" applyAlignment="1">
      <alignment vertical="center"/>
    </xf>
    <xf numFmtId="38" fontId="4" fillId="3" borderId="10" xfId="16" applyFont="1" applyFill="1" applyBorder="1" applyAlignment="1">
      <alignment vertical="center"/>
    </xf>
    <xf numFmtId="38" fontId="4" fillId="3" borderId="13" xfId="16" applyFont="1" applyFill="1" applyBorder="1" applyAlignment="1">
      <alignment vertical="center"/>
    </xf>
    <xf numFmtId="38" fontId="4" fillId="3" borderId="15" xfId="16" applyFont="1" applyFill="1" applyBorder="1" applyAlignment="1">
      <alignment vertical="center"/>
    </xf>
    <xf numFmtId="38" fontId="4" fillId="3" borderId="9" xfId="16" applyFont="1" applyFill="1" applyBorder="1" applyAlignment="1">
      <alignment vertical="center"/>
    </xf>
    <xf numFmtId="38" fontId="4" fillId="3" borderId="60" xfId="16" applyFont="1" applyFill="1" applyBorder="1" applyAlignment="1">
      <alignment vertical="center"/>
    </xf>
    <xf numFmtId="38" fontId="3" fillId="3" borderId="57" xfId="16" applyFont="1" applyFill="1" applyBorder="1" applyAlignment="1">
      <alignment vertical="center"/>
    </xf>
    <xf numFmtId="177" fontId="4" fillId="3" borderId="11" xfId="16" applyNumberFormat="1" applyFont="1" applyFill="1" applyBorder="1" applyAlignment="1">
      <alignment vertical="center"/>
    </xf>
    <xf numFmtId="177" fontId="4" fillId="3" borderId="8" xfId="16" applyNumberFormat="1" applyFont="1" applyFill="1" applyBorder="1" applyAlignment="1">
      <alignment vertical="center"/>
    </xf>
    <xf numFmtId="177" fontId="4" fillId="3" borderId="59" xfId="16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60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59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0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3" borderId="50" xfId="0" applyFont="1" applyFill="1" applyBorder="1" applyAlignment="1">
      <alignment vertical="center"/>
    </xf>
    <xf numFmtId="0" fontId="3" fillId="3" borderId="58" xfId="0" applyFont="1" applyFill="1" applyBorder="1" applyAlignment="1">
      <alignment horizontal="right" vertical="center"/>
    </xf>
    <xf numFmtId="0" fontId="3" fillId="3" borderId="51" xfId="0" applyFont="1" applyFill="1" applyBorder="1" applyAlignment="1">
      <alignment horizontal="right" vertical="center"/>
    </xf>
    <xf numFmtId="0" fontId="3" fillId="3" borderId="51" xfId="0" applyFont="1" applyFill="1" applyBorder="1" applyAlignment="1">
      <alignment vertical="center"/>
    </xf>
    <xf numFmtId="0" fontId="3" fillId="3" borderId="50" xfId="0" applyFont="1" applyFill="1" applyBorder="1" applyAlignment="1">
      <alignment horizontal="right" vertical="center"/>
    </xf>
    <xf numFmtId="38" fontId="3" fillId="3" borderId="72" xfId="16" applyNumberFormat="1" applyFont="1" applyFill="1" applyBorder="1" applyAlignment="1">
      <alignment vertical="center"/>
    </xf>
    <xf numFmtId="38" fontId="3" fillId="3" borderId="117" xfId="16" applyNumberFormat="1" applyFont="1" applyFill="1" applyBorder="1" applyAlignment="1">
      <alignment vertical="center"/>
    </xf>
    <xf numFmtId="38" fontId="3" fillId="3" borderId="73" xfId="16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horizontal="center" vertical="center"/>
    </xf>
    <xf numFmtId="38" fontId="4" fillId="3" borderId="12" xfId="16" applyFont="1" applyFill="1" applyBorder="1" applyAlignment="1">
      <alignment horizontal="center" vertical="center"/>
    </xf>
    <xf numFmtId="38" fontId="4" fillId="3" borderId="43" xfId="16" applyFont="1" applyFill="1" applyBorder="1" applyAlignment="1">
      <alignment horizontal="center" vertical="center"/>
    </xf>
    <xf numFmtId="38" fontId="4" fillId="3" borderId="1" xfId="16" applyNumberFormat="1" applyFont="1" applyFill="1" applyBorder="1" applyAlignment="1">
      <alignment vertical="center"/>
    </xf>
    <xf numFmtId="38" fontId="4" fillId="3" borderId="2" xfId="16" applyNumberFormat="1" applyFont="1" applyFill="1" applyBorder="1" applyAlignment="1">
      <alignment vertical="center"/>
    </xf>
    <xf numFmtId="38" fontId="4" fillId="3" borderId="10" xfId="16" applyNumberFormat="1" applyFont="1" applyFill="1" applyBorder="1" applyAlignment="1">
      <alignment vertical="center"/>
    </xf>
    <xf numFmtId="38" fontId="4" fillId="3" borderId="43" xfId="16" applyNumberFormat="1" applyFont="1" applyFill="1" applyBorder="1" applyAlignment="1">
      <alignment vertical="center"/>
    </xf>
    <xf numFmtId="177" fontId="4" fillId="3" borderId="1" xfId="16" applyNumberFormat="1" applyFont="1" applyFill="1" applyBorder="1" applyAlignment="1">
      <alignment vertical="center"/>
    </xf>
    <xf numFmtId="177" fontId="4" fillId="3" borderId="2" xfId="16" applyNumberFormat="1" applyFont="1" applyFill="1" applyBorder="1" applyAlignment="1">
      <alignment vertical="center"/>
    </xf>
    <xf numFmtId="177" fontId="4" fillId="3" borderId="10" xfId="16" applyNumberFormat="1" applyFont="1" applyFill="1" applyBorder="1" applyAlignment="1">
      <alignment vertical="center"/>
    </xf>
    <xf numFmtId="38" fontId="4" fillId="3" borderId="11" xfId="16" applyNumberFormat="1" applyFont="1" applyFill="1" applyBorder="1" applyAlignment="1">
      <alignment vertical="center"/>
    </xf>
    <xf numFmtId="38" fontId="4" fillId="3" borderId="14" xfId="16" applyNumberFormat="1" applyFont="1" applyFill="1" applyBorder="1" applyAlignment="1">
      <alignment vertical="center"/>
    </xf>
    <xf numFmtId="38" fontId="4" fillId="3" borderId="7" xfId="16" applyNumberFormat="1" applyFont="1" applyFill="1" applyBorder="1" applyAlignment="1">
      <alignment vertical="center"/>
    </xf>
    <xf numFmtId="38" fontId="4" fillId="3" borderId="59" xfId="16" applyNumberFormat="1" applyFont="1" applyFill="1" applyBorder="1" applyAlignment="1">
      <alignment vertical="center"/>
    </xf>
    <xf numFmtId="38" fontId="4" fillId="3" borderId="13" xfId="16" applyNumberFormat="1" applyFont="1" applyFill="1" applyBorder="1" applyAlignment="1">
      <alignment vertical="center"/>
    </xf>
    <xf numFmtId="38" fontId="4" fillId="3" borderId="15" xfId="16" applyNumberFormat="1" applyFont="1" applyFill="1" applyBorder="1" applyAlignment="1">
      <alignment vertical="center"/>
    </xf>
    <xf numFmtId="38" fontId="4" fillId="3" borderId="9" xfId="16" applyNumberFormat="1" applyFont="1" applyFill="1" applyBorder="1" applyAlignment="1">
      <alignment vertical="center"/>
    </xf>
    <xf numFmtId="38" fontId="4" fillId="3" borderId="60" xfId="16" applyNumberFormat="1" applyFont="1" applyFill="1" applyBorder="1" applyAlignment="1">
      <alignment vertical="center"/>
    </xf>
    <xf numFmtId="38" fontId="4" fillId="3" borderId="45" xfId="16" applyNumberFormat="1" applyFont="1" applyFill="1" applyBorder="1" applyAlignment="1">
      <alignment vertical="center"/>
    </xf>
    <xf numFmtId="38" fontId="4" fillId="3" borderId="47" xfId="16" applyNumberFormat="1" applyFont="1" applyFill="1" applyBorder="1" applyAlignment="1">
      <alignment vertical="center"/>
    </xf>
    <xf numFmtId="38" fontId="4" fillId="3" borderId="152" xfId="16" applyNumberFormat="1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3" borderId="10" xfId="16" applyFont="1" applyFill="1" applyBorder="1" applyAlignment="1">
      <alignment vertical="center"/>
    </xf>
    <xf numFmtId="38" fontId="3" fillId="3" borderId="43" xfId="16" applyFont="1" applyFill="1" applyBorder="1" applyAlignment="1">
      <alignment horizontal="center" vertical="center"/>
    </xf>
    <xf numFmtId="38" fontId="3" fillId="3" borderId="13" xfId="16" applyFont="1" applyFill="1" applyBorder="1" applyAlignment="1">
      <alignment vertical="center"/>
    </xf>
    <xf numFmtId="38" fontId="3" fillId="3" borderId="15" xfId="16" applyFont="1" applyFill="1" applyBorder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60" xfId="16" applyFont="1" applyFill="1" applyBorder="1" applyAlignment="1">
      <alignment vertical="center"/>
    </xf>
    <xf numFmtId="38" fontId="3" fillId="3" borderId="43" xfId="16" applyFont="1" applyFill="1" applyBorder="1" applyAlignment="1">
      <alignment vertical="center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4" fillId="3" borderId="3" xfId="16" applyFont="1" applyFill="1" applyBorder="1" applyAlignment="1">
      <alignment vertical="center"/>
    </xf>
    <xf numFmtId="38" fontId="3" fillId="3" borderId="11" xfId="16" applyFont="1" applyFill="1" applyBorder="1" applyAlignment="1">
      <alignment vertical="center"/>
    </xf>
    <xf numFmtId="38" fontId="3" fillId="3" borderId="8" xfId="16" applyFont="1" applyFill="1" applyBorder="1" applyAlignment="1">
      <alignment vertical="center"/>
    </xf>
    <xf numFmtId="38" fontId="3" fillId="3" borderId="59" xfId="16" applyFont="1" applyFill="1" applyBorder="1" applyAlignment="1">
      <alignment vertical="center"/>
    </xf>
    <xf numFmtId="38" fontId="3" fillId="3" borderId="12" xfId="16" applyFont="1" applyFill="1" applyBorder="1" applyAlignment="1">
      <alignment vertical="center"/>
    </xf>
    <xf numFmtId="38" fontId="4" fillId="0" borderId="153" xfId="16" applyFont="1" applyFill="1" applyBorder="1" applyAlignment="1">
      <alignment vertical="center"/>
    </xf>
    <xf numFmtId="38" fontId="4" fillId="0" borderId="154" xfId="16" applyFont="1" applyFill="1" applyBorder="1" applyAlignment="1">
      <alignment vertical="center"/>
    </xf>
    <xf numFmtId="38" fontId="4" fillId="3" borderId="13" xfId="16" applyFont="1" applyFill="1" applyBorder="1" applyAlignment="1">
      <alignment horizontal="center" vertical="center"/>
    </xf>
    <xf numFmtId="38" fontId="4" fillId="3" borderId="15" xfId="16" applyFont="1" applyFill="1" applyBorder="1" applyAlignment="1">
      <alignment horizontal="center" vertical="center"/>
    </xf>
    <xf numFmtId="38" fontId="4" fillId="3" borderId="9" xfId="16" applyFont="1" applyFill="1" applyBorder="1" applyAlignment="1">
      <alignment horizontal="center" vertical="center"/>
    </xf>
    <xf numFmtId="38" fontId="4" fillId="3" borderId="60" xfId="16" applyFont="1" applyFill="1" applyBorder="1" applyAlignment="1">
      <alignment horizontal="center" vertical="center"/>
    </xf>
    <xf numFmtId="38" fontId="4" fillId="3" borderId="51" xfId="16" applyFont="1" applyFill="1" applyBorder="1" applyAlignment="1">
      <alignment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33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30" xfId="16" applyFont="1" applyFill="1" applyBorder="1" applyAlignment="1">
      <alignment horizontal="center" vertical="center"/>
    </xf>
    <xf numFmtId="38" fontId="3" fillId="0" borderId="28" xfId="16" applyFont="1" applyBorder="1" applyAlignment="1">
      <alignment horizontal="left" vertical="center"/>
    </xf>
    <xf numFmtId="49" fontId="3" fillId="0" borderId="16" xfId="16" applyNumberFormat="1" applyFont="1" applyBorder="1" applyAlignment="1">
      <alignment horizontal="center" vertical="center"/>
    </xf>
    <xf numFmtId="49" fontId="3" fillId="0" borderId="30" xfId="16" applyNumberFormat="1" applyFont="1" applyBorder="1" applyAlignment="1">
      <alignment horizontal="center" vertical="center"/>
    </xf>
    <xf numFmtId="49" fontId="3" fillId="0" borderId="21" xfId="16" applyNumberFormat="1" applyFont="1" applyFill="1" applyBorder="1" applyAlignment="1">
      <alignment horizontal="center" vertical="center"/>
    </xf>
    <xf numFmtId="49" fontId="3" fillId="0" borderId="33" xfId="16" applyNumberFormat="1" applyFont="1" applyFill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52" xfId="16" applyFont="1" applyBorder="1" applyAlignment="1">
      <alignment horizontal="left" vertical="center"/>
    </xf>
    <xf numFmtId="38" fontId="0" fillId="0" borderId="0" xfId="16" applyFont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39" xfId="16" applyFont="1" applyFill="1" applyBorder="1" applyAlignment="1">
      <alignment horizontal="center" vertical="center"/>
    </xf>
    <xf numFmtId="38" fontId="3" fillId="0" borderId="25" xfId="16" applyFont="1" applyFill="1" applyBorder="1" applyAlignment="1">
      <alignment horizontal="center" vertical="center"/>
    </xf>
    <xf numFmtId="38" fontId="3" fillId="0" borderId="30" xfId="16" applyFont="1" applyBorder="1" applyAlignment="1">
      <alignment horizontal="left" vertical="center"/>
    </xf>
    <xf numFmtId="38" fontId="3" fillId="0" borderId="32" xfId="16" applyFont="1" applyBorder="1" applyAlignment="1">
      <alignment horizontal="left" vertical="center"/>
    </xf>
    <xf numFmtId="38" fontId="3" fillId="0" borderId="155" xfId="16" applyFont="1" applyBorder="1" applyAlignment="1">
      <alignment horizontal="left" vertical="center"/>
    </xf>
    <xf numFmtId="38" fontId="3" fillId="0" borderId="40" xfId="16" applyFont="1" applyBorder="1" applyAlignment="1">
      <alignment horizontal="left" vertical="center"/>
    </xf>
    <xf numFmtId="38" fontId="0" fillId="0" borderId="0" xfId="16" applyFont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0" xfId="16" applyFont="1" applyAlignment="1">
      <alignment horizontal="right" vertical="center"/>
    </xf>
    <xf numFmtId="185" fontId="0" fillId="2" borderId="0" xfId="16" applyNumberFormat="1" applyFont="1" applyFill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8" fontId="0" fillId="0" borderId="0" xfId="16" applyFont="1" applyAlignment="1">
      <alignment/>
    </xf>
    <xf numFmtId="186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NumberFormat="1" applyFont="1" applyFill="1" applyAlignment="1">
      <alignment vertical="center"/>
    </xf>
    <xf numFmtId="38" fontId="0" fillId="0" borderId="0" xfId="16" applyNumberFormat="1" applyFont="1" applyFill="1" applyAlignment="1">
      <alignment/>
    </xf>
    <xf numFmtId="38" fontId="0" fillId="0" borderId="0" xfId="16" applyNumberFormat="1" applyFont="1" applyAlignment="1">
      <alignment vertical="center"/>
    </xf>
    <xf numFmtId="38" fontId="3" fillId="0" borderId="122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38" fontId="3" fillId="0" borderId="39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178" fontId="3" fillId="0" borderId="122" xfId="0" applyNumberFormat="1" applyFont="1" applyBorder="1" applyAlignment="1">
      <alignment horizontal="right" vertical="center"/>
    </xf>
    <xf numFmtId="38" fontId="4" fillId="0" borderId="156" xfId="16" applyFont="1" applyBorder="1" applyAlignment="1">
      <alignment horizontal="center" vertical="center"/>
    </xf>
    <xf numFmtId="38" fontId="4" fillId="0" borderId="60" xfId="16" applyFont="1" applyBorder="1" applyAlignment="1">
      <alignment horizontal="center" vertical="center"/>
    </xf>
    <xf numFmtId="38" fontId="4" fillId="0" borderId="61" xfId="16" applyFont="1" applyBorder="1" applyAlignment="1">
      <alignment horizontal="center" vertical="center"/>
    </xf>
    <xf numFmtId="38" fontId="9" fillId="0" borderId="0" xfId="16" applyFont="1" applyAlignment="1">
      <alignment horizontal="center" vertical="center"/>
    </xf>
    <xf numFmtId="38" fontId="4" fillId="0" borderId="89" xfId="16" applyFont="1" applyBorder="1" applyAlignment="1">
      <alignment vertical="center" wrapText="1"/>
    </xf>
    <xf numFmtId="38" fontId="3" fillId="0" borderId="62" xfId="16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38" fontId="4" fillId="0" borderId="156" xfId="16" applyFont="1" applyFill="1" applyBorder="1" applyAlignment="1">
      <alignment horizontal="center" vertical="center"/>
    </xf>
    <xf numFmtId="38" fontId="4" fillId="0" borderId="61" xfId="16" applyFont="1" applyFill="1" applyBorder="1" applyAlignment="1">
      <alignment horizontal="center" vertical="center"/>
    </xf>
    <xf numFmtId="38" fontId="3" fillId="0" borderId="157" xfId="16" applyFont="1" applyBorder="1" applyAlignment="1">
      <alignment horizontal="left" vertical="center"/>
    </xf>
    <xf numFmtId="38" fontId="3" fillId="0" borderId="54" xfId="16" applyFont="1" applyBorder="1" applyAlignment="1">
      <alignment horizontal="left" vertical="center"/>
    </xf>
    <xf numFmtId="38" fontId="3" fillId="0" borderId="62" xfId="16" applyFont="1" applyFill="1" applyBorder="1" applyAlignment="1">
      <alignment horizontal="left" vertical="center" shrinkToFit="1"/>
    </xf>
    <xf numFmtId="38" fontId="3" fillId="0" borderId="63" xfId="16" applyFont="1" applyFill="1" applyBorder="1" applyAlignment="1">
      <alignment horizontal="left" vertical="center" shrinkToFit="1"/>
    </xf>
    <xf numFmtId="38" fontId="3" fillId="0" borderId="19" xfId="16" applyFont="1" applyBorder="1" applyAlignment="1">
      <alignment horizontal="left" vertical="center" shrinkToFit="1"/>
    </xf>
    <xf numFmtId="38" fontId="3" fillId="0" borderId="4" xfId="16" applyFont="1" applyBorder="1" applyAlignment="1">
      <alignment horizontal="left" vertical="center" shrinkToFit="1"/>
    </xf>
    <xf numFmtId="38" fontId="3" fillId="0" borderId="34" xfId="16" applyFont="1" applyBorder="1" applyAlignment="1">
      <alignment horizontal="left" vertical="center" shrinkToFit="1"/>
    </xf>
    <xf numFmtId="38" fontId="3" fillId="0" borderId="81" xfId="16" applyFont="1" applyFill="1" applyBorder="1" applyAlignment="1">
      <alignment horizontal="left" vertical="center" shrinkToFit="1"/>
    </xf>
    <xf numFmtId="38" fontId="3" fillId="0" borderId="82" xfId="16" applyFont="1" applyFill="1" applyBorder="1" applyAlignment="1">
      <alignment horizontal="left" vertical="center" shrinkToFit="1"/>
    </xf>
    <xf numFmtId="38" fontId="3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49" fontId="3" fillId="0" borderId="16" xfId="16" applyNumberFormat="1" applyFont="1" applyFill="1" applyBorder="1" applyAlignment="1">
      <alignment horizontal="center" vertical="center"/>
    </xf>
    <xf numFmtId="49" fontId="3" fillId="0" borderId="30" xfId="16" applyNumberFormat="1" applyFont="1" applyFill="1" applyBorder="1" applyAlignment="1">
      <alignment horizontal="center" vertical="center"/>
    </xf>
    <xf numFmtId="38" fontId="3" fillId="0" borderId="156" xfId="16" applyFont="1" applyFill="1" applyBorder="1" applyAlignment="1">
      <alignment horizontal="center" vertical="center"/>
    </xf>
    <xf numFmtId="38" fontId="3" fillId="0" borderId="61" xfId="16" applyFont="1" applyFill="1" applyBorder="1" applyAlignment="1">
      <alignment horizontal="center" vertical="center"/>
    </xf>
    <xf numFmtId="38" fontId="3" fillId="0" borderId="140" xfId="16" applyFont="1" applyBorder="1" applyAlignment="1">
      <alignment horizontal="center" vertical="center"/>
    </xf>
    <xf numFmtId="38" fontId="3" fillId="0" borderId="127" xfId="16" applyFont="1" applyBorder="1" applyAlignment="1">
      <alignment horizontal="center" vertical="center"/>
    </xf>
    <xf numFmtId="38" fontId="3" fillId="0" borderId="141" xfId="16" applyFont="1" applyBorder="1" applyAlignment="1">
      <alignment horizontal="center" vertical="center"/>
    </xf>
    <xf numFmtId="177" fontId="3" fillId="0" borderId="31" xfId="16" applyNumberFormat="1" applyFont="1" applyBorder="1" applyAlignment="1">
      <alignment horizontal="center" vertical="center"/>
    </xf>
    <xf numFmtId="177" fontId="3" fillId="0" borderId="32" xfId="16" applyNumberFormat="1" applyFont="1" applyBorder="1" applyAlignment="1">
      <alignment horizontal="center" vertical="center"/>
    </xf>
    <xf numFmtId="177" fontId="3" fillId="0" borderId="113" xfId="16" applyNumberFormat="1" applyFont="1" applyBorder="1" applyAlignment="1">
      <alignment horizontal="center" vertical="center"/>
    </xf>
    <xf numFmtId="177" fontId="3" fillId="0" borderId="150" xfId="16" applyNumberFormat="1" applyFont="1" applyBorder="1" applyAlignment="1">
      <alignment horizontal="center" vertical="center"/>
    </xf>
    <xf numFmtId="177" fontId="3" fillId="0" borderId="33" xfId="16" applyNumberFormat="1" applyFont="1" applyBorder="1" applyAlignment="1">
      <alignment horizontal="center" vertical="center"/>
    </xf>
    <xf numFmtId="177" fontId="3" fillId="0" borderId="35" xfId="16" applyNumberFormat="1" applyFont="1" applyBorder="1" applyAlignment="1">
      <alignment horizontal="center" vertical="center"/>
    </xf>
    <xf numFmtId="177" fontId="3" fillId="0" borderId="41" xfId="16" applyNumberFormat="1" applyFont="1" applyBorder="1" applyAlignment="1">
      <alignment horizontal="left" vertical="center" shrinkToFit="1"/>
    </xf>
    <xf numFmtId="177" fontId="3" fillId="0" borderId="8" xfId="16" applyNumberFormat="1" applyFont="1" applyBorder="1" applyAlignment="1">
      <alignment horizontal="left" vertical="center" shrinkToFit="1"/>
    </xf>
    <xf numFmtId="177" fontId="4" fillId="0" borderId="156" xfId="16" applyNumberFormat="1" applyFont="1" applyBorder="1" applyAlignment="1">
      <alignment horizontal="center" vertical="center"/>
    </xf>
    <xf numFmtId="177" fontId="4" fillId="0" borderId="61" xfId="16" applyNumberFormat="1" applyFont="1" applyBorder="1" applyAlignment="1">
      <alignment horizontal="center" vertical="center"/>
    </xf>
    <xf numFmtId="177" fontId="3" fillId="0" borderId="30" xfId="16" applyNumberFormat="1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3" fillId="0" borderId="156" xfId="16" applyFont="1" applyBorder="1" applyAlignment="1">
      <alignment horizontal="center" vertical="center"/>
    </xf>
    <xf numFmtId="38" fontId="3" fillId="0" borderId="61" xfId="16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38" fontId="3" fillId="0" borderId="128" xfId="16" applyNumberFormat="1" applyFont="1" applyBorder="1" applyAlignment="1">
      <alignment horizontal="center" vertical="center" wrapText="1" shrinkToFit="1"/>
    </xf>
    <xf numFmtId="38" fontId="3" fillId="0" borderId="107" xfId="16" applyNumberFormat="1" applyFont="1" applyBorder="1" applyAlignment="1">
      <alignment horizontal="center" vertical="center" wrapText="1" shrinkToFit="1"/>
    </xf>
    <xf numFmtId="38" fontId="3" fillId="0" borderId="108" xfId="16" applyNumberFormat="1" applyFont="1" applyBorder="1" applyAlignment="1">
      <alignment horizontal="center" vertical="center" wrapText="1" shrinkToFit="1"/>
    </xf>
    <xf numFmtId="38" fontId="4" fillId="0" borderId="22" xfId="16" applyNumberFormat="1" applyFont="1" applyFill="1" applyBorder="1" applyAlignment="1">
      <alignment horizontal="center" vertical="center"/>
    </xf>
    <xf numFmtId="38" fontId="4" fillId="0" borderId="25" xfId="16" applyNumberFormat="1" applyFont="1" applyFill="1" applyBorder="1" applyAlignment="1">
      <alignment horizontal="center" vertical="center"/>
    </xf>
    <xf numFmtId="38" fontId="4" fillId="0" borderId="17" xfId="16" applyNumberFormat="1" applyFont="1" applyBorder="1" applyAlignment="1">
      <alignment horizontal="right" vertical="center"/>
    </xf>
    <xf numFmtId="38" fontId="4" fillId="0" borderId="30" xfId="16" applyNumberFormat="1" applyFont="1" applyBorder="1" applyAlignment="1">
      <alignment horizontal="right" vertical="center"/>
    </xf>
    <xf numFmtId="38" fontId="3" fillId="0" borderId="7" xfId="16" applyNumberFormat="1" applyFont="1" applyBorder="1" applyAlignment="1">
      <alignment horizontal="left" vertical="center" wrapText="1"/>
    </xf>
    <xf numFmtId="38" fontId="3" fillId="0" borderId="8" xfId="16" applyNumberFormat="1" applyFont="1" applyBorder="1" applyAlignment="1">
      <alignment horizontal="left" vertical="center" wrapText="1"/>
    </xf>
    <xf numFmtId="38" fontId="3" fillId="0" borderId="9" xfId="16" applyNumberFormat="1" applyFont="1" applyBorder="1" applyAlignment="1">
      <alignment horizontal="left" vertical="center" wrapText="1"/>
    </xf>
    <xf numFmtId="38" fontId="3" fillId="0" borderId="0" xfId="16" applyNumberFormat="1" applyFont="1" applyBorder="1" applyAlignment="1">
      <alignment horizontal="left" vertical="center" wrapText="1"/>
    </xf>
    <xf numFmtId="38" fontId="4" fillId="0" borderId="121" xfId="16" applyNumberFormat="1" applyFont="1" applyBorder="1" applyAlignment="1">
      <alignment horizontal="center" vertical="center"/>
    </xf>
    <xf numFmtId="38" fontId="4" fillId="0" borderId="62" xfId="16" applyNumberFormat="1" applyFont="1" applyBorder="1" applyAlignment="1">
      <alignment horizontal="center" vertical="center"/>
    </xf>
    <xf numFmtId="38" fontId="4" fillId="0" borderId="79" xfId="16" applyNumberFormat="1" applyFont="1" applyBorder="1" applyAlignment="1">
      <alignment horizontal="center" vertical="center"/>
    </xf>
    <xf numFmtId="38" fontId="4" fillId="0" borderId="62" xfId="16" applyNumberFormat="1" applyFont="1" applyBorder="1" applyAlignment="1">
      <alignment horizontal="left" vertical="center" shrinkToFit="1"/>
    </xf>
    <xf numFmtId="38" fontId="4" fillId="0" borderId="87" xfId="16" applyNumberFormat="1" applyFont="1" applyBorder="1" applyAlignment="1">
      <alignment horizontal="left" vertical="center" shrinkToFit="1"/>
    </xf>
    <xf numFmtId="38" fontId="4" fillId="0" borderId="63" xfId="16" applyNumberFormat="1" applyFont="1" applyBorder="1" applyAlignment="1">
      <alignment horizontal="left" vertical="center" shrinkToFit="1"/>
    </xf>
    <xf numFmtId="38" fontId="0" fillId="0" borderId="0" xfId="16" applyNumberFormat="1" applyFont="1" applyAlignment="1">
      <alignment vertical="center"/>
    </xf>
    <xf numFmtId="38" fontId="2" fillId="0" borderId="41" xfId="16" applyFont="1" applyFill="1" applyBorder="1" applyAlignment="1">
      <alignment horizontal="left" vertical="center" wrapText="1"/>
    </xf>
    <xf numFmtId="38" fontId="2" fillId="0" borderId="8" xfId="16" applyFont="1" applyFill="1" applyBorder="1" applyAlignment="1">
      <alignment horizontal="left" vertical="center" wrapText="1"/>
    </xf>
    <xf numFmtId="38" fontId="2" fillId="0" borderId="8" xfId="16" applyFont="1" applyFill="1" applyBorder="1" applyAlignment="1">
      <alignment horizontal="left" vertical="center"/>
    </xf>
    <xf numFmtId="38" fontId="2" fillId="0" borderId="21" xfId="16" applyFont="1" applyFill="1" applyBorder="1" applyAlignment="1">
      <alignment horizontal="left" vertical="center"/>
    </xf>
    <xf numFmtId="38" fontId="2" fillId="0" borderId="12" xfId="16" applyFont="1" applyFill="1" applyBorder="1" applyAlignment="1">
      <alignment horizontal="left" vertical="center"/>
    </xf>
    <xf numFmtId="38" fontId="2" fillId="0" borderId="22" xfId="16" applyFont="1" applyFill="1" applyBorder="1" applyAlignment="1">
      <alignment horizontal="left" vertical="center"/>
    </xf>
    <xf numFmtId="38" fontId="2" fillId="0" borderId="25" xfId="16" applyFont="1" applyFill="1" applyBorder="1" applyAlignment="1">
      <alignment horizontal="left" vertical="center"/>
    </xf>
    <xf numFmtId="38" fontId="2" fillId="0" borderId="3" xfId="16" applyFont="1" applyBorder="1" applyAlignment="1">
      <alignment horizontal="left" vertical="center" shrinkToFit="1"/>
    </xf>
    <xf numFmtId="38" fontId="2" fillId="0" borderId="4" xfId="16" applyFont="1" applyBorder="1" applyAlignment="1">
      <alignment horizontal="left" vertical="center" shrinkToFit="1"/>
    </xf>
    <xf numFmtId="38" fontId="2" fillId="0" borderId="34" xfId="16" applyFont="1" applyBorder="1" applyAlignment="1">
      <alignment horizontal="left" vertical="center" shrinkToFit="1"/>
    </xf>
    <xf numFmtId="38" fontId="2" fillId="0" borderId="79" xfId="16" applyFont="1" applyBorder="1" applyAlignment="1">
      <alignment horizontal="left" vertical="center" shrinkToFit="1"/>
    </xf>
    <xf numFmtId="38" fontId="2" fillId="0" borderId="113" xfId="16" applyFont="1" applyBorder="1" applyAlignment="1">
      <alignment horizontal="left" vertical="center" shrinkToFit="1"/>
    </xf>
    <xf numFmtId="38" fontId="2" fillId="0" borderId="20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43" xfId="16" applyFont="1" applyFill="1" applyBorder="1" applyAlignment="1">
      <alignment horizontal="center"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38" fontId="3" fillId="0" borderId="127" xfId="16" applyFont="1" applyFill="1" applyBorder="1" applyAlignment="1">
      <alignment horizontal="center" vertical="center"/>
    </xf>
    <xf numFmtId="38" fontId="3" fillId="0" borderId="123" xfId="16" applyFont="1" applyFill="1" applyBorder="1" applyAlignment="1">
      <alignment horizontal="center" vertical="center"/>
    </xf>
    <xf numFmtId="38" fontId="4" fillId="0" borderId="20" xfId="16" applyFont="1" applyFill="1" applyBorder="1" applyAlignment="1">
      <alignment horizontal="left" vertical="center" shrinkToFit="1"/>
    </xf>
    <xf numFmtId="38" fontId="4" fillId="0" borderId="0" xfId="16" applyFont="1" applyFill="1" applyBorder="1" applyAlignment="1">
      <alignment horizontal="left" vertical="center" shrinkToFit="1"/>
    </xf>
    <xf numFmtId="38" fontId="4" fillId="0" borderId="31" xfId="16" applyFont="1" applyFill="1" applyBorder="1" applyAlignment="1">
      <alignment horizontal="left" vertical="center" shrinkToFit="1"/>
    </xf>
    <xf numFmtId="38" fontId="3" fillId="0" borderId="76" xfId="16" applyFont="1" applyFill="1" applyBorder="1" applyAlignment="1">
      <alignment horizontal="left" vertical="center" wrapText="1"/>
    </xf>
    <xf numFmtId="38" fontId="3" fillId="0" borderId="77" xfId="16" applyFont="1" applyFill="1" applyBorder="1" applyAlignment="1">
      <alignment horizontal="left" vertical="center"/>
    </xf>
    <xf numFmtId="38" fontId="3" fillId="0" borderId="89" xfId="16" applyFont="1" applyFill="1" applyBorder="1" applyAlignment="1">
      <alignment horizontal="left" vertical="center" wrapText="1"/>
    </xf>
    <xf numFmtId="38" fontId="3" fillId="0" borderId="89" xfId="16" applyFont="1" applyFill="1" applyBorder="1" applyAlignment="1">
      <alignment horizontal="left" vertical="center"/>
    </xf>
    <xf numFmtId="38" fontId="3" fillId="0" borderId="130" xfId="16" applyFont="1" applyFill="1" applyBorder="1" applyAlignment="1">
      <alignment horizontal="left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33" xfId="16" applyFont="1" applyFill="1" applyBorder="1" applyAlignment="1">
      <alignment horizontal="center" vertical="center"/>
    </xf>
    <xf numFmtId="38" fontId="2" fillId="0" borderId="41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3" fillId="3" borderId="58" xfId="16" applyFont="1" applyFill="1" applyBorder="1" applyAlignment="1">
      <alignment horizontal="center" vertical="center"/>
    </xf>
    <xf numFmtId="38" fontId="3" fillId="3" borderId="100" xfId="16" applyFont="1" applyFill="1" applyBorder="1" applyAlignment="1">
      <alignment horizontal="center" vertical="center"/>
    </xf>
    <xf numFmtId="38" fontId="0" fillId="3" borderId="58" xfId="16" applyFont="1" applyFill="1" applyBorder="1" applyAlignment="1">
      <alignment/>
    </xf>
    <xf numFmtId="38" fontId="0" fillId="3" borderId="100" xfId="16" applyFont="1" applyFill="1" applyBorder="1" applyAlignment="1">
      <alignment/>
    </xf>
    <xf numFmtId="177" fontId="3" fillId="3" borderId="100" xfId="16" applyNumberFormat="1" applyFont="1" applyFill="1" applyBorder="1" applyAlignment="1">
      <alignment vertical="center"/>
    </xf>
    <xf numFmtId="38" fontId="3" fillId="3" borderId="58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2333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2000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68"/>
  <sheetViews>
    <sheetView tabSelected="1" zoomScaleSheetLayoutView="100" workbookViewId="0" topLeftCell="A1">
      <pane xSplit="4" ySplit="5" topLeftCell="E6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E2" sqref="E2"/>
    </sheetView>
  </sheetViews>
  <sheetFormatPr defaultColWidth="9.00390625" defaultRowHeight="13.5"/>
  <cols>
    <col min="1" max="1" width="3.00390625" style="85" customWidth="1"/>
    <col min="2" max="2" width="3.50390625" style="85" customWidth="1"/>
    <col min="3" max="3" width="10.875" style="85" customWidth="1"/>
    <col min="4" max="4" width="13.25390625" style="85" customWidth="1"/>
    <col min="5" max="12" width="17.875" style="85" customWidth="1"/>
    <col min="13" max="16384" width="9.00390625" style="85" customWidth="1"/>
  </cols>
  <sheetData>
    <row r="1" spans="1:8" s="1073" customFormat="1" ht="24" customHeight="1">
      <c r="A1" s="1106" t="s">
        <v>507</v>
      </c>
      <c r="B1" s="1106"/>
      <c r="C1" s="1106"/>
      <c r="D1" s="1106"/>
      <c r="E1" s="1106"/>
      <c r="F1" s="1106"/>
      <c r="G1" s="1106"/>
      <c r="H1" s="1106"/>
    </row>
    <row r="2" spans="1:8" s="1073" customFormat="1" ht="5.25" customHeight="1">
      <c r="A2" s="25"/>
      <c r="B2" s="25"/>
      <c r="C2" s="25"/>
      <c r="D2" s="25"/>
      <c r="E2" s="25"/>
      <c r="F2" s="25"/>
      <c r="G2" s="25"/>
      <c r="H2" s="25"/>
    </row>
    <row r="3" spans="1:4" ht="18.75" customHeight="1" thickBot="1">
      <c r="A3" s="2" t="s">
        <v>465</v>
      </c>
      <c r="B3" s="2"/>
      <c r="C3" s="2"/>
      <c r="D3" s="2"/>
    </row>
    <row r="4" spans="1:12" s="1081" customFormat="1" ht="13.5">
      <c r="A4" s="138"/>
      <c r="B4" s="139"/>
      <c r="C4" s="139"/>
      <c r="D4" s="165" t="s">
        <v>509</v>
      </c>
      <c r="E4" s="140" t="s">
        <v>206</v>
      </c>
      <c r="F4" s="141" t="s">
        <v>375</v>
      </c>
      <c r="G4" s="142" t="s">
        <v>207</v>
      </c>
      <c r="H4" s="142" t="s">
        <v>715</v>
      </c>
      <c r="I4" s="141" t="s">
        <v>376</v>
      </c>
      <c r="J4" s="140" t="s">
        <v>208</v>
      </c>
      <c r="K4" s="150" t="s">
        <v>209</v>
      </c>
      <c r="L4" s="1103" t="s">
        <v>550</v>
      </c>
    </row>
    <row r="5" spans="1:12" s="1081" customFormat="1" ht="13.5">
      <c r="A5" s="1082"/>
      <c r="B5" s="127"/>
      <c r="C5" s="127"/>
      <c r="D5" s="166"/>
      <c r="E5" s="3" t="s">
        <v>466</v>
      </c>
      <c r="F5" s="3" t="s">
        <v>380</v>
      </c>
      <c r="G5" s="3" t="s">
        <v>467</v>
      </c>
      <c r="H5" s="3" t="s">
        <v>354</v>
      </c>
      <c r="I5" s="4" t="s">
        <v>383</v>
      </c>
      <c r="J5" s="3" t="s">
        <v>468</v>
      </c>
      <c r="K5" s="45" t="s">
        <v>469</v>
      </c>
      <c r="L5" s="1104"/>
    </row>
    <row r="6" spans="1:12" s="173" customFormat="1" ht="14.25" customHeight="1" thickBot="1">
      <c r="A6" s="157" t="s">
        <v>510</v>
      </c>
      <c r="B6" s="158"/>
      <c r="C6" s="158"/>
      <c r="D6" s="167"/>
      <c r="E6" s="160" t="s">
        <v>390</v>
      </c>
      <c r="F6" s="160" t="s">
        <v>394</v>
      </c>
      <c r="G6" s="160" t="s">
        <v>391</v>
      </c>
      <c r="H6" s="160" t="s">
        <v>392</v>
      </c>
      <c r="I6" s="161" t="s">
        <v>706</v>
      </c>
      <c r="J6" s="160" t="s">
        <v>393</v>
      </c>
      <c r="K6" s="162" t="s">
        <v>395</v>
      </c>
      <c r="L6" s="1105"/>
    </row>
    <row r="7" spans="1:12" ht="14.25" customHeight="1">
      <c r="A7" s="146" t="s">
        <v>471</v>
      </c>
      <c r="B7" s="24"/>
      <c r="C7" s="24"/>
      <c r="D7" s="168"/>
      <c r="E7" s="163">
        <v>21576</v>
      </c>
      <c r="F7" s="155">
        <v>21582</v>
      </c>
      <c r="G7" s="155">
        <v>21274</v>
      </c>
      <c r="H7" s="155">
        <v>25883</v>
      </c>
      <c r="I7" s="155">
        <v>20821</v>
      </c>
      <c r="J7" s="155">
        <v>21641</v>
      </c>
      <c r="K7" s="156">
        <v>25173</v>
      </c>
      <c r="L7" s="960"/>
    </row>
    <row r="8" spans="1:12" ht="14.25" customHeight="1">
      <c r="A8" s="143" t="s">
        <v>472</v>
      </c>
      <c r="B8" s="6"/>
      <c r="C8" s="6"/>
      <c r="D8" s="169"/>
      <c r="E8" s="164">
        <v>24563</v>
      </c>
      <c r="F8" s="8">
        <v>24563</v>
      </c>
      <c r="G8" s="8">
        <v>24563</v>
      </c>
      <c r="H8" s="8">
        <v>25883</v>
      </c>
      <c r="I8" s="8">
        <v>24563</v>
      </c>
      <c r="J8" s="8">
        <v>30042</v>
      </c>
      <c r="K8" s="151">
        <v>25173</v>
      </c>
      <c r="L8" s="961"/>
    </row>
    <row r="9" spans="1:12" ht="14.25" customHeight="1">
      <c r="A9" s="143" t="s">
        <v>473</v>
      </c>
      <c r="B9" s="6"/>
      <c r="C9" s="6"/>
      <c r="D9" s="169"/>
      <c r="E9" s="164" t="s">
        <v>474</v>
      </c>
      <c r="F9" s="8" t="s">
        <v>474</v>
      </c>
      <c r="G9" s="8" t="s">
        <v>474</v>
      </c>
      <c r="H9" s="8" t="s">
        <v>474</v>
      </c>
      <c r="I9" s="8" t="s">
        <v>474</v>
      </c>
      <c r="J9" s="8" t="s">
        <v>474</v>
      </c>
      <c r="K9" s="151" t="s">
        <v>474</v>
      </c>
      <c r="L9" s="961"/>
    </row>
    <row r="10" spans="1:12" ht="14.25" customHeight="1" thickBot="1">
      <c r="A10" s="178" t="s">
        <v>475</v>
      </c>
      <c r="B10" s="179"/>
      <c r="C10" s="179"/>
      <c r="D10" s="180"/>
      <c r="E10" s="181" t="s">
        <v>476</v>
      </c>
      <c r="F10" s="182" t="s">
        <v>476</v>
      </c>
      <c r="G10" s="182" t="s">
        <v>476</v>
      </c>
      <c r="H10" s="182" t="s">
        <v>476</v>
      </c>
      <c r="I10" s="182" t="s">
        <v>476</v>
      </c>
      <c r="J10" s="182" t="s">
        <v>476</v>
      </c>
      <c r="K10" s="183" t="s">
        <v>476</v>
      </c>
      <c r="L10" s="962"/>
    </row>
    <row r="11" spans="1:12" ht="12" customHeight="1">
      <c r="A11" s="144" t="s">
        <v>477</v>
      </c>
      <c r="B11" s="176"/>
      <c r="C11" s="176"/>
      <c r="D11" s="177"/>
      <c r="E11" s="966"/>
      <c r="F11" s="967"/>
      <c r="G11" s="967"/>
      <c r="H11" s="967"/>
      <c r="I11" s="967"/>
      <c r="J11" s="967"/>
      <c r="K11" s="968"/>
      <c r="L11" s="960"/>
    </row>
    <row r="12" spans="1:12" ht="12" customHeight="1">
      <c r="A12" s="144"/>
      <c r="B12" s="9" t="s">
        <v>478</v>
      </c>
      <c r="C12" s="10"/>
      <c r="D12" s="170"/>
      <c r="E12" s="969"/>
      <c r="F12" s="970"/>
      <c r="G12" s="970"/>
      <c r="H12" s="970"/>
      <c r="I12" s="970"/>
      <c r="J12" s="970"/>
      <c r="K12" s="971"/>
      <c r="L12" s="963"/>
    </row>
    <row r="13" spans="1:12" ht="14.25" customHeight="1">
      <c r="A13" s="144"/>
      <c r="B13" s="11"/>
      <c r="C13" s="418" t="s">
        <v>479</v>
      </c>
      <c r="D13" s="419"/>
      <c r="E13" s="420" t="s">
        <v>716</v>
      </c>
      <c r="F13" s="421" t="s">
        <v>716</v>
      </c>
      <c r="G13" s="421" t="s">
        <v>716</v>
      </c>
      <c r="H13" s="421" t="s">
        <v>716</v>
      </c>
      <c r="I13" s="421" t="s">
        <v>716</v>
      </c>
      <c r="J13" s="421" t="s">
        <v>716</v>
      </c>
      <c r="K13" s="422" t="s">
        <v>716</v>
      </c>
      <c r="L13" s="964"/>
    </row>
    <row r="14" spans="1:12" ht="14.25" customHeight="1">
      <c r="A14" s="144"/>
      <c r="B14" s="11"/>
      <c r="C14" s="418" t="s">
        <v>480</v>
      </c>
      <c r="D14" s="419"/>
      <c r="E14" s="420"/>
      <c r="F14" s="421"/>
      <c r="G14" s="421"/>
      <c r="H14" s="421"/>
      <c r="I14" s="421"/>
      <c r="J14" s="421"/>
      <c r="K14" s="422"/>
      <c r="L14" s="964"/>
    </row>
    <row r="15" spans="1:12" ht="14.25" customHeight="1">
      <c r="A15" s="144"/>
      <c r="B15" s="11"/>
      <c r="C15" s="423" t="s">
        <v>481</v>
      </c>
      <c r="D15" s="424"/>
      <c r="E15" s="425"/>
      <c r="F15" s="426"/>
      <c r="G15" s="426"/>
      <c r="H15" s="426"/>
      <c r="I15" s="426"/>
      <c r="J15" s="426"/>
      <c r="K15" s="427"/>
      <c r="L15" s="965"/>
    </row>
    <row r="16" spans="1:12" ht="12" customHeight="1">
      <c r="A16" s="144"/>
      <c r="B16" s="9" t="s">
        <v>482</v>
      </c>
      <c r="C16" s="10"/>
      <c r="D16" s="170"/>
      <c r="E16" s="969"/>
      <c r="F16" s="970"/>
      <c r="G16" s="970"/>
      <c r="H16" s="970"/>
      <c r="I16" s="970"/>
      <c r="J16" s="970"/>
      <c r="K16" s="971"/>
      <c r="L16" s="963"/>
    </row>
    <row r="17" spans="1:12" ht="14.25" customHeight="1">
      <c r="A17" s="144"/>
      <c r="B17" s="11"/>
      <c r="C17" s="418" t="s">
        <v>483</v>
      </c>
      <c r="D17" s="419"/>
      <c r="E17" s="428">
        <v>210</v>
      </c>
      <c r="F17" s="429">
        <v>30</v>
      </c>
      <c r="G17" s="429">
        <v>48</v>
      </c>
      <c r="H17" s="429">
        <v>173</v>
      </c>
      <c r="I17" s="429">
        <v>80</v>
      </c>
      <c r="J17" s="429">
        <v>40</v>
      </c>
      <c r="K17" s="430">
        <v>253</v>
      </c>
      <c r="L17" s="431">
        <f aca="true" t="shared" si="0" ref="L17:L22">SUM(E17:K17)</f>
        <v>834</v>
      </c>
    </row>
    <row r="18" spans="1:12" ht="14.25" customHeight="1">
      <c r="A18" s="144"/>
      <c r="B18" s="11"/>
      <c r="C18" s="418" t="s">
        <v>484</v>
      </c>
      <c r="D18" s="419"/>
      <c r="E18" s="428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40</v>
      </c>
      <c r="K18" s="430">
        <v>46</v>
      </c>
      <c r="L18" s="431">
        <f t="shared" si="0"/>
        <v>86</v>
      </c>
    </row>
    <row r="19" spans="1:12" ht="14.25" customHeight="1">
      <c r="A19" s="144"/>
      <c r="B19" s="11"/>
      <c r="C19" s="418" t="s">
        <v>485</v>
      </c>
      <c r="D19" s="419"/>
      <c r="E19" s="428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30">
        <v>0</v>
      </c>
      <c r="L19" s="431">
        <f t="shared" si="0"/>
        <v>0</v>
      </c>
    </row>
    <row r="20" spans="1:12" ht="14.25" customHeight="1">
      <c r="A20" s="144"/>
      <c r="B20" s="11"/>
      <c r="C20" s="418" t="s">
        <v>486</v>
      </c>
      <c r="D20" s="419"/>
      <c r="E20" s="428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30">
        <v>0</v>
      </c>
      <c r="L20" s="431">
        <f t="shared" si="0"/>
        <v>0</v>
      </c>
    </row>
    <row r="21" spans="1:12" ht="14.25" customHeight="1">
      <c r="A21" s="144"/>
      <c r="B21" s="11"/>
      <c r="C21" s="418" t="s">
        <v>487</v>
      </c>
      <c r="D21" s="419"/>
      <c r="E21" s="428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30">
        <v>4</v>
      </c>
      <c r="L21" s="431">
        <f t="shared" si="0"/>
        <v>4</v>
      </c>
    </row>
    <row r="22" spans="1:12" ht="14.25" customHeight="1">
      <c r="A22" s="144"/>
      <c r="B22" s="12"/>
      <c r="C22" s="423" t="s">
        <v>488</v>
      </c>
      <c r="D22" s="424"/>
      <c r="E22" s="432">
        <v>210</v>
      </c>
      <c r="F22" s="433">
        <v>30</v>
      </c>
      <c r="G22" s="433">
        <v>48</v>
      </c>
      <c r="H22" s="433">
        <v>173</v>
      </c>
      <c r="I22" s="433">
        <v>80</v>
      </c>
      <c r="J22" s="433">
        <v>80</v>
      </c>
      <c r="K22" s="433">
        <v>303</v>
      </c>
      <c r="L22" s="435">
        <f t="shared" si="0"/>
        <v>924</v>
      </c>
    </row>
    <row r="23" spans="1:12" ht="12" customHeight="1">
      <c r="A23" s="144"/>
      <c r="B23" s="9" t="s">
        <v>489</v>
      </c>
      <c r="C23" s="10"/>
      <c r="D23" s="170"/>
      <c r="E23" s="972"/>
      <c r="F23" s="973"/>
      <c r="G23" s="973"/>
      <c r="H23" s="973"/>
      <c r="I23" s="973"/>
      <c r="J23" s="973"/>
      <c r="K23" s="974"/>
      <c r="L23" s="963"/>
    </row>
    <row r="24" spans="1:12" ht="14.25" customHeight="1">
      <c r="A24" s="144"/>
      <c r="B24" s="11"/>
      <c r="C24" s="418" t="s">
        <v>490</v>
      </c>
      <c r="D24" s="419"/>
      <c r="E24" s="428"/>
      <c r="F24" s="429"/>
      <c r="G24" s="429"/>
      <c r="H24" s="429"/>
      <c r="I24" s="429"/>
      <c r="J24" s="429"/>
      <c r="K24" s="430"/>
      <c r="L24" s="964"/>
    </row>
    <row r="25" spans="1:12" ht="14.25" customHeight="1">
      <c r="A25" s="144"/>
      <c r="B25" s="12"/>
      <c r="C25" s="423" t="s">
        <v>491</v>
      </c>
      <c r="D25" s="424"/>
      <c r="E25" s="420" t="s">
        <v>717</v>
      </c>
      <c r="F25" s="421" t="s">
        <v>717</v>
      </c>
      <c r="G25" s="421" t="s">
        <v>717</v>
      </c>
      <c r="H25" s="421" t="s">
        <v>717</v>
      </c>
      <c r="I25" s="421" t="s">
        <v>717</v>
      </c>
      <c r="J25" s="421" t="s">
        <v>717</v>
      </c>
      <c r="K25" s="422" t="s">
        <v>717</v>
      </c>
      <c r="L25" s="965"/>
    </row>
    <row r="26" spans="1:12" ht="12" customHeight="1">
      <c r="A26" s="144"/>
      <c r="B26" s="9" t="s">
        <v>365</v>
      </c>
      <c r="C26" s="10"/>
      <c r="D26" s="170"/>
      <c r="E26" s="972"/>
      <c r="F26" s="973"/>
      <c r="G26" s="973"/>
      <c r="H26" s="973"/>
      <c r="I26" s="973"/>
      <c r="J26" s="973"/>
      <c r="K26" s="974"/>
      <c r="L26" s="963"/>
    </row>
    <row r="27" spans="1:12" ht="14.25" customHeight="1">
      <c r="A27" s="144"/>
      <c r="B27" s="11"/>
      <c r="C27" s="418" t="s">
        <v>492</v>
      </c>
      <c r="D27" s="419"/>
      <c r="E27" s="428">
        <v>9303</v>
      </c>
      <c r="F27" s="429">
        <v>1877</v>
      </c>
      <c r="G27" s="429">
        <v>2622</v>
      </c>
      <c r="H27" s="429">
        <v>8289</v>
      </c>
      <c r="I27" s="429">
        <v>0</v>
      </c>
      <c r="J27" s="429">
        <v>7202</v>
      </c>
      <c r="K27" s="430">
        <v>16574</v>
      </c>
      <c r="L27" s="431">
        <f>SUM(E27:K27)</f>
        <v>45867</v>
      </c>
    </row>
    <row r="28" spans="1:12" ht="14.25" customHeight="1">
      <c r="A28" s="144"/>
      <c r="B28" s="11"/>
      <c r="C28" s="418" t="s">
        <v>493</v>
      </c>
      <c r="D28" s="419"/>
      <c r="E28" s="428">
        <v>0</v>
      </c>
      <c r="F28" s="429">
        <v>0</v>
      </c>
      <c r="G28" s="429">
        <v>36</v>
      </c>
      <c r="H28" s="429">
        <v>336</v>
      </c>
      <c r="I28" s="429">
        <v>4619</v>
      </c>
      <c r="J28" s="429">
        <v>0</v>
      </c>
      <c r="K28" s="430">
        <v>0</v>
      </c>
      <c r="L28" s="431">
        <f>SUM(E28:K28)</f>
        <v>4991</v>
      </c>
    </row>
    <row r="29" spans="1:12" ht="14.25" customHeight="1">
      <c r="A29" s="144"/>
      <c r="B29" s="11"/>
      <c r="C29" s="418" t="s">
        <v>494</v>
      </c>
      <c r="D29" s="419"/>
      <c r="E29" s="428">
        <v>0</v>
      </c>
      <c r="F29" s="429">
        <v>0</v>
      </c>
      <c r="G29" s="429">
        <v>0</v>
      </c>
      <c r="H29" s="429">
        <v>86</v>
      </c>
      <c r="I29" s="429">
        <v>0</v>
      </c>
      <c r="J29" s="429">
        <v>0</v>
      </c>
      <c r="K29" s="430">
        <v>0</v>
      </c>
      <c r="L29" s="431">
        <f>SUM(E29:K29)</f>
        <v>86</v>
      </c>
    </row>
    <row r="30" spans="1:12" ht="14.25" customHeight="1">
      <c r="A30" s="144"/>
      <c r="B30" s="12"/>
      <c r="C30" s="423" t="s">
        <v>470</v>
      </c>
      <c r="D30" s="424"/>
      <c r="E30" s="432">
        <v>9303</v>
      </c>
      <c r="F30" s="433">
        <v>1877</v>
      </c>
      <c r="G30" s="433">
        <v>2658</v>
      </c>
      <c r="H30" s="433">
        <v>8711</v>
      </c>
      <c r="I30" s="433">
        <v>4619</v>
      </c>
      <c r="J30" s="433">
        <v>7202</v>
      </c>
      <c r="K30" s="434">
        <v>16574</v>
      </c>
      <c r="L30" s="435">
        <f>SUM(E30:K30)</f>
        <v>50944</v>
      </c>
    </row>
    <row r="31" spans="1:12" ht="12" customHeight="1">
      <c r="A31" s="144"/>
      <c r="B31" s="9" t="s">
        <v>495</v>
      </c>
      <c r="C31" s="10"/>
      <c r="D31" s="170"/>
      <c r="E31" s="975"/>
      <c r="F31" s="976"/>
      <c r="G31" s="976"/>
      <c r="H31" s="976"/>
      <c r="I31" s="976"/>
      <c r="J31" s="976"/>
      <c r="K31" s="977"/>
      <c r="L31" s="978"/>
    </row>
    <row r="32" spans="1:12" ht="14.25" customHeight="1">
      <c r="A32" s="144"/>
      <c r="B32" s="11"/>
      <c r="C32" s="445" t="s">
        <v>496</v>
      </c>
      <c r="D32" s="419"/>
      <c r="E32" s="924">
        <v>0</v>
      </c>
      <c r="F32" s="925">
        <v>0</v>
      </c>
      <c r="G32" s="925">
        <v>0</v>
      </c>
      <c r="H32" s="925">
        <v>0</v>
      </c>
      <c r="I32" s="925">
        <v>0</v>
      </c>
      <c r="J32" s="925">
        <v>0</v>
      </c>
      <c r="K32" s="11">
        <v>0</v>
      </c>
      <c r="L32" s="926">
        <f>SUM(E32:K32)</f>
        <v>0</v>
      </c>
    </row>
    <row r="33" spans="1:12" ht="14.25" customHeight="1">
      <c r="A33" s="144"/>
      <c r="B33" s="11"/>
      <c r="C33" s="442" t="s">
        <v>497</v>
      </c>
      <c r="D33" s="436" t="s">
        <v>498</v>
      </c>
      <c r="E33" s="428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30">
        <v>0</v>
      </c>
      <c r="L33" s="431">
        <f>SUM(E33:K33)</f>
        <v>0</v>
      </c>
    </row>
    <row r="34" spans="1:12" ht="14.25" customHeight="1">
      <c r="A34" s="144"/>
      <c r="B34" s="11"/>
      <c r="C34" s="443"/>
      <c r="D34" s="436" t="s">
        <v>499</v>
      </c>
      <c r="E34" s="428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30">
        <v>0</v>
      </c>
      <c r="L34" s="431">
        <f>SUM(E34:K34)</f>
        <v>0</v>
      </c>
    </row>
    <row r="35" spans="1:12" ht="14.25" customHeight="1">
      <c r="A35" s="144"/>
      <c r="B35" s="11"/>
      <c r="C35" s="446" t="s">
        <v>686</v>
      </c>
      <c r="D35" s="436" t="s">
        <v>498</v>
      </c>
      <c r="E35" s="428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30">
        <v>0</v>
      </c>
      <c r="L35" s="431">
        <f>SUM(E35:K35)</f>
        <v>0</v>
      </c>
    </row>
    <row r="36" spans="1:12" ht="14.25" customHeight="1">
      <c r="A36" s="144"/>
      <c r="B36" s="11"/>
      <c r="C36" s="444"/>
      <c r="D36" s="437" t="s">
        <v>499</v>
      </c>
      <c r="E36" s="438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0">
        <v>0</v>
      </c>
      <c r="L36" s="441">
        <f>SUM(E36:K36)</f>
        <v>0</v>
      </c>
    </row>
    <row r="37" spans="1:12" ht="12" customHeight="1">
      <c r="A37" s="144"/>
      <c r="B37" s="9" t="s">
        <v>500</v>
      </c>
      <c r="C37" s="10"/>
      <c r="D37" s="170"/>
      <c r="E37" s="972"/>
      <c r="F37" s="973"/>
      <c r="G37" s="973"/>
      <c r="H37" s="973"/>
      <c r="I37" s="973"/>
      <c r="J37" s="973"/>
      <c r="K37" s="974"/>
      <c r="L37" s="963"/>
    </row>
    <row r="38" spans="1:12" ht="14.25" customHeight="1">
      <c r="A38" s="144"/>
      <c r="B38" s="11"/>
      <c r="C38" s="418" t="s">
        <v>501</v>
      </c>
      <c r="D38" s="419"/>
      <c r="E38" s="447" t="s">
        <v>698</v>
      </c>
      <c r="F38" s="448" t="s">
        <v>699</v>
      </c>
      <c r="G38" s="448" t="s">
        <v>700</v>
      </c>
      <c r="H38" s="448" t="s">
        <v>700</v>
      </c>
      <c r="I38" s="448" t="s">
        <v>700</v>
      </c>
      <c r="J38" s="448" t="s">
        <v>700</v>
      </c>
      <c r="K38" s="449" t="s">
        <v>700</v>
      </c>
      <c r="L38" s="964"/>
    </row>
    <row r="39" spans="1:12" ht="14.25" customHeight="1">
      <c r="A39" s="144"/>
      <c r="B39" s="12"/>
      <c r="C39" s="423" t="s">
        <v>502</v>
      </c>
      <c r="D39" s="424"/>
      <c r="E39" s="450">
        <v>10</v>
      </c>
      <c r="F39" s="451">
        <v>0</v>
      </c>
      <c r="G39" s="451">
        <v>3</v>
      </c>
      <c r="H39" s="451">
        <v>3</v>
      </c>
      <c r="I39" s="451">
        <v>2</v>
      </c>
      <c r="J39" s="451">
        <v>2</v>
      </c>
      <c r="K39" s="452">
        <v>5</v>
      </c>
      <c r="L39" s="441">
        <f>SUM(E39:K39)</f>
        <v>25</v>
      </c>
    </row>
    <row r="40" spans="1:12" ht="14.25" customHeight="1">
      <c r="A40" s="144"/>
      <c r="B40" s="5" t="s">
        <v>633</v>
      </c>
      <c r="C40" s="6"/>
      <c r="D40" s="169"/>
      <c r="E40" s="137" t="s">
        <v>703</v>
      </c>
      <c r="F40" s="15" t="s">
        <v>704</v>
      </c>
      <c r="G40" s="15" t="s">
        <v>704</v>
      </c>
      <c r="H40" s="15" t="s">
        <v>705</v>
      </c>
      <c r="I40" s="15" t="s">
        <v>704</v>
      </c>
      <c r="J40" s="15" t="s">
        <v>705</v>
      </c>
      <c r="K40" s="152" t="s">
        <v>703</v>
      </c>
      <c r="L40" s="961"/>
    </row>
    <row r="41" spans="1:12" s="30" customFormat="1" ht="14.25" customHeight="1">
      <c r="A41" s="145"/>
      <c r="B41" s="5" t="s">
        <v>636</v>
      </c>
      <c r="C41" s="18"/>
      <c r="D41" s="171"/>
      <c r="E41" s="137" t="s">
        <v>699</v>
      </c>
      <c r="F41" s="126" t="s">
        <v>699</v>
      </c>
      <c r="G41" s="126" t="s">
        <v>699</v>
      </c>
      <c r="H41" s="126" t="s">
        <v>699</v>
      </c>
      <c r="I41" s="126" t="s">
        <v>701</v>
      </c>
      <c r="J41" s="126" t="s">
        <v>702</v>
      </c>
      <c r="K41" s="153" t="s">
        <v>699</v>
      </c>
      <c r="L41" s="154"/>
    </row>
    <row r="42" spans="1:12" s="30" customFormat="1" ht="14.25" customHeight="1" thickBot="1">
      <c r="A42" s="184"/>
      <c r="B42" s="149" t="s">
        <v>637</v>
      </c>
      <c r="C42" s="185"/>
      <c r="D42" s="186"/>
      <c r="E42" s="187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9">
        <v>0</v>
      </c>
      <c r="L42" s="190">
        <f>SUM(E42:K42)</f>
        <v>0</v>
      </c>
    </row>
    <row r="43" spans="1:12" ht="12" customHeight="1">
      <c r="A43" s="144" t="s">
        <v>503</v>
      </c>
      <c r="B43" s="176"/>
      <c r="C43" s="176"/>
      <c r="D43" s="177"/>
      <c r="E43" s="979"/>
      <c r="F43" s="980"/>
      <c r="G43" s="980"/>
      <c r="H43" s="980"/>
      <c r="I43" s="980"/>
      <c r="J43" s="980"/>
      <c r="K43" s="981"/>
      <c r="L43" s="960"/>
    </row>
    <row r="44" spans="1:12" ht="12" customHeight="1">
      <c r="A44" s="144"/>
      <c r="B44" s="9" t="s">
        <v>634</v>
      </c>
      <c r="C44" s="10"/>
      <c r="D44" s="170"/>
      <c r="E44" s="972"/>
      <c r="F44" s="973"/>
      <c r="G44" s="973"/>
      <c r="H44" s="973"/>
      <c r="I44" s="973"/>
      <c r="J44" s="973"/>
      <c r="K44" s="974"/>
      <c r="L44" s="963"/>
    </row>
    <row r="45" spans="1:12" ht="14.25" customHeight="1">
      <c r="A45" s="144"/>
      <c r="B45" s="11"/>
      <c r="C45" s="418" t="s">
        <v>366</v>
      </c>
      <c r="D45" s="419"/>
      <c r="E45" s="428">
        <v>365</v>
      </c>
      <c r="F45" s="429">
        <v>365</v>
      </c>
      <c r="G45" s="429">
        <v>365</v>
      </c>
      <c r="H45" s="429">
        <v>365</v>
      </c>
      <c r="I45" s="429">
        <v>365</v>
      </c>
      <c r="J45" s="429">
        <v>365</v>
      </c>
      <c r="K45" s="430">
        <v>365</v>
      </c>
      <c r="L45" s="431">
        <f>SUM(E45:K45)</f>
        <v>2555</v>
      </c>
    </row>
    <row r="46" spans="1:12" ht="14.25" customHeight="1">
      <c r="A46" s="144"/>
      <c r="B46" s="11"/>
      <c r="C46" s="418" t="s">
        <v>367</v>
      </c>
      <c r="D46" s="419"/>
      <c r="E46" s="428">
        <v>36851</v>
      </c>
      <c r="F46" s="429">
        <v>4878</v>
      </c>
      <c r="G46" s="429">
        <v>9680</v>
      </c>
      <c r="H46" s="429">
        <v>14623</v>
      </c>
      <c r="I46" s="429">
        <v>12780</v>
      </c>
      <c r="J46" s="429">
        <v>19741</v>
      </c>
      <c r="K46" s="430">
        <v>47157</v>
      </c>
      <c r="L46" s="431">
        <f>SUM(E46:K46)</f>
        <v>145710</v>
      </c>
    </row>
    <row r="47" spans="1:12" ht="14.25" customHeight="1">
      <c r="A47" s="144"/>
      <c r="B47" s="11"/>
      <c r="C47" s="418" t="s">
        <v>368</v>
      </c>
      <c r="D47" s="419"/>
      <c r="E47" s="428">
        <v>268</v>
      </c>
      <c r="F47" s="429">
        <v>243</v>
      </c>
      <c r="G47" s="429">
        <v>265</v>
      </c>
      <c r="H47" s="429">
        <v>243</v>
      </c>
      <c r="I47" s="429">
        <v>295</v>
      </c>
      <c r="J47" s="429">
        <v>293</v>
      </c>
      <c r="K47" s="430">
        <v>292</v>
      </c>
      <c r="L47" s="431">
        <f>SUM(E47:K47)</f>
        <v>1899</v>
      </c>
    </row>
    <row r="48" spans="1:12" ht="14.25" customHeight="1">
      <c r="A48" s="144"/>
      <c r="B48" s="12"/>
      <c r="C48" s="423" t="s">
        <v>369</v>
      </c>
      <c r="D48" s="424"/>
      <c r="E48" s="438">
        <v>125198</v>
      </c>
      <c r="F48" s="439">
        <v>18661</v>
      </c>
      <c r="G48" s="439">
        <v>13609</v>
      </c>
      <c r="H48" s="439">
        <v>73621</v>
      </c>
      <c r="I48" s="439">
        <v>46326</v>
      </c>
      <c r="J48" s="439">
        <v>66460</v>
      </c>
      <c r="K48" s="440">
        <v>125604</v>
      </c>
      <c r="L48" s="431">
        <f>SUM(E48:K48)</f>
        <v>469479</v>
      </c>
    </row>
    <row r="49" spans="1:12" s="30" customFormat="1" ht="14.25" customHeight="1">
      <c r="A49" s="144"/>
      <c r="B49" s="17" t="s">
        <v>635</v>
      </c>
      <c r="C49" s="18"/>
      <c r="D49" s="171"/>
      <c r="E49" s="453">
        <v>568.2</v>
      </c>
      <c r="F49" s="454">
        <v>90.2</v>
      </c>
      <c r="G49" s="454">
        <v>77.9</v>
      </c>
      <c r="H49" s="454">
        <v>343.1</v>
      </c>
      <c r="I49" s="454">
        <v>192</v>
      </c>
      <c r="J49" s="454">
        <v>280.9</v>
      </c>
      <c r="K49" s="455">
        <v>559.4</v>
      </c>
      <c r="L49" s="456">
        <f>+L50+L51</f>
        <v>2111.4921413571783</v>
      </c>
    </row>
    <row r="50" spans="1:12" s="30" customFormat="1" ht="14.25" customHeight="1">
      <c r="A50" s="144"/>
      <c r="B50" s="16"/>
      <c r="C50" s="457" t="s">
        <v>504</v>
      </c>
      <c r="D50" s="458"/>
      <c r="E50" s="459">
        <f>E46/E45</f>
        <v>100.96164383561644</v>
      </c>
      <c r="F50" s="459">
        <f aca="true" t="shared" si="1" ref="F50:K50">F46/F45</f>
        <v>13.364383561643836</v>
      </c>
      <c r="G50" s="459">
        <f t="shared" si="1"/>
        <v>26.52054794520548</v>
      </c>
      <c r="H50" s="459">
        <f t="shared" si="1"/>
        <v>40.06301369863014</v>
      </c>
      <c r="I50" s="459">
        <f t="shared" si="1"/>
        <v>35.013698630136986</v>
      </c>
      <c r="J50" s="459">
        <f t="shared" si="1"/>
        <v>54.084931506849315</v>
      </c>
      <c r="K50" s="459">
        <f t="shared" si="1"/>
        <v>129.1972602739726</v>
      </c>
      <c r="L50" s="462">
        <f>SUM(E50:K50)</f>
        <v>399.20547945205476</v>
      </c>
    </row>
    <row r="51" spans="1:12" s="30" customFormat="1" ht="14.25" customHeight="1" thickBot="1">
      <c r="A51" s="184"/>
      <c r="B51" s="192"/>
      <c r="C51" s="463" t="s">
        <v>505</v>
      </c>
      <c r="D51" s="464"/>
      <c r="E51" s="465">
        <f>E48/E47</f>
        <v>467.15671641791045</v>
      </c>
      <c r="F51" s="465">
        <f aca="true" t="shared" si="2" ref="F51:K51">F48/F47</f>
        <v>76.79423868312757</v>
      </c>
      <c r="G51" s="465">
        <f t="shared" si="2"/>
        <v>51.35471698113208</v>
      </c>
      <c r="H51" s="465">
        <f t="shared" si="2"/>
        <v>302.9670781893004</v>
      </c>
      <c r="I51" s="465">
        <f t="shared" si="2"/>
        <v>157.03728813559323</v>
      </c>
      <c r="J51" s="465">
        <f t="shared" si="2"/>
        <v>226.8259385665529</v>
      </c>
      <c r="K51" s="465">
        <f t="shared" si="2"/>
        <v>430.1506849315069</v>
      </c>
      <c r="L51" s="468">
        <f>SUM(E51:K51)</f>
        <v>1712.2866619051235</v>
      </c>
    </row>
    <row r="52" spans="1:12" ht="12" customHeight="1">
      <c r="A52" s="191" t="s">
        <v>506</v>
      </c>
      <c r="B52" s="176"/>
      <c r="C52" s="176"/>
      <c r="D52" s="177"/>
      <c r="E52" s="982"/>
      <c r="F52" s="983"/>
      <c r="G52" s="983"/>
      <c r="H52" s="983"/>
      <c r="I52" s="983"/>
      <c r="J52" s="983"/>
      <c r="K52" s="984"/>
      <c r="L52" s="985"/>
    </row>
    <row r="53" spans="1:12" s="1083" customFormat="1" ht="14.25" customHeight="1">
      <c r="A53" s="147"/>
      <c r="B53" s="469" t="s">
        <v>470</v>
      </c>
      <c r="C53" s="470"/>
      <c r="D53" s="471"/>
      <c r="E53" s="472">
        <v>215</v>
      </c>
      <c r="F53" s="473">
        <v>27</v>
      </c>
      <c r="G53" s="473">
        <v>24</v>
      </c>
      <c r="H53" s="473">
        <v>93</v>
      </c>
      <c r="I53" s="473">
        <v>10</v>
      </c>
      <c r="J53" s="473">
        <v>1</v>
      </c>
      <c r="K53" s="474">
        <v>260</v>
      </c>
      <c r="L53" s="475">
        <f>SUM(E53:K53)</f>
        <v>630</v>
      </c>
    </row>
    <row r="54" spans="1:12" ht="14.25" customHeight="1">
      <c r="A54" s="144"/>
      <c r="B54" s="476" t="s">
        <v>357</v>
      </c>
      <c r="C54" s="477"/>
      <c r="D54" s="419"/>
      <c r="E54" s="428">
        <v>215</v>
      </c>
      <c r="F54" s="429">
        <v>27</v>
      </c>
      <c r="G54" s="429">
        <v>24</v>
      </c>
      <c r="H54" s="429">
        <v>93</v>
      </c>
      <c r="I54" s="429">
        <v>10</v>
      </c>
      <c r="J54" s="429">
        <v>1</v>
      </c>
      <c r="K54" s="430">
        <v>260</v>
      </c>
      <c r="L54" s="431">
        <f>SUM(E54:K54)</f>
        <v>630</v>
      </c>
    </row>
    <row r="55" spans="1:12" ht="14.25" customHeight="1" thickBot="1">
      <c r="A55" s="148"/>
      <c r="B55" s="478" t="s">
        <v>358</v>
      </c>
      <c r="C55" s="479"/>
      <c r="D55" s="480"/>
      <c r="E55" s="481">
        <v>0</v>
      </c>
      <c r="F55" s="482">
        <v>0</v>
      </c>
      <c r="G55" s="482">
        <v>0</v>
      </c>
      <c r="H55" s="482">
        <v>0</v>
      </c>
      <c r="I55" s="482">
        <v>0</v>
      </c>
      <c r="J55" s="482">
        <v>0</v>
      </c>
      <c r="K55" s="483">
        <v>0</v>
      </c>
      <c r="L55" s="484">
        <f>SUM(E55:K55)</f>
        <v>0</v>
      </c>
    </row>
    <row r="56" spans="1:12" ht="12" customHeight="1">
      <c r="A56" s="144" t="s">
        <v>638</v>
      </c>
      <c r="B56" s="11"/>
      <c r="C56" s="176"/>
      <c r="D56" s="177"/>
      <c r="E56" s="982"/>
      <c r="F56" s="983"/>
      <c r="G56" s="983"/>
      <c r="H56" s="983"/>
      <c r="I56" s="983"/>
      <c r="J56" s="983"/>
      <c r="K56" s="984"/>
      <c r="L56" s="985"/>
    </row>
    <row r="57" spans="1:12" ht="14.25" customHeight="1">
      <c r="A57" s="144"/>
      <c r="B57" s="1108" t="s">
        <v>646</v>
      </c>
      <c r="C57" s="1107" t="s">
        <v>639</v>
      </c>
      <c r="D57" s="494" t="s">
        <v>640</v>
      </c>
      <c r="E57" s="485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7">
        <v>0</v>
      </c>
      <c r="L57" s="431">
        <f>SUM(E57:K57)</f>
        <v>0</v>
      </c>
    </row>
    <row r="58" spans="1:12" ht="14.25" customHeight="1">
      <c r="A58" s="144"/>
      <c r="B58" s="1109"/>
      <c r="C58" s="1107"/>
      <c r="D58" s="494" t="s">
        <v>641</v>
      </c>
      <c r="E58" s="488">
        <v>0</v>
      </c>
      <c r="F58" s="489">
        <v>0</v>
      </c>
      <c r="G58" s="489">
        <v>0</v>
      </c>
      <c r="H58" s="489">
        <v>0</v>
      </c>
      <c r="I58" s="489">
        <v>0</v>
      </c>
      <c r="J58" s="489">
        <v>0</v>
      </c>
      <c r="K58" s="487">
        <v>0</v>
      </c>
      <c r="L58" s="431">
        <f>SUM(E58:K58)</f>
        <v>0</v>
      </c>
    </row>
    <row r="59" spans="1:12" ht="14.25" customHeight="1">
      <c r="A59" s="144"/>
      <c r="B59" s="1109"/>
      <c r="C59" s="496" t="s">
        <v>643</v>
      </c>
      <c r="D59" s="494" t="s">
        <v>644</v>
      </c>
      <c r="E59" s="485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7">
        <v>0</v>
      </c>
      <c r="L59" s="431">
        <f>SUM(E59:K59)</f>
        <v>0</v>
      </c>
    </row>
    <row r="60" spans="1:12" ht="14.25" customHeight="1" thickBot="1">
      <c r="A60" s="148"/>
      <c r="B60" s="490" t="s">
        <v>647</v>
      </c>
      <c r="C60" s="497" t="s">
        <v>642</v>
      </c>
      <c r="D60" s="495" t="s">
        <v>645</v>
      </c>
      <c r="E60" s="491">
        <v>0</v>
      </c>
      <c r="F60" s="492">
        <v>0</v>
      </c>
      <c r="G60" s="492">
        <v>0</v>
      </c>
      <c r="H60" s="492">
        <v>786</v>
      </c>
      <c r="I60" s="492">
        <v>0</v>
      </c>
      <c r="J60" s="492">
        <v>0</v>
      </c>
      <c r="K60" s="493">
        <v>0</v>
      </c>
      <c r="L60" s="484">
        <f>SUM(E60:K60)</f>
        <v>786</v>
      </c>
    </row>
    <row r="68" spans="1:10" s="1083" customFormat="1" ht="13.5">
      <c r="A68" s="85"/>
      <c r="B68" s="85"/>
      <c r="C68" s="85"/>
      <c r="D68" s="85"/>
      <c r="E68" s="85"/>
      <c r="F68" s="85"/>
      <c r="G68" s="85"/>
      <c r="H68" s="85"/>
      <c r="I68" s="85"/>
      <c r="J68" s="85"/>
    </row>
  </sheetData>
  <mergeCells count="4">
    <mergeCell ref="L4:L6"/>
    <mergeCell ref="A1:H1"/>
    <mergeCell ref="C57:C58"/>
    <mergeCell ref="B57:B59"/>
  </mergeCells>
  <conditionalFormatting sqref="L7:L65536 M1:IV65536 L1:L4 A1:K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N93"/>
  <sheetViews>
    <sheetView zoomScaleSheetLayoutView="10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3" sqref="E23"/>
    </sheetView>
  </sheetViews>
  <sheetFormatPr defaultColWidth="9.00390625" defaultRowHeight="13.5"/>
  <cols>
    <col min="1" max="1" width="4.00390625" style="85" customWidth="1"/>
    <col min="2" max="4" width="2.75390625" style="85" customWidth="1"/>
    <col min="5" max="6" width="18.75390625" style="85" customWidth="1"/>
    <col min="7" max="13" width="18.375" style="85" customWidth="1"/>
    <col min="14" max="14" width="9.00390625" style="85" customWidth="1"/>
    <col min="15" max="16384" width="9.00390625" style="1087" customWidth="1"/>
  </cols>
  <sheetData>
    <row r="1" spans="1:14" s="310" customFormat="1" ht="21" customHeight="1" thickBot="1">
      <c r="A1" s="29" t="s">
        <v>551</v>
      </c>
      <c r="B1" s="29"/>
      <c r="C1" s="29"/>
      <c r="D1" s="29"/>
      <c r="E1" s="29"/>
      <c r="F1" s="29"/>
      <c r="G1" s="29"/>
      <c r="H1" s="30"/>
      <c r="I1" s="57"/>
      <c r="K1" s="30"/>
      <c r="L1" s="30"/>
      <c r="M1" s="57" t="s">
        <v>458</v>
      </c>
      <c r="N1" s="30"/>
    </row>
    <row r="2" spans="1:14" s="310" customFormat="1" ht="16.5" customHeight="1">
      <c r="A2" s="311"/>
      <c r="B2" s="312"/>
      <c r="C2" s="312"/>
      <c r="D2" s="312"/>
      <c r="E2" s="313" t="s">
        <v>509</v>
      </c>
      <c r="F2" s="261" t="s">
        <v>355</v>
      </c>
      <c r="G2" s="261" t="s">
        <v>375</v>
      </c>
      <c r="H2" s="261" t="s">
        <v>356</v>
      </c>
      <c r="I2" s="262" t="s">
        <v>353</v>
      </c>
      <c r="J2" s="261" t="s">
        <v>376</v>
      </c>
      <c r="K2" s="261" t="s">
        <v>208</v>
      </c>
      <c r="L2" s="270" t="s">
        <v>209</v>
      </c>
      <c r="M2" s="1127" t="s">
        <v>550</v>
      </c>
      <c r="N2" s="30"/>
    </row>
    <row r="3" spans="1:14" s="310" customFormat="1" ht="16.5" customHeight="1" thickBot="1">
      <c r="A3" s="198" t="s">
        <v>566</v>
      </c>
      <c r="B3" s="314"/>
      <c r="C3" s="314"/>
      <c r="D3" s="314"/>
      <c r="E3" s="315"/>
      <c r="F3" s="199" t="s">
        <v>466</v>
      </c>
      <c r="G3" s="199" t="s">
        <v>380</v>
      </c>
      <c r="H3" s="199" t="s">
        <v>467</v>
      </c>
      <c r="I3" s="199" t="s">
        <v>354</v>
      </c>
      <c r="J3" s="199" t="s">
        <v>383</v>
      </c>
      <c r="K3" s="199" t="s">
        <v>468</v>
      </c>
      <c r="L3" s="271" t="s">
        <v>469</v>
      </c>
      <c r="M3" s="1128"/>
      <c r="N3" s="30"/>
    </row>
    <row r="4" spans="1:14" s="310" customFormat="1" ht="16.5" customHeight="1">
      <c r="A4" s="197" t="s">
        <v>552</v>
      </c>
      <c r="B4" s="49"/>
      <c r="C4" s="49"/>
      <c r="D4" s="49"/>
      <c r="E4" s="242"/>
      <c r="F4" s="1038"/>
      <c r="G4" s="1039"/>
      <c r="H4" s="1039"/>
      <c r="I4" s="1039"/>
      <c r="J4" s="1039"/>
      <c r="K4" s="1039"/>
      <c r="L4" s="1040"/>
      <c r="M4" s="1046"/>
      <c r="N4" s="30"/>
    </row>
    <row r="5" spans="1:14" s="310" customFormat="1" ht="16.5" customHeight="1">
      <c r="A5" s="197"/>
      <c r="B5" s="713" t="s">
        <v>459</v>
      </c>
      <c r="C5" s="745"/>
      <c r="D5" s="745"/>
      <c r="E5" s="746"/>
      <c r="F5" s="552">
        <v>140</v>
      </c>
      <c r="G5" s="687">
        <v>36</v>
      </c>
      <c r="H5" s="687">
        <v>36</v>
      </c>
      <c r="I5" s="687">
        <v>144</v>
      </c>
      <c r="J5" s="687">
        <v>36</v>
      </c>
      <c r="K5" s="687">
        <v>12</v>
      </c>
      <c r="L5" s="713">
        <v>480</v>
      </c>
      <c r="M5" s="561">
        <f aca="true" t="shared" si="0" ref="M5:M68">SUM(F5:L5)</f>
        <v>884</v>
      </c>
      <c r="N5" s="30"/>
    </row>
    <row r="6" spans="1:14" s="310" customFormat="1" ht="16.5" customHeight="1">
      <c r="A6" s="197"/>
      <c r="B6" s="554" t="s">
        <v>460</v>
      </c>
      <c r="C6" s="747"/>
      <c r="D6" s="747"/>
      <c r="E6" s="530"/>
      <c r="F6" s="535">
        <v>12</v>
      </c>
      <c r="G6" s="690">
        <v>3</v>
      </c>
      <c r="H6" s="690">
        <v>3</v>
      </c>
      <c r="I6" s="690">
        <v>12</v>
      </c>
      <c r="J6" s="690">
        <v>3</v>
      </c>
      <c r="K6" s="690">
        <v>1</v>
      </c>
      <c r="L6" s="554">
        <v>41</v>
      </c>
      <c r="M6" s="574">
        <f t="shared" si="0"/>
        <v>75</v>
      </c>
      <c r="N6" s="30"/>
    </row>
    <row r="7" spans="1:14" s="310" customFormat="1" ht="16.5" customHeight="1">
      <c r="A7" s="197"/>
      <c r="B7" s="554" t="s">
        <v>553</v>
      </c>
      <c r="C7" s="747"/>
      <c r="D7" s="747"/>
      <c r="E7" s="530"/>
      <c r="F7" s="535">
        <v>52039</v>
      </c>
      <c r="G7" s="690">
        <v>13029</v>
      </c>
      <c r="H7" s="690">
        <v>15868</v>
      </c>
      <c r="I7" s="690">
        <v>53936</v>
      </c>
      <c r="J7" s="690">
        <v>13188</v>
      </c>
      <c r="K7" s="690">
        <v>2118</v>
      </c>
      <c r="L7" s="554">
        <v>146382</v>
      </c>
      <c r="M7" s="574">
        <f t="shared" si="0"/>
        <v>296560</v>
      </c>
      <c r="N7" s="30"/>
    </row>
    <row r="8" spans="1:14" s="310" customFormat="1" ht="16.5" customHeight="1">
      <c r="A8" s="197"/>
      <c r="B8" s="39" t="s">
        <v>554</v>
      </c>
      <c r="C8" s="49"/>
      <c r="D8" s="49"/>
      <c r="E8" s="242"/>
      <c r="F8" s="535">
        <v>28303</v>
      </c>
      <c r="G8" s="690">
        <v>5894</v>
      </c>
      <c r="H8" s="690">
        <v>8233</v>
      </c>
      <c r="I8" s="690">
        <v>28334</v>
      </c>
      <c r="J8" s="690">
        <v>6426</v>
      </c>
      <c r="K8" s="690">
        <v>740</v>
      </c>
      <c r="L8" s="554">
        <v>76660</v>
      </c>
      <c r="M8" s="574">
        <f t="shared" si="0"/>
        <v>154590</v>
      </c>
      <c r="N8" s="30"/>
    </row>
    <row r="9" spans="1:14" s="310" customFormat="1" ht="16.5" customHeight="1">
      <c r="A9" s="197"/>
      <c r="B9" s="1101"/>
      <c r="C9" s="1074"/>
      <c r="D9" s="1074"/>
      <c r="E9" s="744" t="s">
        <v>555</v>
      </c>
      <c r="F9" s="535">
        <v>6735</v>
      </c>
      <c r="G9" s="690">
        <v>2</v>
      </c>
      <c r="H9" s="690">
        <v>0</v>
      </c>
      <c r="I9" s="690">
        <v>3200</v>
      </c>
      <c r="J9" s="690">
        <v>1090</v>
      </c>
      <c r="K9" s="690">
        <v>19</v>
      </c>
      <c r="L9" s="554">
        <v>6994</v>
      </c>
      <c r="M9" s="574">
        <f t="shared" si="0"/>
        <v>18040</v>
      </c>
      <c r="N9" s="30"/>
    </row>
    <row r="10" spans="1:14" s="310" customFormat="1" ht="16.5" customHeight="1">
      <c r="A10" s="197"/>
      <c r="B10" s="1101"/>
      <c r="C10" s="1074"/>
      <c r="D10" s="1074"/>
      <c r="E10" s="744" t="s">
        <v>556</v>
      </c>
      <c r="F10" s="535">
        <v>326</v>
      </c>
      <c r="G10" s="690">
        <v>0</v>
      </c>
      <c r="H10" s="690">
        <v>0</v>
      </c>
      <c r="I10" s="690">
        <v>0</v>
      </c>
      <c r="J10" s="690">
        <v>0</v>
      </c>
      <c r="K10" s="690">
        <v>0</v>
      </c>
      <c r="L10" s="554">
        <v>13</v>
      </c>
      <c r="M10" s="574">
        <f t="shared" si="0"/>
        <v>339</v>
      </c>
      <c r="N10" s="30"/>
    </row>
    <row r="11" spans="1:14" s="310" customFormat="1" ht="16.5" customHeight="1">
      <c r="A11" s="197"/>
      <c r="B11" s="1101"/>
      <c r="C11" s="1074"/>
      <c r="D11" s="1074"/>
      <c r="E11" s="744" t="s">
        <v>557</v>
      </c>
      <c r="F11" s="535">
        <v>18691</v>
      </c>
      <c r="G11" s="690">
        <v>5286</v>
      </c>
      <c r="H11" s="690">
        <v>6537</v>
      </c>
      <c r="I11" s="690">
        <v>21062</v>
      </c>
      <c r="J11" s="690">
        <v>5159</v>
      </c>
      <c r="K11" s="690">
        <v>528</v>
      </c>
      <c r="L11" s="554">
        <v>57076</v>
      </c>
      <c r="M11" s="574">
        <f t="shared" si="0"/>
        <v>114339</v>
      </c>
      <c r="N11" s="30"/>
    </row>
    <row r="12" spans="1:14" s="310" customFormat="1" ht="16.5" customHeight="1">
      <c r="A12" s="197"/>
      <c r="B12" s="1213"/>
      <c r="C12" s="1214"/>
      <c r="D12" s="1214"/>
      <c r="E12" s="744" t="s">
        <v>298</v>
      </c>
      <c r="F12" s="535">
        <v>2551</v>
      </c>
      <c r="G12" s="690">
        <v>606</v>
      </c>
      <c r="H12" s="690">
        <v>1696</v>
      </c>
      <c r="I12" s="690">
        <v>4072</v>
      </c>
      <c r="J12" s="690">
        <v>177</v>
      </c>
      <c r="K12" s="690">
        <v>193</v>
      </c>
      <c r="L12" s="554">
        <v>12577</v>
      </c>
      <c r="M12" s="574">
        <f t="shared" si="0"/>
        <v>21872</v>
      </c>
      <c r="N12" s="30"/>
    </row>
    <row r="13" spans="1:14" s="310" customFormat="1" ht="16.5" customHeight="1">
      <c r="A13" s="197"/>
      <c r="B13" s="69" t="s">
        <v>470</v>
      </c>
      <c r="C13" s="70"/>
      <c r="D13" s="70"/>
      <c r="E13" s="506"/>
      <c r="F13" s="544">
        <v>80342</v>
      </c>
      <c r="G13" s="686">
        <v>18923</v>
      </c>
      <c r="H13" s="686">
        <v>24101</v>
      </c>
      <c r="I13" s="686">
        <v>82270</v>
      </c>
      <c r="J13" s="686">
        <v>19614</v>
      </c>
      <c r="K13" s="686">
        <v>2858</v>
      </c>
      <c r="L13" s="712">
        <v>223042</v>
      </c>
      <c r="M13" s="578">
        <f t="shared" si="0"/>
        <v>451150</v>
      </c>
      <c r="N13" s="30"/>
    </row>
    <row r="14" spans="1:14" s="310" customFormat="1" ht="16.5" customHeight="1">
      <c r="A14" s="197"/>
      <c r="B14" s="713" t="s">
        <v>461</v>
      </c>
      <c r="C14" s="745"/>
      <c r="D14" s="745"/>
      <c r="E14" s="746"/>
      <c r="F14" s="720">
        <v>550</v>
      </c>
      <c r="G14" s="687">
        <v>132</v>
      </c>
      <c r="H14" s="687">
        <v>158</v>
      </c>
      <c r="I14" s="687">
        <v>556</v>
      </c>
      <c r="J14" s="687">
        <v>131</v>
      </c>
      <c r="K14" s="687">
        <v>23</v>
      </c>
      <c r="L14" s="713">
        <v>1784</v>
      </c>
      <c r="M14" s="561">
        <f t="shared" si="0"/>
        <v>3334</v>
      </c>
      <c r="N14" s="30"/>
    </row>
    <row r="15" spans="1:14" s="310" customFormat="1" ht="16.5" customHeight="1">
      <c r="A15" s="505"/>
      <c r="B15" s="712" t="s">
        <v>462</v>
      </c>
      <c r="C15" s="753"/>
      <c r="D15" s="753"/>
      <c r="E15" s="754"/>
      <c r="F15" s="719">
        <v>237</v>
      </c>
      <c r="G15" s="686">
        <v>71</v>
      </c>
      <c r="H15" s="686">
        <v>9</v>
      </c>
      <c r="I15" s="686">
        <v>280</v>
      </c>
      <c r="J15" s="686">
        <v>57</v>
      </c>
      <c r="K15" s="686">
        <v>1</v>
      </c>
      <c r="L15" s="712">
        <v>1030</v>
      </c>
      <c r="M15" s="578">
        <f t="shared" si="0"/>
        <v>1685</v>
      </c>
      <c r="N15" s="30"/>
    </row>
    <row r="16" spans="1:14" s="310" customFormat="1" ht="16.5" customHeight="1">
      <c r="A16" s="197" t="s">
        <v>558</v>
      </c>
      <c r="B16" s="49"/>
      <c r="C16" s="49"/>
      <c r="D16" s="49"/>
      <c r="E16" s="242"/>
      <c r="F16" s="1038"/>
      <c r="G16" s="1039"/>
      <c r="H16" s="1039"/>
      <c r="I16" s="1039"/>
      <c r="J16" s="1039"/>
      <c r="K16" s="1039"/>
      <c r="L16" s="1040"/>
      <c r="M16" s="1046"/>
      <c r="N16" s="30"/>
    </row>
    <row r="17" spans="1:14" s="310" customFormat="1" ht="16.5" customHeight="1">
      <c r="A17" s="197"/>
      <c r="B17" s="713" t="s">
        <v>459</v>
      </c>
      <c r="C17" s="745"/>
      <c r="D17" s="745"/>
      <c r="E17" s="746"/>
      <c r="F17" s="552">
        <v>247</v>
      </c>
      <c r="G17" s="687">
        <v>24</v>
      </c>
      <c r="H17" s="687">
        <v>24</v>
      </c>
      <c r="I17" s="687">
        <v>99</v>
      </c>
      <c r="J17" s="687">
        <v>0</v>
      </c>
      <c r="K17" s="687">
        <v>0</v>
      </c>
      <c r="L17" s="713">
        <v>192</v>
      </c>
      <c r="M17" s="561">
        <f t="shared" si="0"/>
        <v>586</v>
      </c>
      <c r="N17" s="30"/>
    </row>
    <row r="18" spans="1:14" s="310" customFormat="1" ht="16.5" customHeight="1">
      <c r="A18" s="197"/>
      <c r="B18" s="554" t="s">
        <v>460</v>
      </c>
      <c r="C18" s="747"/>
      <c r="D18" s="747"/>
      <c r="E18" s="530"/>
      <c r="F18" s="535">
        <v>20</v>
      </c>
      <c r="G18" s="690">
        <v>2</v>
      </c>
      <c r="H18" s="690">
        <v>2</v>
      </c>
      <c r="I18" s="690">
        <v>8</v>
      </c>
      <c r="J18" s="690">
        <v>0</v>
      </c>
      <c r="K18" s="690">
        <v>0</v>
      </c>
      <c r="L18" s="554">
        <v>16</v>
      </c>
      <c r="M18" s="574">
        <f t="shared" si="0"/>
        <v>48</v>
      </c>
      <c r="N18" s="30"/>
    </row>
    <row r="19" spans="1:14" s="310" customFormat="1" ht="16.5" customHeight="1">
      <c r="A19" s="197"/>
      <c r="B19" s="554" t="s">
        <v>553</v>
      </c>
      <c r="C19" s="747"/>
      <c r="D19" s="747"/>
      <c r="E19" s="530"/>
      <c r="F19" s="535">
        <v>217698</v>
      </c>
      <c r="G19" s="690">
        <v>11820</v>
      </c>
      <c r="H19" s="690">
        <v>15652</v>
      </c>
      <c r="I19" s="690">
        <v>52258</v>
      </c>
      <c r="J19" s="690">
        <v>0</v>
      </c>
      <c r="K19" s="690">
        <v>0</v>
      </c>
      <c r="L19" s="554">
        <v>115503</v>
      </c>
      <c r="M19" s="574">
        <f t="shared" si="0"/>
        <v>412931</v>
      </c>
      <c r="N19" s="30"/>
    </row>
    <row r="20" spans="1:14" s="310" customFormat="1" ht="16.5" customHeight="1">
      <c r="A20" s="197"/>
      <c r="B20" s="39" t="s">
        <v>554</v>
      </c>
      <c r="C20" s="49"/>
      <c r="D20" s="49"/>
      <c r="E20" s="242"/>
      <c r="F20" s="535">
        <v>135159</v>
      </c>
      <c r="G20" s="690">
        <v>22510</v>
      </c>
      <c r="H20" s="690">
        <v>21033</v>
      </c>
      <c r="I20" s="690">
        <v>79805</v>
      </c>
      <c r="J20" s="690">
        <v>0</v>
      </c>
      <c r="K20" s="690">
        <v>0</v>
      </c>
      <c r="L20" s="554">
        <v>108650</v>
      </c>
      <c r="M20" s="574">
        <f t="shared" si="0"/>
        <v>367157</v>
      </c>
      <c r="N20" s="30"/>
    </row>
    <row r="21" spans="1:14" s="310" customFormat="1" ht="16.5" customHeight="1">
      <c r="A21" s="197"/>
      <c r="B21" s="1101"/>
      <c r="C21" s="1074"/>
      <c r="D21" s="1074"/>
      <c r="E21" s="744" t="s">
        <v>555</v>
      </c>
      <c r="F21" s="535">
        <v>33202</v>
      </c>
      <c r="G21" s="690">
        <v>378</v>
      </c>
      <c r="H21" s="690">
        <v>0</v>
      </c>
      <c r="I21" s="690">
        <v>16532</v>
      </c>
      <c r="J21" s="690">
        <v>0</v>
      </c>
      <c r="K21" s="690">
        <v>0</v>
      </c>
      <c r="L21" s="554">
        <v>13623</v>
      </c>
      <c r="M21" s="574">
        <f t="shared" si="0"/>
        <v>63735</v>
      </c>
      <c r="N21" s="30"/>
    </row>
    <row r="22" spans="1:14" s="310" customFormat="1" ht="16.5" customHeight="1">
      <c r="A22" s="197"/>
      <c r="B22" s="1101"/>
      <c r="C22" s="1074"/>
      <c r="D22" s="1074"/>
      <c r="E22" s="744" t="s">
        <v>556</v>
      </c>
      <c r="F22" s="535">
        <v>22774</v>
      </c>
      <c r="G22" s="690">
        <v>5467</v>
      </c>
      <c r="H22" s="690">
        <v>8723</v>
      </c>
      <c r="I22" s="690">
        <v>40989</v>
      </c>
      <c r="J22" s="690">
        <v>0</v>
      </c>
      <c r="K22" s="690">
        <v>0</v>
      </c>
      <c r="L22" s="554">
        <v>19566</v>
      </c>
      <c r="M22" s="574">
        <f t="shared" si="0"/>
        <v>97519</v>
      </c>
      <c r="N22" s="30"/>
    </row>
    <row r="23" spans="1:14" s="310" customFormat="1" ht="16.5" customHeight="1">
      <c r="A23" s="197"/>
      <c r="B23" s="1101"/>
      <c r="C23" s="1074"/>
      <c r="D23" s="1074"/>
      <c r="E23" s="744" t="s">
        <v>557</v>
      </c>
      <c r="F23" s="535">
        <v>21146</v>
      </c>
      <c r="G23" s="690">
        <v>4643</v>
      </c>
      <c r="H23" s="690">
        <v>6430</v>
      </c>
      <c r="I23" s="690">
        <v>20804</v>
      </c>
      <c r="J23" s="690">
        <v>0</v>
      </c>
      <c r="K23" s="690">
        <v>0</v>
      </c>
      <c r="L23" s="554">
        <v>41664</v>
      </c>
      <c r="M23" s="574">
        <f t="shared" si="0"/>
        <v>94687</v>
      </c>
      <c r="N23" s="30"/>
    </row>
    <row r="24" spans="1:14" s="310" customFormat="1" ht="16.5" customHeight="1">
      <c r="A24" s="197"/>
      <c r="B24" s="1213"/>
      <c r="C24" s="1214"/>
      <c r="D24" s="1214"/>
      <c r="E24" s="744" t="s">
        <v>298</v>
      </c>
      <c r="F24" s="535">
        <v>58037</v>
      </c>
      <c r="G24" s="690">
        <v>12022</v>
      </c>
      <c r="H24" s="690">
        <v>5880</v>
      </c>
      <c r="I24" s="690">
        <v>1480</v>
      </c>
      <c r="J24" s="690">
        <v>0</v>
      </c>
      <c r="K24" s="690">
        <v>0</v>
      </c>
      <c r="L24" s="554">
        <v>33797</v>
      </c>
      <c r="M24" s="574">
        <f t="shared" si="0"/>
        <v>111216</v>
      </c>
      <c r="N24" s="30"/>
    </row>
    <row r="25" spans="1:14" s="310" customFormat="1" ht="16.5" customHeight="1">
      <c r="A25" s="197"/>
      <c r="B25" s="69" t="s">
        <v>470</v>
      </c>
      <c r="C25" s="70"/>
      <c r="D25" s="70"/>
      <c r="E25" s="506"/>
      <c r="F25" s="544">
        <v>352857</v>
      </c>
      <c r="G25" s="686">
        <v>34330</v>
      </c>
      <c r="H25" s="686">
        <v>36685</v>
      </c>
      <c r="I25" s="686">
        <v>132063</v>
      </c>
      <c r="J25" s="686">
        <v>0</v>
      </c>
      <c r="K25" s="686">
        <v>0</v>
      </c>
      <c r="L25" s="712">
        <v>224153</v>
      </c>
      <c r="M25" s="578">
        <f t="shared" si="0"/>
        <v>780088</v>
      </c>
      <c r="N25" s="30"/>
    </row>
    <row r="26" spans="1:14" s="310" customFormat="1" ht="16.5" customHeight="1">
      <c r="A26" s="197"/>
      <c r="B26" s="713" t="s">
        <v>461</v>
      </c>
      <c r="C26" s="745"/>
      <c r="D26" s="745"/>
      <c r="E26" s="746"/>
      <c r="F26" s="552">
        <v>766</v>
      </c>
      <c r="G26" s="687">
        <v>73</v>
      </c>
      <c r="H26" s="687">
        <v>119</v>
      </c>
      <c r="I26" s="687">
        <v>373</v>
      </c>
      <c r="J26" s="687">
        <v>0</v>
      </c>
      <c r="K26" s="687">
        <v>0</v>
      </c>
      <c r="L26" s="713">
        <v>675</v>
      </c>
      <c r="M26" s="561">
        <f t="shared" si="0"/>
        <v>2006</v>
      </c>
      <c r="N26" s="30"/>
    </row>
    <row r="27" spans="1:14" s="310" customFormat="1" ht="16.5" customHeight="1">
      <c r="A27" s="505"/>
      <c r="B27" s="712" t="s">
        <v>462</v>
      </c>
      <c r="C27" s="753"/>
      <c r="D27" s="753"/>
      <c r="E27" s="754"/>
      <c r="F27" s="544">
        <v>258</v>
      </c>
      <c r="G27" s="686">
        <v>24</v>
      </c>
      <c r="H27" s="686">
        <v>40</v>
      </c>
      <c r="I27" s="686">
        <v>162</v>
      </c>
      <c r="J27" s="686">
        <v>0</v>
      </c>
      <c r="K27" s="686">
        <v>0</v>
      </c>
      <c r="L27" s="712">
        <v>280</v>
      </c>
      <c r="M27" s="578">
        <f t="shared" si="0"/>
        <v>764</v>
      </c>
      <c r="N27" s="30"/>
    </row>
    <row r="28" spans="1:14" s="310" customFormat="1" ht="16.5" customHeight="1">
      <c r="A28" s="197" t="s">
        <v>351</v>
      </c>
      <c r="B28" s="49"/>
      <c r="C28" s="49"/>
      <c r="D28" s="49"/>
      <c r="E28" s="242"/>
      <c r="F28" s="1038"/>
      <c r="G28" s="1039"/>
      <c r="H28" s="1039"/>
      <c r="I28" s="1039"/>
      <c r="J28" s="1039"/>
      <c r="K28" s="1039"/>
      <c r="L28" s="1040"/>
      <c r="M28" s="1046"/>
      <c r="N28" s="30"/>
    </row>
    <row r="29" spans="1:14" s="310" customFormat="1" ht="16.5" customHeight="1">
      <c r="A29" s="197"/>
      <c r="B29" s="713" t="s">
        <v>459</v>
      </c>
      <c r="C29" s="745"/>
      <c r="D29" s="745"/>
      <c r="E29" s="746"/>
      <c r="F29" s="552">
        <v>1162</v>
      </c>
      <c r="G29" s="687">
        <v>156</v>
      </c>
      <c r="H29" s="687">
        <v>144</v>
      </c>
      <c r="I29" s="687">
        <v>520</v>
      </c>
      <c r="J29" s="687">
        <v>12</v>
      </c>
      <c r="K29" s="687">
        <v>0</v>
      </c>
      <c r="L29" s="713">
        <v>1445</v>
      </c>
      <c r="M29" s="561">
        <f t="shared" si="0"/>
        <v>3439</v>
      </c>
      <c r="N29" s="30"/>
    </row>
    <row r="30" spans="1:14" s="310" customFormat="1" ht="16.5" customHeight="1">
      <c r="A30" s="197"/>
      <c r="B30" s="554" t="s">
        <v>460</v>
      </c>
      <c r="C30" s="747"/>
      <c r="D30" s="747"/>
      <c r="E30" s="530"/>
      <c r="F30" s="535">
        <v>96</v>
      </c>
      <c r="G30" s="690">
        <v>13</v>
      </c>
      <c r="H30" s="690">
        <v>12</v>
      </c>
      <c r="I30" s="690">
        <v>43</v>
      </c>
      <c r="J30" s="690">
        <v>1</v>
      </c>
      <c r="K30" s="690">
        <v>0</v>
      </c>
      <c r="L30" s="554">
        <v>116</v>
      </c>
      <c r="M30" s="574">
        <f t="shared" si="0"/>
        <v>281</v>
      </c>
      <c r="N30" s="30"/>
    </row>
    <row r="31" spans="1:14" s="310" customFormat="1" ht="16.5" customHeight="1">
      <c r="A31" s="197"/>
      <c r="B31" s="554" t="s">
        <v>553</v>
      </c>
      <c r="C31" s="747"/>
      <c r="D31" s="747"/>
      <c r="E31" s="530"/>
      <c r="F31" s="535">
        <v>378492</v>
      </c>
      <c r="G31" s="690">
        <v>45578</v>
      </c>
      <c r="H31" s="690">
        <v>49500</v>
      </c>
      <c r="I31" s="690">
        <v>184598</v>
      </c>
      <c r="J31" s="690">
        <v>4315</v>
      </c>
      <c r="K31" s="690">
        <v>0</v>
      </c>
      <c r="L31" s="554">
        <v>449987</v>
      </c>
      <c r="M31" s="574">
        <f t="shared" si="0"/>
        <v>1112470</v>
      </c>
      <c r="N31" s="30"/>
    </row>
    <row r="32" spans="1:14" s="310" customFormat="1" ht="16.5" customHeight="1">
      <c r="A32" s="197"/>
      <c r="B32" s="39" t="s">
        <v>554</v>
      </c>
      <c r="C32" s="49"/>
      <c r="D32" s="49"/>
      <c r="E32" s="242"/>
      <c r="F32" s="535">
        <v>209565</v>
      </c>
      <c r="G32" s="690">
        <v>24838</v>
      </c>
      <c r="H32" s="690">
        <v>26997</v>
      </c>
      <c r="I32" s="690">
        <v>111523</v>
      </c>
      <c r="J32" s="690">
        <v>2293</v>
      </c>
      <c r="K32" s="690">
        <v>0</v>
      </c>
      <c r="L32" s="554">
        <v>253466</v>
      </c>
      <c r="M32" s="574">
        <f t="shared" si="0"/>
        <v>628682</v>
      </c>
      <c r="N32" s="30"/>
    </row>
    <row r="33" spans="1:14" s="310" customFormat="1" ht="16.5" customHeight="1">
      <c r="A33" s="197"/>
      <c r="B33" s="1101"/>
      <c r="C33" s="1074"/>
      <c r="D33" s="1074"/>
      <c r="E33" s="744" t="s">
        <v>555</v>
      </c>
      <c r="F33" s="535">
        <v>3212</v>
      </c>
      <c r="G33" s="690">
        <v>2829</v>
      </c>
      <c r="H33" s="690">
        <v>262</v>
      </c>
      <c r="I33" s="690">
        <v>15901</v>
      </c>
      <c r="J33" s="690">
        <v>471</v>
      </c>
      <c r="K33" s="690">
        <v>0</v>
      </c>
      <c r="L33" s="554">
        <v>18961</v>
      </c>
      <c r="M33" s="574">
        <f t="shared" si="0"/>
        <v>41636</v>
      </c>
      <c r="N33" s="30"/>
    </row>
    <row r="34" spans="1:14" s="310" customFormat="1" ht="16.5" customHeight="1">
      <c r="A34" s="197"/>
      <c r="B34" s="1101"/>
      <c r="C34" s="1074"/>
      <c r="D34" s="1074"/>
      <c r="E34" s="744" t="s">
        <v>556</v>
      </c>
      <c r="F34" s="535">
        <v>47942</v>
      </c>
      <c r="G34" s="690">
        <v>2049</v>
      </c>
      <c r="H34" s="690">
        <v>0</v>
      </c>
      <c r="I34" s="690">
        <v>10717</v>
      </c>
      <c r="J34" s="690">
        <v>0</v>
      </c>
      <c r="K34" s="690">
        <v>0</v>
      </c>
      <c r="L34" s="554">
        <v>23825</v>
      </c>
      <c r="M34" s="574">
        <f t="shared" si="0"/>
        <v>84533</v>
      </c>
      <c r="N34" s="30"/>
    </row>
    <row r="35" spans="1:14" s="310" customFormat="1" ht="16.5" customHeight="1">
      <c r="A35" s="197"/>
      <c r="B35" s="1101"/>
      <c r="C35" s="1074"/>
      <c r="D35" s="1074"/>
      <c r="E35" s="744" t="s">
        <v>557</v>
      </c>
      <c r="F35" s="535">
        <v>141161</v>
      </c>
      <c r="G35" s="690">
        <v>17885</v>
      </c>
      <c r="H35" s="690">
        <v>20056</v>
      </c>
      <c r="I35" s="690">
        <v>72052</v>
      </c>
      <c r="J35" s="690">
        <v>1798</v>
      </c>
      <c r="K35" s="690">
        <v>0</v>
      </c>
      <c r="L35" s="554">
        <v>173132</v>
      </c>
      <c r="M35" s="574">
        <f t="shared" si="0"/>
        <v>426084</v>
      </c>
      <c r="N35" s="30"/>
    </row>
    <row r="36" spans="1:14" s="310" customFormat="1" ht="16.5" customHeight="1">
      <c r="A36" s="197"/>
      <c r="B36" s="1213"/>
      <c r="C36" s="1214"/>
      <c r="D36" s="1214"/>
      <c r="E36" s="744" t="s">
        <v>298</v>
      </c>
      <c r="F36" s="535">
        <v>17250</v>
      </c>
      <c r="G36" s="690">
        <v>2075</v>
      </c>
      <c r="H36" s="690">
        <v>6679</v>
      </c>
      <c r="I36" s="690">
        <v>12853</v>
      </c>
      <c r="J36" s="690">
        <v>24</v>
      </c>
      <c r="K36" s="690">
        <v>0</v>
      </c>
      <c r="L36" s="554">
        <v>37548</v>
      </c>
      <c r="M36" s="574">
        <f t="shared" si="0"/>
        <v>76429</v>
      </c>
      <c r="N36" s="30"/>
    </row>
    <row r="37" spans="1:14" s="310" customFormat="1" ht="16.5" customHeight="1">
      <c r="A37" s="197"/>
      <c r="B37" s="69" t="s">
        <v>470</v>
      </c>
      <c r="C37" s="70"/>
      <c r="D37" s="70"/>
      <c r="E37" s="506"/>
      <c r="F37" s="544">
        <v>588057</v>
      </c>
      <c r="G37" s="686">
        <v>70416</v>
      </c>
      <c r="H37" s="686">
        <v>76497</v>
      </c>
      <c r="I37" s="686">
        <v>296121</v>
      </c>
      <c r="J37" s="686">
        <v>6608</v>
      </c>
      <c r="K37" s="686">
        <v>0</v>
      </c>
      <c r="L37" s="712">
        <v>703453</v>
      </c>
      <c r="M37" s="578">
        <f t="shared" si="0"/>
        <v>1741152</v>
      </c>
      <c r="N37" s="30"/>
    </row>
    <row r="38" spans="1:14" s="310" customFormat="1" ht="16.5" customHeight="1">
      <c r="A38" s="197"/>
      <c r="B38" s="713" t="s">
        <v>461</v>
      </c>
      <c r="C38" s="745"/>
      <c r="D38" s="745"/>
      <c r="E38" s="746"/>
      <c r="F38" s="552">
        <v>4190</v>
      </c>
      <c r="G38" s="687">
        <v>533</v>
      </c>
      <c r="H38" s="687">
        <v>437</v>
      </c>
      <c r="I38" s="687">
        <v>1871</v>
      </c>
      <c r="J38" s="687">
        <v>56</v>
      </c>
      <c r="K38" s="687">
        <v>0</v>
      </c>
      <c r="L38" s="713">
        <v>4747</v>
      </c>
      <c r="M38" s="561">
        <f t="shared" si="0"/>
        <v>11834</v>
      </c>
      <c r="N38" s="30"/>
    </row>
    <row r="39" spans="1:14" s="310" customFormat="1" ht="16.5" customHeight="1">
      <c r="A39" s="505"/>
      <c r="B39" s="712" t="s">
        <v>462</v>
      </c>
      <c r="C39" s="753"/>
      <c r="D39" s="753"/>
      <c r="E39" s="754"/>
      <c r="F39" s="544">
        <v>1912</v>
      </c>
      <c r="G39" s="686">
        <v>196</v>
      </c>
      <c r="H39" s="686">
        <v>156</v>
      </c>
      <c r="I39" s="686">
        <v>898</v>
      </c>
      <c r="J39" s="686">
        <v>32</v>
      </c>
      <c r="K39" s="686">
        <v>0</v>
      </c>
      <c r="L39" s="712">
        <v>2424</v>
      </c>
      <c r="M39" s="578">
        <f t="shared" si="0"/>
        <v>5618</v>
      </c>
      <c r="N39" s="30"/>
    </row>
    <row r="40" spans="1:14" s="310" customFormat="1" ht="16.5" customHeight="1">
      <c r="A40" s="197" t="s">
        <v>352</v>
      </c>
      <c r="B40" s="49"/>
      <c r="C40" s="49"/>
      <c r="D40" s="49"/>
      <c r="E40" s="242"/>
      <c r="F40" s="1038"/>
      <c r="G40" s="1039"/>
      <c r="H40" s="1039"/>
      <c r="I40" s="1039"/>
      <c r="J40" s="1039"/>
      <c r="K40" s="1039"/>
      <c r="L40" s="1040"/>
      <c r="M40" s="1046"/>
      <c r="N40" s="30"/>
    </row>
    <row r="41" spans="1:14" s="310" customFormat="1" ht="16.5" customHeight="1">
      <c r="A41" s="197"/>
      <c r="B41" s="713" t="s">
        <v>459</v>
      </c>
      <c r="C41" s="745"/>
      <c r="D41" s="745"/>
      <c r="E41" s="746"/>
      <c r="F41" s="552">
        <v>144</v>
      </c>
      <c r="G41" s="687">
        <v>36</v>
      </c>
      <c r="H41" s="687">
        <v>36</v>
      </c>
      <c r="I41" s="687">
        <v>48</v>
      </c>
      <c r="J41" s="687">
        <v>36</v>
      </c>
      <c r="K41" s="687">
        <v>0</v>
      </c>
      <c r="L41" s="713">
        <v>125</v>
      </c>
      <c r="M41" s="561">
        <f t="shared" si="0"/>
        <v>425</v>
      </c>
      <c r="N41" s="30"/>
    </row>
    <row r="42" spans="1:14" s="310" customFormat="1" ht="16.5" customHeight="1">
      <c r="A42" s="197"/>
      <c r="B42" s="554" t="s">
        <v>460</v>
      </c>
      <c r="C42" s="747"/>
      <c r="D42" s="747"/>
      <c r="E42" s="530"/>
      <c r="F42" s="535">
        <v>12</v>
      </c>
      <c r="G42" s="690">
        <v>3</v>
      </c>
      <c r="H42" s="690">
        <v>3</v>
      </c>
      <c r="I42" s="690">
        <v>4</v>
      </c>
      <c r="J42" s="690">
        <v>3</v>
      </c>
      <c r="K42" s="690">
        <v>0</v>
      </c>
      <c r="L42" s="554">
        <v>10</v>
      </c>
      <c r="M42" s="574">
        <f t="shared" si="0"/>
        <v>35</v>
      </c>
      <c r="N42" s="30"/>
    </row>
    <row r="43" spans="1:14" s="310" customFormat="1" ht="16.5" customHeight="1">
      <c r="A43" s="197"/>
      <c r="B43" s="554" t="s">
        <v>553</v>
      </c>
      <c r="C43" s="747"/>
      <c r="D43" s="747"/>
      <c r="E43" s="530"/>
      <c r="F43" s="535">
        <v>49051</v>
      </c>
      <c r="G43" s="690">
        <v>12026</v>
      </c>
      <c r="H43" s="690">
        <v>13541</v>
      </c>
      <c r="I43" s="690">
        <v>20646</v>
      </c>
      <c r="J43" s="690">
        <v>11509</v>
      </c>
      <c r="K43" s="690">
        <v>0</v>
      </c>
      <c r="L43" s="554">
        <v>44410</v>
      </c>
      <c r="M43" s="574">
        <f t="shared" si="0"/>
        <v>151183</v>
      </c>
      <c r="N43" s="30"/>
    </row>
    <row r="44" spans="1:14" s="310" customFormat="1" ht="16.5" customHeight="1">
      <c r="A44" s="197"/>
      <c r="B44" s="39" t="s">
        <v>554</v>
      </c>
      <c r="C44" s="49"/>
      <c r="D44" s="49"/>
      <c r="E44" s="242"/>
      <c r="F44" s="535">
        <v>26326</v>
      </c>
      <c r="G44" s="690">
        <v>5884</v>
      </c>
      <c r="H44" s="690">
        <v>7264</v>
      </c>
      <c r="I44" s="690">
        <v>12026</v>
      </c>
      <c r="J44" s="690">
        <v>5752</v>
      </c>
      <c r="K44" s="690">
        <v>0</v>
      </c>
      <c r="L44" s="554">
        <v>23043</v>
      </c>
      <c r="M44" s="574">
        <f t="shared" si="0"/>
        <v>80295</v>
      </c>
      <c r="N44" s="30"/>
    </row>
    <row r="45" spans="1:14" s="310" customFormat="1" ht="16.5" customHeight="1">
      <c r="A45" s="197"/>
      <c r="B45" s="1101"/>
      <c r="C45" s="1074"/>
      <c r="D45" s="1074"/>
      <c r="E45" s="744" t="s">
        <v>555</v>
      </c>
      <c r="F45" s="535">
        <v>384</v>
      </c>
      <c r="G45" s="690">
        <v>712</v>
      </c>
      <c r="H45" s="690">
        <v>47</v>
      </c>
      <c r="I45" s="690">
        <v>1344</v>
      </c>
      <c r="J45" s="690">
        <v>1246</v>
      </c>
      <c r="K45" s="690">
        <v>0</v>
      </c>
      <c r="L45" s="554">
        <v>1917</v>
      </c>
      <c r="M45" s="574">
        <f t="shared" si="0"/>
        <v>5650</v>
      </c>
      <c r="N45" s="30"/>
    </row>
    <row r="46" spans="1:14" s="310" customFormat="1" ht="16.5" customHeight="1">
      <c r="A46" s="197"/>
      <c r="B46" s="1101"/>
      <c r="C46" s="1074"/>
      <c r="D46" s="1074"/>
      <c r="E46" s="744" t="s">
        <v>556</v>
      </c>
      <c r="F46" s="535">
        <v>6046</v>
      </c>
      <c r="G46" s="690">
        <v>360</v>
      </c>
      <c r="H46" s="690">
        <v>0</v>
      </c>
      <c r="I46" s="690">
        <v>1374</v>
      </c>
      <c r="J46" s="690">
        <v>0</v>
      </c>
      <c r="K46" s="690">
        <v>0</v>
      </c>
      <c r="L46" s="554">
        <v>2461</v>
      </c>
      <c r="M46" s="574">
        <f t="shared" si="0"/>
        <v>10241</v>
      </c>
      <c r="N46" s="30"/>
    </row>
    <row r="47" spans="1:14" s="310" customFormat="1" ht="16.5" customHeight="1">
      <c r="A47" s="197"/>
      <c r="B47" s="1101"/>
      <c r="C47" s="1074"/>
      <c r="D47" s="1074"/>
      <c r="E47" s="744" t="s">
        <v>557</v>
      </c>
      <c r="F47" s="535">
        <v>18809</v>
      </c>
      <c r="G47" s="690">
        <v>4375</v>
      </c>
      <c r="H47" s="690">
        <v>5446</v>
      </c>
      <c r="I47" s="690">
        <v>8198</v>
      </c>
      <c r="J47" s="690">
        <v>4351</v>
      </c>
      <c r="K47" s="690">
        <v>0</v>
      </c>
      <c r="L47" s="554">
        <v>16125</v>
      </c>
      <c r="M47" s="574">
        <f t="shared" si="0"/>
        <v>57304</v>
      </c>
      <c r="N47" s="30"/>
    </row>
    <row r="48" spans="1:14" s="310" customFormat="1" ht="16.5" customHeight="1">
      <c r="A48" s="197"/>
      <c r="B48" s="1213"/>
      <c r="C48" s="1214"/>
      <c r="D48" s="1214"/>
      <c r="E48" s="744" t="s">
        <v>298</v>
      </c>
      <c r="F48" s="535">
        <v>1087</v>
      </c>
      <c r="G48" s="690">
        <v>437</v>
      </c>
      <c r="H48" s="690">
        <v>1771</v>
      </c>
      <c r="I48" s="690">
        <v>1110</v>
      </c>
      <c r="J48" s="690">
        <v>155</v>
      </c>
      <c r="K48" s="690">
        <v>0</v>
      </c>
      <c r="L48" s="554">
        <v>2540</v>
      </c>
      <c r="M48" s="574">
        <f t="shared" si="0"/>
        <v>7100</v>
      </c>
      <c r="N48" s="30"/>
    </row>
    <row r="49" spans="1:14" s="310" customFormat="1" ht="16.5" customHeight="1">
      <c r="A49" s="197"/>
      <c r="B49" s="69" t="s">
        <v>470</v>
      </c>
      <c r="C49" s="70"/>
      <c r="D49" s="70"/>
      <c r="E49" s="506"/>
      <c r="F49" s="544">
        <v>75377</v>
      </c>
      <c r="G49" s="686">
        <v>17910</v>
      </c>
      <c r="H49" s="686">
        <v>20805</v>
      </c>
      <c r="I49" s="686">
        <v>32672</v>
      </c>
      <c r="J49" s="686">
        <v>17261</v>
      </c>
      <c r="K49" s="686">
        <v>0</v>
      </c>
      <c r="L49" s="712">
        <v>67453</v>
      </c>
      <c r="M49" s="578">
        <f t="shared" si="0"/>
        <v>231478</v>
      </c>
      <c r="N49" s="30"/>
    </row>
    <row r="50" spans="1:14" s="310" customFormat="1" ht="16.5" customHeight="1">
      <c r="A50" s="197"/>
      <c r="B50" s="713" t="s">
        <v>461</v>
      </c>
      <c r="C50" s="745"/>
      <c r="D50" s="745"/>
      <c r="E50" s="746"/>
      <c r="F50" s="552">
        <v>613</v>
      </c>
      <c r="G50" s="687">
        <v>145</v>
      </c>
      <c r="H50" s="687">
        <v>157</v>
      </c>
      <c r="I50" s="687">
        <v>229</v>
      </c>
      <c r="J50" s="687">
        <v>131</v>
      </c>
      <c r="K50" s="687">
        <v>0</v>
      </c>
      <c r="L50" s="713">
        <v>526</v>
      </c>
      <c r="M50" s="561">
        <f t="shared" si="0"/>
        <v>1801</v>
      </c>
      <c r="N50" s="30"/>
    </row>
    <row r="51" spans="1:14" s="310" customFormat="1" ht="16.5" customHeight="1">
      <c r="A51" s="505"/>
      <c r="B51" s="712" t="s">
        <v>462</v>
      </c>
      <c r="C51" s="753"/>
      <c r="D51" s="753"/>
      <c r="E51" s="754"/>
      <c r="F51" s="544">
        <v>380</v>
      </c>
      <c r="G51" s="686">
        <v>77</v>
      </c>
      <c r="H51" s="686">
        <v>65</v>
      </c>
      <c r="I51" s="686">
        <v>149</v>
      </c>
      <c r="J51" s="686">
        <v>71</v>
      </c>
      <c r="K51" s="686">
        <v>0</v>
      </c>
      <c r="L51" s="712">
        <v>349</v>
      </c>
      <c r="M51" s="578">
        <f t="shared" si="0"/>
        <v>1091</v>
      </c>
      <c r="N51" s="30"/>
    </row>
    <row r="52" spans="1:14" s="310" customFormat="1" ht="16.5" customHeight="1">
      <c r="A52" s="197" t="s">
        <v>559</v>
      </c>
      <c r="B52" s="49"/>
      <c r="C52" s="49"/>
      <c r="D52" s="49"/>
      <c r="E52" s="242"/>
      <c r="F52" s="1038"/>
      <c r="G52" s="1039"/>
      <c r="H52" s="1039"/>
      <c r="I52" s="1039"/>
      <c r="J52" s="1039"/>
      <c r="K52" s="1039"/>
      <c r="L52" s="1040"/>
      <c r="M52" s="1046"/>
      <c r="N52" s="30"/>
    </row>
    <row r="53" spans="1:14" s="310" customFormat="1" ht="16.5" customHeight="1">
      <c r="A53" s="197"/>
      <c r="B53" s="713" t="s">
        <v>459</v>
      </c>
      <c r="C53" s="745"/>
      <c r="D53" s="745"/>
      <c r="E53" s="746"/>
      <c r="F53" s="552">
        <v>419</v>
      </c>
      <c r="G53" s="687">
        <v>72</v>
      </c>
      <c r="H53" s="687">
        <v>48</v>
      </c>
      <c r="I53" s="687">
        <v>180</v>
      </c>
      <c r="J53" s="687">
        <v>24</v>
      </c>
      <c r="K53" s="687">
        <v>0</v>
      </c>
      <c r="L53" s="713">
        <v>432</v>
      </c>
      <c r="M53" s="561">
        <f t="shared" si="0"/>
        <v>1175</v>
      </c>
      <c r="N53" s="30"/>
    </row>
    <row r="54" spans="1:14" s="310" customFormat="1" ht="16.5" customHeight="1">
      <c r="A54" s="197"/>
      <c r="B54" s="554" t="s">
        <v>460</v>
      </c>
      <c r="C54" s="747"/>
      <c r="D54" s="747"/>
      <c r="E54" s="530"/>
      <c r="F54" s="535">
        <v>34</v>
      </c>
      <c r="G54" s="690">
        <v>6</v>
      </c>
      <c r="H54" s="690">
        <v>4</v>
      </c>
      <c r="I54" s="690">
        <v>15</v>
      </c>
      <c r="J54" s="690">
        <v>2</v>
      </c>
      <c r="K54" s="690">
        <v>0</v>
      </c>
      <c r="L54" s="554">
        <v>36</v>
      </c>
      <c r="M54" s="574">
        <f t="shared" si="0"/>
        <v>97</v>
      </c>
      <c r="N54" s="30"/>
    </row>
    <row r="55" spans="1:14" s="310" customFormat="1" ht="16.5" customHeight="1">
      <c r="A55" s="197"/>
      <c r="B55" s="554" t="s">
        <v>553</v>
      </c>
      <c r="C55" s="747"/>
      <c r="D55" s="747"/>
      <c r="E55" s="530"/>
      <c r="F55" s="535">
        <v>146196</v>
      </c>
      <c r="G55" s="690">
        <v>20589</v>
      </c>
      <c r="H55" s="690">
        <v>20090</v>
      </c>
      <c r="I55" s="690">
        <v>65003</v>
      </c>
      <c r="J55" s="690">
        <v>6940</v>
      </c>
      <c r="K55" s="690">
        <v>0</v>
      </c>
      <c r="L55" s="554">
        <v>127780</v>
      </c>
      <c r="M55" s="574">
        <f t="shared" si="0"/>
        <v>386598</v>
      </c>
      <c r="N55" s="30"/>
    </row>
    <row r="56" spans="1:14" s="310" customFormat="1" ht="16.5" customHeight="1">
      <c r="A56" s="197"/>
      <c r="B56" s="39" t="s">
        <v>554</v>
      </c>
      <c r="C56" s="49"/>
      <c r="D56" s="49"/>
      <c r="E56" s="242"/>
      <c r="F56" s="535">
        <v>82449</v>
      </c>
      <c r="G56" s="690">
        <v>8841</v>
      </c>
      <c r="H56" s="690">
        <v>8940</v>
      </c>
      <c r="I56" s="690">
        <v>36626</v>
      </c>
      <c r="J56" s="690">
        <v>4278</v>
      </c>
      <c r="K56" s="690">
        <v>0</v>
      </c>
      <c r="L56" s="554">
        <v>73453</v>
      </c>
      <c r="M56" s="574">
        <f t="shared" si="0"/>
        <v>214587</v>
      </c>
      <c r="N56" s="30"/>
    </row>
    <row r="57" spans="1:14" s="310" customFormat="1" ht="16.5" customHeight="1">
      <c r="A57" s="197"/>
      <c r="B57" s="1101"/>
      <c r="C57" s="1074"/>
      <c r="D57" s="1074"/>
      <c r="E57" s="744" t="s">
        <v>555</v>
      </c>
      <c r="F57" s="535">
        <v>12094</v>
      </c>
      <c r="G57" s="690">
        <v>338</v>
      </c>
      <c r="H57" s="690">
        <v>31</v>
      </c>
      <c r="I57" s="690">
        <v>8845</v>
      </c>
      <c r="J57" s="690">
        <v>727</v>
      </c>
      <c r="K57" s="690">
        <v>0</v>
      </c>
      <c r="L57" s="554">
        <v>3829</v>
      </c>
      <c r="M57" s="574">
        <f t="shared" si="0"/>
        <v>25864</v>
      </c>
      <c r="N57" s="30"/>
    </row>
    <row r="58" spans="1:14" s="310" customFormat="1" ht="16.5" customHeight="1">
      <c r="A58" s="197"/>
      <c r="B58" s="1101"/>
      <c r="C58" s="1074"/>
      <c r="D58" s="1074"/>
      <c r="E58" s="744" t="s">
        <v>556</v>
      </c>
      <c r="F58" s="535">
        <v>8056</v>
      </c>
      <c r="G58" s="690">
        <v>119</v>
      </c>
      <c r="H58" s="690">
        <v>240</v>
      </c>
      <c r="I58" s="690">
        <v>1530</v>
      </c>
      <c r="J58" s="690">
        <v>360</v>
      </c>
      <c r="K58" s="690">
        <v>0</v>
      </c>
      <c r="L58" s="554">
        <v>1205</v>
      </c>
      <c r="M58" s="574">
        <f t="shared" si="0"/>
        <v>11510</v>
      </c>
      <c r="N58" s="30"/>
    </row>
    <row r="59" spans="1:14" s="310" customFormat="1" ht="16.5" customHeight="1">
      <c r="A59" s="197"/>
      <c r="B59" s="1101"/>
      <c r="C59" s="1074"/>
      <c r="D59" s="1074"/>
      <c r="E59" s="744" t="s">
        <v>557</v>
      </c>
      <c r="F59" s="535">
        <v>55768</v>
      </c>
      <c r="G59" s="690">
        <v>8276</v>
      </c>
      <c r="H59" s="690">
        <v>8147</v>
      </c>
      <c r="I59" s="690">
        <v>25064</v>
      </c>
      <c r="J59" s="690">
        <v>2703</v>
      </c>
      <c r="K59" s="690">
        <v>0</v>
      </c>
      <c r="L59" s="554">
        <v>50311</v>
      </c>
      <c r="M59" s="574">
        <f t="shared" si="0"/>
        <v>150269</v>
      </c>
      <c r="N59" s="30"/>
    </row>
    <row r="60" spans="1:14" s="310" customFormat="1" ht="16.5" customHeight="1">
      <c r="A60" s="197"/>
      <c r="B60" s="1213"/>
      <c r="C60" s="1214"/>
      <c r="D60" s="1214"/>
      <c r="E60" s="744" t="s">
        <v>298</v>
      </c>
      <c r="F60" s="535">
        <v>6531</v>
      </c>
      <c r="G60" s="690">
        <v>108</v>
      </c>
      <c r="H60" s="690">
        <v>522</v>
      </c>
      <c r="I60" s="690">
        <v>1187</v>
      </c>
      <c r="J60" s="690">
        <v>488</v>
      </c>
      <c r="K60" s="690">
        <v>0</v>
      </c>
      <c r="L60" s="554">
        <v>18108</v>
      </c>
      <c r="M60" s="574">
        <f t="shared" si="0"/>
        <v>26944</v>
      </c>
      <c r="N60" s="30"/>
    </row>
    <row r="61" spans="1:14" s="310" customFormat="1" ht="16.5" customHeight="1">
      <c r="A61" s="197"/>
      <c r="B61" s="69" t="s">
        <v>470</v>
      </c>
      <c r="C61" s="70"/>
      <c r="D61" s="70"/>
      <c r="E61" s="506"/>
      <c r="F61" s="544">
        <v>228645</v>
      </c>
      <c r="G61" s="686">
        <v>29430</v>
      </c>
      <c r="H61" s="686">
        <v>29030</v>
      </c>
      <c r="I61" s="686">
        <v>101629</v>
      </c>
      <c r="J61" s="686">
        <v>11218</v>
      </c>
      <c r="K61" s="686">
        <v>0</v>
      </c>
      <c r="L61" s="712">
        <v>201233</v>
      </c>
      <c r="M61" s="578">
        <f t="shared" si="0"/>
        <v>601185</v>
      </c>
      <c r="N61" s="30"/>
    </row>
    <row r="62" spans="1:14" s="310" customFormat="1" ht="16.5" customHeight="1">
      <c r="A62" s="197"/>
      <c r="B62" s="713" t="s">
        <v>461</v>
      </c>
      <c r="C62" s="745"/>
      <c r="D62" s="745"/>
      <c r="E62" s="746"/>
      <c r="F62" s="552">
        <v>1509</v>
      </c>
      <c r="G62" s="687">
        <v>231</v>
      </c>
      <c r="H62" s="687">
        <v>215</v>
      </c>
      <c r="I62" s="687">
        <v>704</v>
      </c>
      <c r="J62" s="687">
        <v>87</v>
      </c>
      <c r="K62" s="687">
        <v>0</v>
      </c>
      <c r="L62" s="713">
        <v>1441</v>
      </c>
      <c r="M62" s="561">
        <f t="shared" si="0"/>
        <v>4187</v>
      </c>
      <c r="N62" s="30"/>
    </row>
    <row r="63" spans="1:14" s="310" customFormat="1" ht="16.5" customHeight="1">
      <c r="A63" s="505"/>
      <c r="B63" s="712" t="s">
        <v>462</v>
      </c>
      <c r="C63" s="753"/>
      <c r="D63" s="753"/>
      <c r="E63" s="754"/>
      <c r="F63" s="544">
        <v>748</v>
      </c>
      <c r="G63" s="686">
        <v>94</v>
      </c>
      <c r="H63" s="686">
        <v>81</v>
      </c>
      <c r="I63" s="686">
        <v>320</v>
      </c>
      <c r="J63" s="686">
        <v>38</v>
      </c>
      <c r="K63" s="686">
        <v>0</v>
      </c>
      <c r="L63" s="712">
        <v>661</v>
      </c>
      <c r="M63" s="578">
        <f t="shared" si="0"/>
        <v>1942</v>
      </c>
      <c r="N63" s="30"/>
    </row>
    <row r="64" spans="1:14" s="310" customFormat="1" ht="16.5" customHeight="1">
      <c r="A64" s="197" t="s">
        <v>560</v>
      </c>
      <c r="B64" s="49"/>
      <c r="C64" s="49"/>
      <c r="D64" s="49"/>
      <c r="E64" s="242"/>
      <c r="F64" s="1038"/>
      <c r="G64" s="1039"/>
      <c r="H64" s="1039"/>
      <c r="I64" s="1039"/>
      <c r="J64" s="1039"/>
      <c r="K64" s="1039"/>
      <c r="L64" s="1040"/>
      <c r="M64" s="1046"/>
      <c r="N64" s="30"/>
    </row>
    <row r="65" spans="1:14" s="310" customFormat="1" ht="16.5" customHeight="1">
      <c r="A65" s="197"/>
      <c r="B65" s="713" t="s">
        <v>459</v>
      </c>
      <c r="C65" s="745"/>
      <c r="D65" s="745"/>
      <c r="E65" s="746"/>
      <c r="F65" s="552">
        <v>12</v>
      </c>
      <c r="G65" s="687">
        <v>0</v>
      </c>
      <c r="H65" s="687">
        <v>0</v>
      </c>
      <c r="I65" s="687">
        <v>12</v>
      </c>
      <c r="J65" s="687">
        <v>12</v>
      </c>
      <c r="K65" s="687">
        <v>0</v>
      </c>
      <c r="L65" s="713">
        <v>218</v>
      </c>
      <c r="M65" s="561">
        <f t="shared" si="0"/>
        <v>254</v>
      </c>
      <c r="N65" s="30"/>
    </row>
    <row r="66" spans="1:14" s="310" customFormat="1" ht="16.5" customHeight="1">
      <c r="A66" s="197"/>
      <c r="B66" s="554" t="s">
        <v>460</v>
      </c>
      <c r="C66" s="747"/>
      <c r="D66" s="747"/>
      <c r="E66" s="530"/>
      <c r="F66" s="535">
        <v>1</v>
      </c>
      <c r="G66" s="690">
        <v>0</v>
      </c>
      <c r="H66" s="690">
        <v>0</v>
      </c>
      <c r="I66" s="690">
        <v>1</v>
      </c>
      <c r="J66" s="690">
        <v>1</v>
      </c>
      <c r="K66" s="690">
        <v>0</v>
      </c>
      <c r="L66" s="554">
        <v>18</v>
      </c>
      <c r="M66" s="574">
        <f t="shared" si="0"/>
        <v>21</v>
      </c>
      <c r="N66" s="30"/>
    </row>
    <row r="67" spans="1:14" s="310" customFormat="1" ht="16.5" customHeight="1">
      <c r="A67" s="197"/>
      <c r="B67" s="554" t="s">
        <v>553</v>
      </c>
      <c r="C67" s="747"/>
      <c r="D67" s="747"/>
      <c r="E67" s="530"/>
      <c r="F67" s="535">
        <v>3620</v>
      </c>
      <c r="G67" s="690">
        <v>0</v>
      </c>
      <c r="H67" s="690">
        <v>0</v>
      </c>
      <c r="I67" s="690">
        <v>3878</v>
      </c>
      <c r="J67" s="690">
        <v>4260</v>
      </c>
      <c r="K67" s="690">
        <v>0</v>
      </c>
      <c r="L67" s="554">
        <v>61342</v>
      </c>
      <c r="M67" s="574">
        <f t="shared" si="0"/>
        <v>73100</v>
      </c>
      <c r="N67" s="30"/>
    </row>
    <row r="68" spans="1:14" s="310" customFormat="1" ht="16.5" customHeight="1">
      <c r="A68" s="197"/>
      <c r="B68" s="39" t="s">
        <v>554</v>
      </c>
      <c r="C68" s="49"/>
      <c r="D68" s="49"/>
      <c r="E68" s="242"/>
      <c r="F68" s="535">
        <v>2521</v>
      </c>
      <c r="G68" s="690">
        <v>0</v>
      </c>
      <c r="H68" s="690">
        <v>0</v>
      </c>
      <c r="I68" s="690">
        <v>1800</v>
      </c>
      <c r="J68" s="690">
        <v>2143</v>
      </c>
      <c r="K68" s="690">
        <v>0</v>
      </c>
      <c r="L68" s="554">
        <v>29921</v>
      </c>
      <c r="M68" s="574">
        <f t="shared" si="0"/>
        <v>36385</v>
      </c>
      <c r="N68" s="30"/>
    </row>
    <row r="69" spans="1:14" s="310" customFormat="1" ht="16.5" customHeight="1">
      <c r="A69" s="197"/>
      <c r="B69" s="1101"/>
      <c r="C69" s="1074"/>
      <c r="D69" s="1074"/>
      <c r="E69" s="744" t="s">
        <v>555</v>
      </c>
      <c r="F69" s="535">
        <v>793</v>
      </c>
      <c r="G69" s="690">
        <v>0</v>
      </c>
      <c r="H69" s="690">
        <v>0</v>
      </c>
      <c r="I69" s="690">
        <v>123</v>
      </c>
      <c r="J69" s="690">
        <v>448</v>
      </c>
      <c r="K69" s="690">
        <v>0</v>
      </c>
      <c r="L69" s="554">
        <v>2522</v>
      </c>
      <c r="M69" s="574">
        <f aca="true" t="shared" si="1" ref="M69:M91">SUM(F69:L69)</f>
        <v>3886</v>
      </c>
      <c r="N69" s="30"/>
    </row>
    <row r="70" spans="1:14" s="310" customFormat="1" ht="16.5" customHeight="1">
      <c r="A70" s="197"/>
      <c r="B70" s="1101"/>
      <c r="C70" s="1074"/>
      <c r="D70" s="1074"/>
      <c r="E70" s="744" t="s">
        <v>556</v>
      </c>
      <c r="F70" s="535">
        <v>24</v>
      </c>
      <c r="G70" s="690">
        <v>0</v>
      </c>
      <c r="H70" s="690">
        <v>0</v>
      </c>
      <c r="I70" s="690">
        <v>0</v>
      </c>
      <c r="J70" s="690">
        <v>0</v>
      </c>
      <c r="K70" s="690">
        <v>0</v>
      </c>
      <c r="L70" s="554">
        <v>844</v>
      </c>
      <c r="M70" s="574">
        <f t="shared" si="1"/>
        <v>868</v>
      </c>
      <c r="N70" s="30"/>
    </row>
    <row r="71" spans="1:14" s="310" customFormat="1" ht="16.5" customHeight="1">
      <c r="A71" s="197"/>
      <c r="B71" s="1101"/>
      <c r="C71" s="1074"/>
      <c r="D71" s="1074"/>
      <c r="E71" s="744" t="s">
        <v>557</v>
      </c>
      <c r="F71" s="535">
        <v>1365</v>
      </c>
      <c r="G71" s="690">
        <v>0</v>
      </c>
      <c r="H71" s="690">
        <v>0</v>
      </c>
      <c r="I71" s="690">
        <v>1502</v>
      </c>
      <c r="J71" s="690">
        <v>1671</v>
      </c>
      <c r="K71" s="690">
        <v>0</v>
      </c>
      <c r="L71" s="554">
        <v>23064</v>
      </c>
      <c r="M71" s="574">
        <f t="shared" si="1"/>
        <v>27602</v>
      </c>
      <c r="N71" s="30"/>
    </row>
    <row r="72" spans="1:14" s="310" customFormat="1" ht="16.5" customHeight="1">
      <c r="A72" s="197"/>
      <c r="B72" s="1213"/>
      <c r="C72" s="1214"/>
      <c r="D72" s="1214"/>
      <c r="E72" s="744" t="s">
        <v>298</v>
      </c>
      <c r="F72" s="535">
        <v>339</v>
      </c>
      <c r="G72" s="690">
        <v>0</v>
      </c>
      <c r="H72" s="690">
        <v>0</v>
      </c>
      <c r="I72" s="690">
        <v>175</v>
      </c>
      <c r="J72" s="690">
        <v>24</v>
      </c>
      <c r="K72" s="690">
        <v>0</v>
      </c>
      <c r="L72" s="554">
        <v>3491</v>
      </c>
      <c r="M72" s="574">
        <f t="shared" si="1"/>
        <v>4029</v>
      </c>
      <c r="N72" s="30"/>
    </row>
    <row r="73" spans="1:14" s="310" customFormat="1" ht="16.5" customHeight="1">
      <c r="A73" s="197"/>
      <c r="B73" s="69" t="s">
        <v>470</v>
      </c>
      <c r="C73" s="70"/>
      <c r="D73" s="70"/>
      <c r="E73" s="506"/>
      <c r="F73" s="544">
        <v>6141</v>
      </c>
      <c r="G73" s="686">
        <v>0</v>
      </c>
      <c r="H73" s="686">
        <v>0</v>
      </c>
      <c r="I73" s="686">
        <v>5678</v>
      </c>
      <c r="J73" s="686">
        <v>6403</v>
      </c>
      <c r="K73" s="686">
        <v>0</v>
      </c>
      <c r="L73" s="712">
        <v>91263</v>
      </c>
      <c r="M73" s="578">
        <f t="shared" si="1"/>
        <v>109485</v>
      </c>
      <c r="N73" s="30"/>
    </row>
    <row r="74" spans="1:14" s="310" customFormat="1" ht="16.5" customHeight="1">
      <c r="A74" s="197"/>
      <c r="B74" s="713" t="s">
        <v>461</v>
      </c>
      <c r="C74" s="745"/>
      <c r="D74" s="745"/>
      <c r="E74" s="746"/>
      <c r="F74" s="552">
        <v>58</v>
      </c>
      <c r="G74" s="687">
        <v>0</v>
      </c>
      <c r="H74" s="687">
        <v>0</v>
      </c>
      <c r="I74" s="687">
        <v>48</v>
      </c>
      <c r="J74" s="687">
        <v>54</v>
      </c>
      <c r="K74" s="687">
        <v>0</v>
      </c>
      <c r="L74" s="713">
        <v>851</v>
      </c>
      <c r="M74" s="561">
        <f t="shared" si="1"/>
        <v>1011</v>
      </c>
      <c r="N74" s="30"/>
    </row>
    <row r="75" spans="1:14" s="310" customFormat="1" ht="16.5" customHeight="1" thickBot="1">
      <c r="A75" s="198"/>
      <c r="B75" s="748" t="s">
        <v>462</v>
      </c>
      <c r="C75" s="749"/>
      <c r="D75" s="749"/>
      <c r="E75" s="750"/>
      <c r="F75" s="536">
        <v>15</v>
      </c>
      <c r="G75" s="752">
        <v>0</v>
      </c>
      <c r="H75" s="752">
        <v>0</v>
      </c>
      <c r="I75" s="752">
        <v>1</v>
      </c>
      <c r="J75" s="752">
        <v>22</v>
      </c>
      <c r="K75" s="752">
        <v>0</v>
      </c>
      <c r="L75" s="748">
        <v>448</v>
      </c>
      <c r="M75" s="566">
        <f t="shared" si="1"/>
        <v>486</v>
      </c>
      <c r="N75" s="30"/>
    </row>
    <row r="76" spans="1:14" s="310" customFormat="1" ht="16.5" customHeight="1">
      <c r="A76" s="197" t="s">
        <v>561</v>
      </c>
      <c r="B76" s="49"/>
      <c r="C76" s="49"/>
      <c r="D76" s="49"/>
      <c r="E76" s="242"/>
      <c r="F76" s="1038"/>
      <c r="G76" s="1038"/>
      <c r="H76" s="1038"/>
      <c r="I76" s="1038"/>
      <c r="J76" s="1038"/>
      <c r="K76" s="1038"/>
      <c r="L76" s="1053"/>
      <c r="M76" s="1046"/>
      <c r="N76" s="30"/>
    </row>
    <row r="77" spans="1:14" s="310" customFormat="1" ht="16.5" customHeight="1">
      <c r="A77" s="197"/>
      <c r="B77" s="713" t="s">
        <v>459</v>
      </c>
      <c r="C77" s="745"/>
      <c r="D77" s="745"/>
      <c r="E77" s="746"/>
      <c r="F77" s="552">
        <v>2124</v>
      </c>
      <c r="G77" s="720">
        <v>324</v>
      </c>
      <c r="H77" s="720">
        <v>288</v>
      </c>
      <c r="I77" s="720">
        <v>1003</v>
      </c>
      <c r="J77" s="720">
        <v>120</v>
      </c>
      <c r="K77" s="720">
        <v>12</v>
      </c>
      <c r="L77" s="745">
        <v>2892</v>
      </c>
      <c r="M77" s="561">
        <f t="shared" si="1"/>
        <v>6763</v>
      </c>
      <c r="N77" s="30"/>
    </row>
    <row r="78" spans="1:14" s="310" customFormat="1" ht="16.5" customHeight="1">
      <c r="A78" s="197"/>
      <c r="B78" s="554" t="s">
        <v>460</v>
      </c>
      <c r="C78" s="747"/>
      <c r="D78" s="747"/>
      <c r="E78" s="530"/>
      <c r="F78" s="535">
        <v>175</v>
      </c>
      <c r="G78" s="718">
        <v>27</v>
      </c>
      <c r="H78" s="718">
        <v>24</v>
      </c>
      <c r="I78" s="718">
        <v>83</v>
      </c>
      <c r="J78" s="718">
        <v>10</v>
      </c>
      <c r="K78" s="718">
        <v>1</v>
      </c>
      <c r="L78" s="747">
        <v>237</v>
      </c>
      <c r="M78" s="574">
        <f t="shared" si="1"/>
        <v>557</v>
      </c>
      <c r="N78" s="30"/>
    </row>
    <row r="79" spans="1:14" s="310" customFormat="1" ht="16.5" customHeight="1">
      <c r="A79" s="197"/>
      <c r="B79" s="554" t="s">
        <v>553</v>
      </c>
      <c r="C79" s="747"/>
      <c r="D79" s="747"/>
      <c r="E79" s="530"/>
      <c r="F79" s="535">
        <v>847096</v>
      </c>
      <c r="G79" s="718">
        <v>103042</v>
      </c>
      <c r="H79" s="718">
        <v>114651</v>
      </c>
      <c r="I79" s="718">
        <v>380319</v>
      </c>
      <c r="J79" s="718">
        <v>40212</v>
      </c>
      <c r="K79" s="718">
        <v>2118</v>
      </c>
      <c r="L79" s="747">
        <v>945404</v>
      </c>
      <c r="M79" s="574">
        <f t="shared" si="1"/>
        <v>2432842</v>
      </c>
      <c r="N79" s="30"/>
    </row>
    <row r="80" spans="1:14" s="310" customFormat="1" ht="16.5" customHeight="1">
      <c r="A80" s="197"/>
      <c r="B80" s="39" t="s">
        <v>554</v>
      </c>
      <c r="C80" s="49"/>
      <c r="D80" s="49"/>
      <c r="E80" s="242"/>
      <c r="F80" s="535">
        <v>484323</v>
      </c>
      <c r="G80" s="718">
        <v>67967</v>
      </c>
      <c r="H80" s="718">
        <v>72467</v>
      </c>
      <c r="I80" s="718">
        <v>270114</v>
      </c>
      <c r="J80" s="718">
        <v>20892</v>
      </c>
      <c r="K80" s="718">
        <v>740</v>
      </c>
      <c r="L80" s="747">
        <v>565193</v>
      </c>
      <c r="M80" s="574">
        <f t="shared" si="1"/>
        <v>1481696</v>
      </c>
      <c r="N80" s="30"/>
    </row>
    <row r="81" spans="1:14" s="310" customFormat="1" ht="16.5" customHeight="1">
      <c r="A81" s="197"/>
      <c r="B81" s="1101"/>
      <c r="C81" s="1074"/>
      <c r="D81" s="1074"/>
      <c r="E81" s="744" t="s">
        <v>555</v>
      </c>
      <c r="F81" s="535">
        <v>56420</v>
      </c>
      <c r="G81" s="718">
        <v>4259</v>
      </c>
      <c r="H81" s="718">
        <v>340</v>
      </c>
      <c r="I81" s="718">
        <v>45945</v>
      </c>
      <c r="J81" s="718">
        <v>3982</v>
      </c>
      <c r="K81" s="718">
        <v>19</v>
      </c>
      <c r="L81" s="747">
        <v>47846</v>
      </c>
      <c r="M81" s="574">
        <f t="shared" si="1"/>
        <v>158811</v>
      </c>
      <c r="N81" s="30"/>
    </row>
    <row r="82" spans="1:14" s="310" customFormat="1" ht="16.5" customHeight="1">
      <c r="A82" s="197"/>
      <c r="B82" s="1101"/>
      <c r="C82" s="1074"/>
      <c r="D82" s="1074"/>
      <c r="E82" s="744" t="s">
        <v>556</v>
      </c>
      <c r="F82" s="535">
        <v>85168</v>
      </c>
      <c r="G82" s="718">
        <v>7995</v>
      </c>
      <c r="H82" s="718">
        <v>8963</v>
      </c>
      <c r="I82" s="718">
        <v>54610</v>
      </c>
      <c r="J82" s="718">
        <v>360</v>
      </c>
      <c r="K82" s="718">
        <v>0</v>
      </c>
      <c r="L82" s="747">
        <v>47914</v>
      </c>
      <c r="M82" s="574">
        <f t="shared" si="1"/>
        <v>205010</v>
      </c>
      <c r="N82" s="30"/>
    </row>
    <row r="83" spans="1:14" s="310" customFormat="1" ht="16.5" customHeight="1">
      <c r="A83" s="197"/>
      <c r="B83" s="1101"/>
      <c r="C83" s="1074"/>
      <c r="D83" s="1074"/>
      <c r="E83" s="744" t="s">
        <v>557</v>
      </c>
      <c r="F83" s="535">
        <v>256940</v>
      </c>
      <c r="G83" s="718">
        <v>40465</v>
      </c>
      <c r="H83" s="718">
        <v>46616</v>
      </c>
      <c r="I83" s="718">
        <v>148682</v>
      </c>
      <c r="J83" s="718">
        <v>15682</v>
      </c>
      <c r="K83" s="718">
        <v>528</v>
      </c>
      <c r="L83" s="747">
        <v>361372</v>
      </c>
      <c r="M83" s="574">
        <f t="shared" si="1"/>
        <v>870285</v>
      </c>
      <c r="N83" s="30"/>
    </row>
    <row r="84" spans="1:14" s="310" customFormat="1" ht="16.5" customHeight="1">
      <c r="A84" s="197"/>
      <c r="B84" s="1213"/>
      <c r="C84" s="1214"/>
      <c r="D84" s="1214"/>
      <c r="E84" s="744" t="s">
        <v>298</v>
      </c>
      <c r="F84" s="535">
        <v>85795</v>
      </c>
      <c r="G84" s="718">
        <v>15248</v>
      </c>
      <c r="H84" s="718">
        <v>16548</v>
      </c>
      <c r="I84" s="718">
        <v>20877</v>
      </c>
      <c r="J84" s="718">
        <v>868</v>
      </c>
      <c r="K84" s="718">
        <v>193</v>
      </c>
      <c r="L84" s="747">
        <v>108061</v>
      </c>
      <c r="M84" s="574">
        <f t="shared" si="1"/>
        <v>247590</v>
      </c>
      <c r="N84" s="30"/>
    </row>
    <row r="85" spans="1:14" s="310" customFormat="1" ht="16.5" customHeight="1">
      <c r="A85" s="197"/>
      <c r="B85" s="69" t="s">
        <v>470</v>
      </c>
      <c r="C85" s="70"/>
      <c r="D85" s="70"/>
      <c r="E85" s="506"/>
      <c r="F85" s="544">
        <v>1331419</v>
      </c>
      <c r="G85" s="719">
        <v>171009</v>
      </c>
      <c r="H85" s="719">
        <v>187118</v>
      </c>
      <c r="I85" s="719">
        <v>650433</v>
      </c>
      <c r="J85" s="719">
        <v>61104</v>
      </c>
      <c r="K85" s="719">
        <v>2858</v>
      </c>
      <c r="L85" s="753">
        <v>1510597</v>
      </c>
      <c r="M85" s="578">
        <f t="shared" si="1"/>
        <v>3914538</v>
      </c>
      <c r="N85" s="30"/>
    </row>
    <row r="86" spans="1:14" s="310" customFormat="1" ht="16.5" customHeight="1">
      <c r="A86" s="197"/>
      <c r="B86" s="713" t="s">
        <v>461</v>
      </c>
      <c r="C86" s="745"/>
      <c r="D86" s="745"/>
      <c r="E86" s="746"/>
      <c r="F86" s="552">
        <v>7686</v>
      </c>
      <c r="G86" s="720">
        <v>1114</v>
      </c>
      <c r="H86" s="720">
        <v>1086</v>
      </c>
      <c r="I86" s="720">
        <v>3781</v>
      </c>
      <c r="J86" s="720">
        <v>459</v>
      </c>
      <c r="K86" s="720">
        <v>23</v>
      </c>
      <c r="L86" s="745">
        <v>10024</v>
      </c>
      <c r="M86" s="561">
        <f t="shared" si="1"/>
        <v>24173</v>
      </c>
      <c r="N86" s="30"/>
    </row>
    <row r="87" spans="1:14" s="310" customFormat="1" ht="16.5" customHeight="1">
      <c r="A87" s="197"/>
      <c r="B87" s="712" t="s">
        <v>462</v>
      </c>
      <c r="C87" s="753"/>
      <c r="D87" s="753"/>
      <c r="E87" s="754"/>
      <c r="F87" s="544">
        <v>3550</v>
      </c>
      <c r="G87" s="719">
        <v>462</v>
      </c>
      <c r="H87" s="719">
        <v>351</v>
      </c>
      <c r="I87" s="719">
        <v>1810</v>
      </c>
      <c r="J87" s="719">
        <v>220</v>
      </c>
      <c r="K87" s="719">
        <v>1</v>
      </c>
      <c r="L87" s="753">
        <v>5192</v>
      </c>
      <c r="M87" s="578">
        <f t="shared" si="1"/>
        <v>11586</v>
      </c>
      <c r="N87" s="30"/>
    </row>
    <row r="88" spans="1:14" s="310" customFormat="1" ht="16.5" customHeight="1">
      <c r="A88" s="197"/>
      <c r="B88" s="39" t="s">
        <v>562</v>
      </c>
      <c r="C88" s="49"/>
      <c r="D88" s="49"/>
      <c r="E88" s="242"/>
      <c r="F88" s="1050"/>
      <c r="G88" s="1050"/>
      <c r="H88" s="1050"/>
      <c r="I88" s="1050"/>
      <c r="J88" s="1050"/>
      <c r="K88" s="1050"/>
      <c r="L88" s="1051"/>
      <c r="M88" s="1052"/>
      <c r="N88" s="30"/>
    </row>
    <row r="89" spans="1:14" s="310" customFormat="1" ht="16.5" customHeight="1">
      <c r="A89" s="197"/>
      <c r="B89" s="1101"/>
      <c r="C89" s="1074"/>
      <c r="D89" s="1074"/>
      <c r="E89" s="744" t="s">
        <v>563</v>
      </c>
      <c r="F89" s="535">
        <v>832951</v>
      </c>
      <c r="G89" s="718">
        <v>100666</v>
      </c>
      <c r="H89" s="718">
        <v>106605</v>
      </c>
      <c r="I89" s="718">
        <v>366561</v>
      </c>
      <c r="J89" s="718">
        <v>39390</v>
      </c>
      <c r="K89" s="718">
        <v>2066</v>
      </c>
      <c r="L89" s="747">
        <v>932329</v>
      </c>
      <c r="M89" s="574">
        <f t="shared" si="1"/>
        <v>2380568</v>
      </c>
      <c r="N89" s="30"/>
    </row>
    <row r="90" spans="1:14" s="310" customFormat="1" ht="16.5" customHeight="1">
      <c r="A90" s="197"/>
      <c r="B90" s="1101"/>
      <c r="C90" s="1074"/>
      <c r="D90" s="1074"/>
      <c r="E90" s="744" t="s">
        <v>564</v>
      </c>
      <c r="F90" s="535">
        <v>14145</v>
      </c>
      <c r="G90" s="718">
        <v>1744</v>
      </c>
      <c r="H90" s="718">
        <v>2356</v>
      </c>
      <c r="I90" s="718">
        <v>6272</v>
      </c>
      <c r="J90" s="718">
        <v>822</v>
      </c>
      <c r="K90" s="718">
        <v>0</v>
      </c>
      <c r="L90" s="747">
        <v>13075</v>
      </c>
      <c r="M90" s="574">
        <f t="shared" si="1"/>
        <v>38414</v>
      </c>
      <c r="N90" s="30"/>
    </row>
    <row r="91" spans="1:14" s="310" customFormat="1" ht="16.5" customHeight="1" thickBot="1">
      <c r="A91" s="198"/>
      <c r="B91" s="1075"/>
      <c r="C91" s="1076"/>
      <c r="D91" s="1076"/>
      <c r="E91" s="755" t="s">
        <v>565</v>
      </c>
      <c r="F91" s="536">
        <v>0</v>
      </c>
      <c r="G91" s="751">
        <v>632</v>
      </c>
      <c r="H91" s="751">
        <v>5690</v>
      </c>
      <c r="I91" s="751">
        <v>7486</v>
      </c>
      <c r="J91" s="751">
        <v>0</v>
      </c>
      <c r="K91" s="751">
        <v>52</v>
      </c>
      <c r="L91" s="749">
        <v>0</v>
      </c>
      <c r="M91" s="566">
        <f t="shared" si="1"/>
        <v>13860</v>
      </c>
      <c r="N91" s="30"/>
    </row>
    <row r="92" ht="16.5" customHeight="1"/>
    <row r="93" spans="2:4" ht="16.5" customHeight="1">
      <c r="B93" s="1211"/>
      <c r="C93" s="1212"/>
      <c r="D93" s="1212"/>
    </row>
  </sheetData>
  <mergeCells count="10">
    <mergeCell ref="M2:M3"/>
    <mergeCell ref="B9:D12"/>
    <mergeCell ref="B21:D24"/>
    <mergeCell ref="B33:D36"/>
    <mergeCell ref="B93:D93"/>
    <mergeCell ref="B89:D91"/>
    <mergeCell ref="B45:D48"/>
    <mergeCell ref="B57:D60"/>
    <mergeCell ref="B69:D72"/>
    <mergeCell ref="B81:D84"/>
  </mergeCells>
  <conditionalFormatting sqref="B92:B65536 C92:D92 C94:D65536 E94:E102 E104:E65536 B89 C77:D80 B77:B81 F89:IV65536 C65:D68 B65:B69 E89:E92 C53:D56 B53:B57 C41:D44 B41:B45 C29:D32 B29:B33 C17:D20 B17:B21 C1:D8 B13:D15 B1:B9 E1:IV15 E17:IV27 B25:D27 E29:IV39 B37:D39 E41:IV51 B49:D51 E53:IV63 B61:D63 E65:IV75 B73:D75 E77:IV87 B85:D87 A89:A65536 A76:IV76 A64:IV64 A52:IV52 A40:IV40 A28:IV28 A1:A15 A16:IV16 A17:A27 A29:A39 A41:A51 A53:A63 A65:A75 A77:A87 A88:IV88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rowBreaks count="1" manualBreakCount="1">
    <brk id="9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104"/>
  <sheetViews>
    <sheetView zoomScaleSheetLayoutView="10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27" sqref="J27"/>
    </sheetView>
  </sheetViews>
  <sheetFormatPr defaultColWidth="9.00390625" defaultRowHeight="13.5"/>
  <cols>
    <col min="1" max="1" width="3.125" style="85" customWidth="1"/>
    <col min="2" max="2" width="3.50390625" style="85" customWidth="1"/>
    <col min="3" max="3" width="4.50390625" style="85" customWidth="1"/>
    <col min="4" max="4" width="19.25390625" style="85" customWidth="1"/>
    <col min="5" max="5" width="11.875" style="85" customWidth="1"/>
    <col min="6" max="13" width="16.00390625" style="85" customWidth="1"/>
    <col min="14" max="71" width="10.625" style="85" customWidth="1"/>
    <col min="72" max="16384" width="9.00390625" style="85" customWidth="1"/>
  </cols>
  <sheetData>
    <row r="1" spans="1:13" ht="16.5" customHeight="1" thickBot="1">
      <c r="A1" s="29" t="s">
        <v>403</v>
      </c>
      <c r="B1" s="30"/>
      <c r="C1" s="30"/>
      <c r="D1" s="30"/>
      <c r="E1" s="30"/>
      <c r="F1" s="30"/>
      <c r="G1" s="30"/>
      <c r="H1" s="46"/>
      <c r="I1" s="30"/>
      <c r="J1" s="30"/>
      <c r="K1" s="30"/>
      <c r="L1" s="30"/>
      <c r="M1" s="46" t="s">
        <v>458</v>
      </c>
    </row>
    <row r="2" spans="1:13" ht="13.5">
      <c r="A2" s="332"/>
      <c r="B2" s="333"/>
      <c r="C2" s="333"/>
      <c r="D2" s="333"/>
      <c r="E2" s="338" t="s">
        <v>412</v>
      </c>
      <c r="F2" s="141" t="s">
        <v>355</v>
      </c>
      <c r="G2" s="141" t="s">
        <v>375</v>
      </c>
      <c r="H2" s="203" t="s">
        <v>356</v>
      </c>
      <c r="I2" s="141" t="s">
        <v>353</v>
      </c>
      <c r="J2" s="141" t="s">
        <v>376</v>
      </c>
      <c r="K2" s="141" t="s">
        <v>377</v>
      </c>
      <c r="L2" s="204" t="s">
        <v>378</v>
      </c>
      <c r="M2" s="1110" t="s">
        <v>550</v>
      </c>
    </row>
    <row r="3" spans="1:13" ht="14.25" thickBot="1">
      <c r="A3" s="184"/>
      <c r="B3" s="336" t="s">
        <v>212</v>
      </c>
      <c r="C3" s="336"/>
      <c r="D3" s="336"/>
      <c r="E3" s="339"/>
      <c r="F3" s="325" t="s">
        <v>379</v>
      </c>
      <c r="G3" s="325" t="s">
        <v>380</v>
      </c>
      <c r="H3" s="325" t="s">
        <v>381</v>
      </c>
      <c r="I3" s="325" t="s">
        <v>382</v>
      </c>
      <c r="J3" s="325" t="s">
        <v>383</v>
      </c>
      <c r="K3" s="325" t="s">
        <v>384</v>
      </c>
      <c r="L3" s="214" t="s">
        <v>385</v>
      </c>
      <c r="M3" s="1111"/>
    </row>
    <row r="4" spans="1:13" s="30" customFormat="1" ht="13.5">
      <c r="A4" s="145" t="s">
        <v>404</v>
      </c>
      <c r="B4" s="88"/>
      <c r="C4" s="88"/>
      <c r="D4" s="88"/>
      <c r="E4" s="795" t="s">
        <v>407</v>
      </c>
      <c r="F4" s="1054">
        <f aca="true" t="shared" si="0" ref="F4:L5">F7+F15+F34+F58</f>
        <v>236468</v>
      </c>
      <c r="G4" s="1055">
        <f t="shared" si="0"/>
        <v>16612</v>
      </c>
      <c r="H4" s="1055">
        <f t="shared" si="0"/>
        <v>46775</v>
      </c>
      <c r="I4" s="1055">
        <f t="shared" si="0"/>
        <v>272292</v>
      </c>
      <c r="J4" s="1055">
        <f t="shared" si="0"/>
        <v>5260</v>
      </c>
      <c r="K4" s="1055">
        <f t="shared" si="0"/>
        <v>18245</v>
      </c>
      <c r="L4" s="1055">
        <f t="shared" si="0"/>
        <v>377789</v>
      </c>
      <c r="M4" s="796">
        <f>SUM(F4:L4)</f>
        <v>973441</v>
      </c>
    </row>
    <row r="5" spans="1:13" s="30" customFormat="1" ht="13.5">
      <c r="A5" s="145"/>
      <c r="B5" s="86"/>
      <c r="C5" s="86"/>
      <c r="D5" s="86"/>
      <c r="E5" s="757" t="s">
        <v>408</v>
      </c>
      <c r="F5" s="88">
        <f t="shared" si="0"/>
        <v>271228</v>
      </c>
      <c r="G5" s="433">
        <f t="shared" si="0"/>
        <v>98598</v>
      </c>
      <c r="H5" s="433">
        <f t="shared" si="0"/>
        <v>224999</v>
      </c>
      <c r="I5" s="433">
        <f t="shared" si="0"/>
        <v>637375</v>
      </c>
      <c r="J5" s="433">
        <f t="shared" si="0"/>
        <v>351557</v>
      </c>
      <c r="K5" s="433">
        <f t="shared" si="0"/>
        <v>366811</v>
      </c>
      <c r="L5" s="433">
        <f t="shared" si="0"/>
        <v>405711</v>
      </c>
      <c r="M5" s="210">
        <f>SUM(F5:L5)</f>
        <v>2356279</v>
      </c>
    </row>
    <row r="6" spans="1:13" ht="13.5">
      <c r="A6" s="145"/>
      <c r="B6" s="16" t="s">
        <v>405</v>
      </c>
      <c r="C6" s="88"/>
      <c r="D6" s="88"/>
      <c r="E6" s="340"/>
      <c r="F6" s="1060"/>
      <c r="G6" s="980"/>
      <c r="H6" s="980"/>
      <c r="I6" s="980"/>
      <c r="J6" s="980"/>
      <c r="K6" s="980"/>
      <c r="L6" s="981"/>
      <c r="M6" s="960"/>
    </row>
    <row r="7" spans="1:13" ht="13.5">
      <c r="A7" s="145"/>
      <c r="B7" s="16"/>
      <c r="C7" s="17" t="s">
        <v>406</v>
      </c>
      <c r="D7" s="18"/>
      <c r="E7" s="783" t="s">
        <v>407</v>
      </c>
      <c r="F7" s="766">
        <v>192202</v>
      </c>
      <c r="G7" s="766">
        <v>10350</v>
      </c>
      <c r="H7" s="766">
        <v>31196</v>
      </c>
      <c r="I7" s="766">
        <v>73025</v>
      </c>
      <c r="J7" s="766">
        <v>0</v>
      </c>
      <c r="K7" s="766">
        <v>0</v>
      </c>
      <c r="L7" s="797">
        <v>133080</v>
      </c>
      <c r="M7" s="741">
        <f>SUM(F7:L7)</f>
        <v>439853</v>
      </c>
    </row>
    <row r="8" spans="1:13" ht="13.5">
      <c r="A8" s="145"/>
      <c r="B8" s="16"/>
      <c r="C8" s="16"/>
      <c r="D8" s="88"/>
      <c r="E8" s="789" t="s">
        <v>408</v>
      </c>
      <c r="F8" s="87">
        <v>192202</v>
      </c>
      <c r="G8" s="87">
        <v>10350</v>
      </c>
      <c r="H8" s="87">
        <v>39958</v>
      </c>
      <c r="I8" s="87">
        <v>73025</v>
      </c>
      <c r="J8" s="87">
        <v>0</v>
      </c>
      <c r="K8" s="87">
        <v>0</v>
      </c>
      <c r="L8" s="88">
        <v>133080</v>
      </c>
      <c r="M8" s="525">
        <f>SUM(F8:L8)</f>
        <v>448615</v>
      </c>
    </row>
    <row r="9" spans="1:13" ht="13.5">
      <c r="A9" s="145"/>
      <c r="B9" s="16"/>
      <c r="C9" s="16"/>
      <c r="D9" s="771" t="s">
        <v>428</v>
      </c>
      <c r="E9" s="794" t="s">
        <v>407</v>
      </c>
      <c r="F9" s="790">
        <v>192202</v>
      </c>
      <c r="G9" s="499">
        <v>0</v>
      </c>
      <c r="H9" s="499">
        <v>24008</v>
      </c>
      <c r="I9" s="499">
        <v>73025</v>
      </c>
      <c r="J9" s="499">
        <v>0</v>
      </c>
      <c r="K9" s="499">
        <v>0</v>
      </c>
      <c r="L9" s="500">
        <v>133080</v>
      </c>
      <c r="M9" s="475">
        <f aca="true" t="shared" si="1" ref="M9:M64">SUM(F9:L9)</f>
        <v>422315</v>
      </c>
    </row>
    <row r="10" spans="1:13" ht="13.5">
      <c r="A10" s="145"/>
      <c r="B10" s="16"/>
      <c r="C10" s="16"/>
      <c r="D10" s="772"/>
      <c r="E10" s="781" t="s">
        <v>408</v>
      </c>
      <c r="F10" s="790">
        <v>192202</v>
      </c>
      <c r="G10" s="499">
        <v>0</v>
      </c>
      <c r="H10" s="499">
        <v>24008</v>
      </c>
      <c r="I10" s="499">
        <v>73025</v>
      </c>
      <c r="J10" s="499">
        <v>0</v>
      </c>
      <c r="K10" s="499">
        <v>0</v>
      </c>
      <c r="L10" s="500">
        <v>133080</v>
      </c>
      <c r="M10" s="475">
        <f t="shared" si="1"/>
        <v>422315</v>
      </c>
    </row>
    <row r="11" spans="1:13" ht="13.5">
      <c r="A11" s="145"/>
      <c r="B11" s="16"/>
      <c r="C11" s="16"/>
      <c r="D11" s="793" t="s">
        <v>429</v>
      </c>
      <c r="E11" s="781" t="s">
        <v>407</v>
      </c>
      <c r="F11" s="790">
        <v>0</v>
      </c>
      <c r="G11" s="499">
        <v>10350</v>
      </c>
      <c r="H11" s="499">
        <v>7188</v>
      </c>
      <c r="I11" s="499">
        <v>0</v>
      </c>
      <c r="J11" s="499">
        <v>0</v>
      </c>
      <c r="K11" s="499">
        <v>0</v>
      </c>
      <c r="L11" s="500">
        <v>0</v>
      </c>
      <c r="M11" s="475">
        <f t="shared" si="1"/>
        <v>17538</v>
      </c>
    </row>
    <row r="12" spans="1:13" ht="13.5">
      <c r="A12" s="145"/>
      <c r="B12" s="16"/>
      <c r="C12" s="16"/>
      <c r="D12" s="772"/>
      <c r="E12" s="788" t="s">
        <v>408</v>
      </c>
      <c r="F12" s="790">
        <v>0</v>
      </c>
      <c r="G12" s="499">
        <v>10350</v>
      </c>
      <c r="H12" s="499">
        <v>7188</v>
      </c>
      <c r="I12" s="499">
        <v>0</v>
      </c>
      <c r="J12" s="499">
        <v>0</v>
      </c>
      <c r="K12" s="499">
        <v>0</v>
      </c>
      <c r="L12" s="500">
        <v>0</v>
      </c>
      <c r="M12" s="475">
        <f t="shared" si="1"/>
        <v>17538</v>
      </c>
    </row>
    <row r="13" spans="1:13" ht="13.5">
      <c r="A13" s="145"/>
      <c r="B13" s="23"/>
      <c r="C13" s="23"/>
      <c r="D13" s="770" t="s">
        <v>430</v>
      </c>
      <c r="E13" s="787" t="s">
        <v>408</v>
      </c>
      <c r="F13" s="798">
        <v>0</v>
      </c>
      <c r="G13" s="433">
        <v>0</v>
      </c>
      <c r="H13" s="433">
        <v>8762</v>
      </c>
      <c r="I13" s="433">
        <v>0</v>
      </c>
      <c r="J13" s="433">
        <v>0</v>
      </c>
      <c r="K13" s="433">
        <v>0</v>
      </c>
      <c r="L13" s="434">
        <v>0</v>
      </c>
      <c r="M13" s="435">
        <f t="shared" si="1"/>
        <v>8762</v>
      </c>
    </row>
    <row r="14" spans="1:13" ht="13.5">
      <c r="A14" s="145"/>
      <c r="B14" s="16" t="s">
        <v>410</v>
      </c>
      <c r="C14" s="88"/>
      <c r="D14" s="88"/>
      <c r="E14" s="172"/>
      <c r="F14" s="979"/>
      <c r="G14" s="980"/>
      <c r="H14" s="980"/>
      <c r="I14" s="980"/>
      <c r="J14" s="980"/>
      <c r="K14" s="980"/>
      <c r="L14" s="981"/>
      <c r="M14" s="960"/>
    </row>
    <row r="15" spans="1:13" ht="13.5">
      <c r="A15" s="145"/>
      <c r="B15" s="16"/>
      <c r="C15" s="17" t="s">
        <v>411</v>
      </c>
      <c r="D15" s="18"/>
      <c r="E15" s="789" t="s">
        <v>407</v>
      </c>
      <c r="F15" s="87">
        <v>32693</v>
      </c>
      <c r="G15" s="87">
        <v>4470</v>
      </c>
      <c r="H15" s="87">
        <v>8147</v>
      </c>
      <c r="I15" s="87">
        <v>112814</v>
      </c>
      <c r="J15" s="87">
        <v>60</v>
      </c>
      <c r="K15" s="87">
        <v>0</v>
      </c>
      <c r="L15" s="930">
        <v>41130</v>
      </c>
      <c r="M15" s="87"/>
    </row>
    <row r="16" spans="1:13" ht="13.5">
      <c r="A16" s="145"/>
      <c r="B16" s="16"/>
      <c r="C16" s="16"/>
      <c r="D16" s="88"/>
      <c r="E16" s="781" t="s">
        <v>408</v>
      </c>
      <c r="F16" s="498">
        <v>32693</v>
      </c>
      <c r="G16" s="498">
        <v>85079</v>
      </c>
      <c r="H16" s="498">
        <v>177609</v>
      </c>
      <c r="I16" s="498">
        <v>475950</v>
      </c>
      <c r="J16" s="498">
        <v>315982</v>
      </c>
      <c r="K16" s="498">
        <v>131248</v>
      </c>
      <c r="L16" s="931">
        <v>41130</v>
      </c>
      <c r="M16" s="498"/>
    </row>
    <row r="17" spans="1:13" ht="13.5">
      <c r="A17" s="145"/>
      <c r="B17" s="16"/>
      <c r="C17" s="16"/>
      <c r="D17" s="1218" t="s">
        <v>624</v>
      </c>
      <c r="E17" s="781" t="s">
        <v>407</v>
      </c>
      <c r="F17" s="498">
        <v>13394</v>
      </c>
      <c r="G17" s="499">
        <v>585</v>
      </c>
      <c r="H17" s="499">
        <v>500</v>
      </c>
      <c r="I17" s="499">
        <v>84824</v>
      </c>
      <c r="J17" s="499">
        <v>0</v>
      </c>
      <c r="K17" s="499">
        <v>0</v>
      </c>
      <c r="L17" s="500">
        <v>0</v>
      </c>
      <c r="M17" s="475"/>
    </row>
    <row r="18" spans="1:13" ht="13.5">
      <c r="A18" s="145"/>
      <c r="B18" s="16"/>
      <c r="C18" s="16"/>
      <c r="D18" s="1222"/>
      <c r="E18" s="781" t="s">
        <v>408</v>
      </c>
      <c r="F18" s="498">
        <v>13394</v>
      </c>
      <c r="G18" s="499">
        <v>585</v>
      </c>
      <c r="H18" s="499">
        <v>500</v>
      </c>
      <c r="I18" s="499">
        <v>169647</v>
      </c>
      <c r="J18" s="499">
        <v>0</v>
      </c>
      <c r="K18" s="499">
        <v>0</v>
      </c>
      <c r="L18" s="500">
        <v>0</v>
      </c>
      <c r="M18" s="475"/>
    </row>
    <row r="19" spans="1:13" ht="13.5">
      <c r="A19" s="145"/>
      <c r="B19" s="16"/>
      <c r="C19" s="16"/>
      <c r="D19" s="1218" t="s">
        <v>625</v>
      </c>
      <c r="E19" s="781" t="s">
        <v>407</v>
      </c>
      <c r="F19" s="498">
        <v>0</v>
      </c>
      <c r="G19" s="499">
        <v>0</v>
      </c>
      <c r="H19" s="499">
        <v>0</v>
      </c>
      <c r="I19" s="499">
        <v>0</v>
      </c>
      <c r="J19" s="499">
        <v>0</v>
      </c>
      <c r="K19" s="499">
        <v>0</v>
      </c>
      <c r="L19" s="500">
        <v>0</v>
      </c>
      <c r="M19" s="475"/>
    </row>
    <row r="20" spans="1:13" ht="13.5">
      <c r="A20" s="145"/>
      <c r="B20" s="16"/>
      <c r="C20" s="16"/>
      <c r="D20" s="1219"/>
      <c r="E20" s="781" t="s">
        <v>408</v>
      </c>
      <c r="F20" s="498">
        <v>0</v>
      </c>
      <c r="G20" s="499">
        <v>0</v>
      </c>
      <c r="H20" s="499">
        <v>0</v>
      </c>
      <c r="I20" s="499">
        <v>0</v>
      </c>
      <c r="J20" s="499">
        <v>0</v>
      </c>
      <c r="K20" s="499">
        <v>0</v>
      </c>
      <c r="L20" s="500">
        <v>0</v>
      </c>
      <c r="M20" s="475"/>
    </row>
    <row r="21" spans="1:13" ht="13.5">
      <c r="A21" s="145"/>
      <c r="B21" s="16"/>
      <c r="C21" s="16"/>
      <c r="D21" s="793" t="s">
        <v>413</v>
      </c>
      <c r="E21" s="781" t="s">
        <v>407</v>
      </c>
      <c r="F21" s="498">
        <v>16004</v>
      </c>
      <c r="G21" s="499">
        <v>3885</v>
      </c>
      <c r="H21" s="499">
        <v>4487</v>
      </c>
      <c r="I21" s="499">
        <v>13643</v>
      </c>
      <c r="J21" s="499">
        <v>0</v>
      </c>
      <c r="K21" s="499">
        <v>0</v>
      </c>
      <c r="L21" s="500">
        <v>41130</v>
      </c>
      <c r="M21" s="475"/>
    </row>
    <row r="22" spans="1:13" ht="13.5">
      <c r="A22" s="145"/>
      <c r="B22" s="16"/>
      <c r="C22" s="16"/>
      <c r="D22" s="793"/>
      <c r="E22" s="781" t="s">
        <v>408</v>
      </c>
      <c r="F22" s="498">
        <v>16004</v>
      </c>
      <c r="G22" s="499">
        <v>3885</v>
      </c>
      <c r="H22" s="499">
        <v>4487</v>
      </c>
      <c r="I22" s="499">
        <v>13643</v>
      </c>
      <c r="J22" s="499">
        <v>0</v>
      </c>
      <c r="K22" s="499">
        <v>0</v>
      </c>
      <c r="L22" s="500">
        <v>41130</v>
      </c>
      <c r="M22" s="475"/>
    </row>
    <row r="23" spans="1:13" ht="13.5">
      <c r="A23" s="145"/>
      <c r="B23" s="16"/>
      <c r="C23" s="16"/>
      <c r="D23" s="1218" t="s">
        <v>623</v>
      </c>
      <c r="E23" s="781" t="s">
        <v>407</v>
      </c>
      <c r="F23" s="498">
        <v>0</v>
      </c>
      <c r="G23" s="499">
        <v>0</v>
      </c>
      <c r="H23" s="499">
        <v>3160</v>
      </c>
      <c r="I23" s="499">
        <v>13537</v>
      </c>
      <c r="J23" s="499">
        <v>0</v>
      </c>
      <c r="K23" s="499">
        <v>0</v>
      </c>
      <c r="L23" s="500">
        <v>0</v>
      </c>
      <c r="M23" s="475"/>
    </row>
    <row r="24" spans="1:13" ht="13.5">
      <c r="A24" s="145"/>
      <c r="B24" s="16"/>
      <c r="C24" s="16"/>
      <c r="D24" s="1219"/>
      <c r="E24" s="781" t="s">
        <v>408</v>
      </c>
      <c r="F24" s="498">
        <v>0</v>
      </c>
      <c r="G24" s="499">
        <v>0</v>
      </c>
      <c r="H24" s="499">
        <v>3160</v>
      </c>
      <c r="I24" s="499">
        <v>13537</v>
      </c>
      <c r="J24" s="499">
        <v>0</v>
      </c>
      <c r="K24" s="499">
        <v>0</v>
      </c>
      <c r="L24" s="500">
        <v>0</v>
      </c>
      <c r="M24" s="475"/>
    </row>
    <row r="25" spans="1:13" ht="13.5">
      <c r="A25" s="145"/>
      <c r="B25" s="16"/>
      <c r="C25" s="16"/>
      <c r="D25" s="793" t="s">
        <v>414</v>
      </c>
      <c r="E25" s="781" t="s">
        <v>407</v>
      </c>
      <c r="F25" s="498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500">
        <v>0</v>
      </c>
      <c r="M25" s="475"/>
    </row>
    <row r="26" spans="1:13" ht="13.5">
      <c r="A26" s="145"/>
      <c r="B26" s="16"/>
      <c r="C26" s="16"/>
      <c r="D26" s="793"/>
      <c r="E26" s="781" t="s">
        <v>408</v>
      </c>
      <c r="F26" s="498">
        <v>0</v>
      </c>
      <c r="G26" s="499">
        <v>0</v>
      </c>
      <c r="H26" s="499">
        <v>0</v>
      </c>
      <c r="I26" s="499">
        <v>0</v>
      </c>
      <c r="J26" s="499">
        <v>0</v>
      </c>
      <c r="K26" s="499">
        <v>0</v>
      </c>
      <c r="L26" s="500">
        <v>0</v>
      </c>
      <c r="M26" s="475"/>
    </row>
    <row r="27" spans="1:13" ht="13.5">
      <c r="A27" s="145"/>
      <c r="B27" s="16"/>
      <c r="C27" s="16"/>
      <c r="D27" s="771" t="s">
        <v>415</v>
      </c>
      <c r="E27" s="781" t="s">
        <v>407</v>
      </c>
      <c r="F27" s="498">
        <v>3295</v>
      </c>
      <c r="G27" s="499">
        <v>0</v>
      </c>
      <c r="H27" s="499">
        <v>0</v>
      </c>
      <c r="I27" s="499">
        <v>810</v>
      </c>
      <c r="J27" s="499">
        <v>60</v>
      </c>
      <c r="K27" s="499">
        <v>0</v>
      </c>
      <c r="L27" s="500">
        <v>0</v>
      </c>
      <c r="M27" s="475"/>
    </row>
    <row r="28" spans="1:13" ht="13.5">
      <c r="A28" s="145"/>
      <c r="B28" s="16"/>
      <c r="C28" s="16"/>
      <c r="D28" s="772"/>
      <c r="E28" s="781" t="s">
        <v>408</v>
      </c>
      <c r="F28" s="498">
        <v>3295</v>
      </c>
      <c r="G28" s="499">
        <v>0</v>
      </c>
      <c r="H28" s="499">
        <v>0</v>
      </c>
      <c r="I28" s="499">
        <v>810</v>
      </c>
      <c r="J28" s="499">
        <v>60</v>
      </c>
      <c r="K28" s="499">
        <v>0</v>
      </c>
      <c r="L28" s="500">
        <v>0</v>
      </c>
      <c r="M28" s="475"/>
    </row>
    <row r="29" spans="1:13" ht="13.5">
      <c r="A29" s="145"/>
      <c r="B29" s="16"/>
      <c r="C29" s="16"/>
      <c r="D29" s="771" t="s">
        <v>688</v>
      </c>
      <c r="E29" s="781" t="s">
        <v>407</v>
      </c>
      <c r="F29" s="498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500">
        <v>0</v>
      </c>
      <c r="M29" s="475"/>
    </row>
    <row r="30" spans="1:13" ht="13.5">
      <c r="A30" s="145"/>
      <c r="B30" s="16"/>
      <c r="C30" s="16"/>
      <c r="D30" s="772"/>
      <c r="E30" s="781" t="s">
        <v>408</v>
      </c>
      <c r="F30" s="498">
        <v>0</v>
      </c>
      <c r="G30" s="499">
        <v>0</v>
      </c>
      <c r="H30" s="499">
        <v>0</v>
      </c>
      <c r="I30" s="499">
        <v>0</v>
      </c>
      <c r="J30" s="499">
        <v>0</v>
      </c>
      <c r="K30" s="499">
        <v>0</v>
      </c>
      <c r="L30" s="500">
        <v>0</v>
      </c>
      <c r="M30" s="475"/>
    </row>
    <row r="31" spans="1:13" ht="13.5">
      <c r="A31" s="145"/>
      <c r="B31" s="16"/>
      <c r="C31" s="16"/>
      <c r="D31" s="771" t="s">
        <v>695</v>
      </c>
      <c r="E31" s="781" t="s">
        <v>407</v>
      </c>
      <c r="F31" s="498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500">
        <v>0</v>
      </c>
      <c r="M31" s="475"/>
    </row>
    <row r="32" spans="1:13" ht="13.5">
      <c r="A32" s="145"/>
      <c r="B32" s="16"/>
      <c r="C32" s="16"/>
      <c r="D32" s="772" t="s">
        <v>696</v>
      </c>
      <c r="E32" s="781" t="s">
        <v>408</v>
      </c>
      <c r="F32" s="498">
        <v>0</v>
      </c>
      <c r="G32" s="499">
        <v>0</v>
      </c>
      <c r="H32" s="499">
        <v>0</v>
      </c>
      <c r="I32" s="499">
        <v>0</v>
      </c>
      <c r="J32" s="499">
        <v>0</v>
      </c>
      <c r="K32" s="499">
        <v>0</v>
      </c>
      <c r="L32" s="500">
        <v>0</v>
      </c>
      <c r="M32" s="475"/>
    </row>
    <row r="33" spans="1:13" ht="13.5">
      <c r="A33" s="145"/>
      <c r="B33" s="16"/>
      <c r="C33" s="23"/>
      <c r="D33" s="770" t="s">
        <v>694</v>
      </c>
      <c r="E33" s="787" t="s">
        <v>408</v>
      </c>
      <c r="F33" s="798">
        <v>0</v>
      </c>
      <c r="G33" s="433">
        <v>80609</v>
      </c>
      <c r="H33" s="433">
        <v>169462</v>
      </c>
      <c r="I33" s="433">
        <v>278313</v>
      </c>
      <c r="J33" s="433">
        <v>315922</v>
      </c>
      <c r="K33" s="433">
        <v>131248</v>
      </c>
      <c r="L33" s="434">
        <v>0</v>
      </c>
      <c r="M33" s="435"/>
    </row>
    <row r="34" spans="1:13" ht="13.5">
      <c r="A34" s="145"/>
      <c r="B34" s="16"/>
      <c r="C34" s="17" t="s">
        <v>416</v>
      </c>
      <c r="D34" s="88"/>
      <c r="E34" s="783" t="s">
        <v>407</v>
      </c>
      <c r="F34" s="766">
        <v>11573</v>
      </c>
      <c r="G34" s="766">
        <v>1792</v>
      </c>
      <c r="H34" s="766">
        <v>7432</v>
      </c>
      <c r="I34" s="766">
        <v>86453</v>
      </c>
      <c r="J34" s="766">
        <v>5200</v>
      </c>
      <c r="K34" s="766">
        <v>18245</v>
      </c>
      <c r="L34" s="797">
        <v>203579</v>
      </c>
      <c r="M34" s="741">
        <f t="shared" si="1"/>
        <v>334274</v>
      </c>
    </row>
    <row r="35" spans="1:13" ht="13.5">
      <c r="A35" s="145"/>
      <c r="B35" s="16"/>
      <c r="C35" s="16"/>
      <c r="D35" s="88"/>
      <c r="E35" s="789" t="s">
        <v>408</v>
      </c>
      <c r="F35" s="87">
        <v>11573</v>
      </c>
      <c r="G35" s="87">
        <v>3169</v>
      </c>
      <c r="H35" s="87">
        <v>7432</v>
      </c>
      <c r="I35" s="87">
        <v>88400</v>
      </c>
      <c r="J35" s="87">
        <v>5200</v>
      </c>
      <c r="K35" s="87">
        <v>235563</v>
      </c>
      <c r="L35" s="88">
        <v>228975</v>
      </c>
      <c r="M35" s="525">
        <f t="shared" si="1"/>
        <v>580312</v>
      </c>
    </row>
    <row r="36" spans="1:13" ht="13.5">
      <c r="A36" s="145"/>
      <c r="B36" s="16"/>
      <c r="C36" s="16"/>
      <c r="D36" s="771" t="s">
        <v>417</v>
      </c>
      <c r="E36" s="781" t="s">
        <v>407</v>
      </c>
      <c r="F36" s="498">
        <v>1404</v>
      </c>
      <c r="G36" s="499">
        <v>1351</v>
      </c>
      <c r="H36" s="499">
        <v>4887</v>
      </c>
      <c r="I36" s="499">
        <v>2717</v>
      </c>
      <c r="J36" s="499">
        <v>5200</v>
      </c>
      <c r="K36" s="499">
        <v>18245</v>
      </c>
      <c r="L36" s="500">
        <v>21791</v>
      </c>
      <c r="M36" s="475">
        <f t="shared" si="1"/>
        <v>55595</v>
      </c>
    </row>
    <row r="37" spans="1:13" ht="13.5">
      <c r="A37" s="145"/>
      <c r="B37" s="16"/>
      <c r="C37" s="16"/>
      <c r="D37" s="793"/>
      <c r="E37" s="781" t="s">
        <v>408</v>
      </c>
      <c r="F37" s="498">
        <v>1404</v>
      </c>
      <c r="G37" s="499">
        <v>1351</v>
      </c>
      <c r="H37" s="499">
        <v>4887</v>
      </c>
      <c r="I37" s="499">
        <v>4664</v>
      </c>
      <c r="J37" s="499">
        <v>5200</v>
      </c>
      <c r="K37" s="499">
        <v>36442</v>
      </c>
      <c r="L37" s="500">
        <v>32687</v>
      </c>
      <c r="M37" s="475">
        <f t="shared" si="1"/>
        <v>86635</v>
      </c>
    </row>
    <row r="38" spans="1:13" ht="13.5">
      <c r="A38" s="145"/>
      <c r="B38" s="16"/>
      <c r="C38" s="16"/>
      <c r="D38" s="771" t="s">
        <v>418</v>
      </c>
      <c r="E38" s="781" t="s">
        <v>407</v>
      </c>
      <c r="F38" s="498">
        <v>0</v>
      </c>
      <c r="G38" s="499">
        <v>0</v>
      </c>
      <c r="H38" s="499">
        <v>0</v>
      </c>
      <c r="I38" s="499">
        <v>0</v>
      </c>
      <c r="J38" s="499">
        <v>0</v>
      </c>
      <c r="K38" s="499">
        <v>0</v>
      </c>
      <c r="L38" s="500">
        <v>0</v>
      </c>
      <c r="M38" s="475">
        <f t="shared" si="1"/>
        <v>0</v>
      </c>
    </row>
    <row r="39" spans="1:13" ht="13.5">
      <c r="A39" s="145"/>
      <c r="B39" s="16"/>
      <c r="C39" s="16"/>
      <c r="D39" s="772"/>
      <c r="E39" s="781" t="s">
        <v>408</v>
      </c>
      <c r="F39" s="498">
        <v>0</v>
      </c>
      <c r="G39" s="499">
        <v>0</v>
      </c>
      <c r="H39" s="499">
        <v>0</v>
      </c>
      <c r="I39" s="499">
        <v>0</v>
      </c>
      <c r="J39" s="499">
        <v>0</v>
      </c>
      <c r="K39" s="499">
        <v>0</v>
      </c>
      <c r="L39" s="500">
        <v>0</v>
      </c>
      <c r="M39" s="475">
        <f t="shared" si="1"/>
        <v>0</v>
      </c>
    </row>
    <row r="40" spans="1:13" ht="13.5">
      <c r="A40" s="145"/>
      <c r="B40" s="16"/>
      <c r="C40" s="16"/>
      <c r="D40" s="793" t="s">
        <v>419</v>
      </c>
      <c r="E40" s="781" t="s">
        <v>407</v>
      </c>
      <c r="F40" s="498">
        <v>0</v>
      </c>
      <c r="G40" s="499">
        <v>0</v>
      </c>
      <c r="H40" s="499">
        <v>0</v>
      </c>
      <c r="I40" s="499">
        <v>0</v>
      </c>
      <c r="J40" s="499">
        <v>0</v>
      </c>
      <c r="K40" s="499">
        <v>0</v>
      </c>
      <c r="L40" s="500">
        <v>0</v>
      </c>
      <c r="M40" s="475">
        <f t="shared" si="1"/>
        <v>0</v>
      </c>
    </row>
    <row r="41" spans="1:13" ht="13.5">
      <c r="A41" s="145"/>
      <c r="B41" s="16"/>
      <c r="C41" s="16"/>
      <c r="D41" s="793"/>
      <c r="E41" s="781" t="s">
        <v>408</v>
      </c>
      <c r="F41" s="498">
        <v>0</v>
      </c>
      <c r="G41" s="499">
        <v>0</v>
      </c>
      <c r="H41" s="499">
        <v>0</v>
      </c>
      <c r="I41" s="499">
        <v>0</v>
      </c>
      <c r="J41" s="499">
        <v>0</v>
      </c>
      <c r="K41" s="499">
        <v>0</v>
      </c>
      <c r="L41" s="500">
        <v>0</v>
      </c>
      <c r="M41" s="475">
        <f t="shared" si="1"/>
        <v>0</v>
      </c>
    </row>
    <row r="42" spans="1:13" ht="13.5">
      <c r="A42" s="145"/>
      <c r="B42" s="16"/>
      <c r="C42" s="16"/>
      <c r="D42" s="771" t="s">
        <v>420</v>
      </c>
      <c r="E42" s="781" t="s">
        <v>407</v>
      </c>
      <c r="F42" s="498">
        <v>0</v>
      </c>
      <c r="G42" s="499">
        <v>0</v>
      </c>
      <c r="H42" s="499">
        <v>0</v>
      </c>
      <c r="I42" s="499">
        <v>0</v>
      </c>
      <c r="J42" s="499">
        <v>0</v>
      </c>
      <c r="K42" s="499">
        <v>0</v>
      </c>
      <c r="L42" s="500">
        <v>0</v>
      </c>
      <c r="M42" s="475">
        <f t="shared" si="1"/>
        <v>0</v>
      </c>
    </row>
    <row r="43" spans="1:13" ht="13.5">
      <c r="A43" s="145"/>
      <c r="B43" s="16"/>
      <c r="C43" s="16"/>
      <c r="D43" s="772"/>
      <c r="E43" s="781" t="s">
        <v>408</v>
      </c>
      <c r="F43" s="498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500">
        <v>0</v>
      </c>
      <c r="M43" s="475">
        <f t="shared" si="1"/>
        <v>0</v>
      </c>
    </row>
    <row r="44" spans="1:13" ht="13.5">
      <c r="A44" s="145"/>
      <c r="B44" s="16"/>
      <c r="C44" s="16"/>
      <c r="D44" s="793" t="s">
        <v>0</v>
      </c>
      <c r="E44" s="781" t="s">
        <v>407</v>
      </c>
      <c r="F44" s="498">
        <v>0</v>
      </c>
      <c r="G44" s="499">
        <v>0</v>
      </c>
      <c r="H44" s="499">
        <v>0</v>
      </c>
      <c r="I44" s="499">
        <v>0</v>
      </c>
      <c r="J44" s="499">
        <v>0</v>
      </c>
      <c r="K44" s="499">
        <v>0</v>
      </c>
      <c r="L44" s="500">
        <v>0</v>
      </c>
      <c r="M44" s="475">
        <f t="shared" si="1"/>
        <v>0</v>
      </c>
    </row>
    <row r="45" spans="1:13" ht="13.5">
      <c r="A45" s="145"/>
      <c r="B45" s="16"/>
      <c r="C45" s="16"/>
      <c r="D45" s="793"/>
      <c r="E45" s="781" t="s">
        <v>408</v>
      </c>
      <c r="F45" s="498">
        <v>0</v>
      </c>
      <c r="G45" s="499">
        <v>0</v>
      </c>
      <c r="H45" s="499">
        <v>0</v>
      </c>
      <c r="I45" s="499">
        <v>0</v>
      </c>
      <c r="J45" s="499">
        <v>0</v>
      </c>
      <c r="K45" s="499">
        <v>0</v>
      </c>
      <c r="L45" s="500">
        <v>0</v>
      </c>
      <c r="M45" s="475">
        <f t="shared" si="1"/>
        <v>0</v>
      </c>
    </row>
    <row r="46" spans="1:13" ht="13.5">
      <c r="A46" s="145"/>
      <c r="B46" s="16"/>
      <c r="C46" s="16"/>
      <c r="D46" s="1218" t="s">
        <v>621</v>
      </c>
      <c r="E46" s="781" t="s">
        <v>407</v>
      </c>
      <c r="F46" s="498">
        <v>10169</v>
      </c>
      <c r="G46" s="499">
        <v>0</v>
      </c>
      <c r="H46" s="499">
        <v>0</v>
      </c>
      <c r="I46" s="499">
        <v>20643</v>
      </c>
      <c r="J46" s="499">
        <v>0</v>
      </c>
      <c r="K46" s="499">
        <v>0</v>
      </c>
      <c r="L46" s="500">
        <v>58045</v>
      </c>
      <c r="M46" s="475">
        <f t="shared" si="1"/>
        <v>88857</v>
      </c>
    </row>
    <row r="47" spans="1:13" ht="13.5">
      <c r="A47" s="145"/>
      <c r="B47" s="16"/>
      <c r="C47" s="16"/>
      <c r="D47" s="1219"/>
      <c r="E47" s="781" t="s">
        <v>408</v>
      </c>
      <c r="F47" s="498">
        <v>10169</v>
      </c>
      <c r="G47" s="499">
        <v>0</v>
      </c>
      <c r="H47" s="499">
        <v>0</v>
      </c>
      <c r="I47" s="499">
        <v>20643</v>
      </c>
      <c r="J47" s="499">
        <v>0</v>
      </c>
      <c r="K47" s="499">
        <v>0</v>
      </c>
      <c r="L47" s="500">
        <v>58045</v>
      </c>
      <c r="M47" s="475">
        <f t="shared" si="1"/>
        <v>88857</v>
      </c>
    </row>
    <row r="48" spans="1:13" ht="13.5">
      <c r="A48" s="145"/>
      <c r="B48" s="16"/>
      <c r="C48" s="16"/>
      <c r="D48" s="793" t="s">
        <v>421</v>
      </c>
      <c r="E48" s="781" t="s">
        <v>407</v>
      </c>
      <c r="F48" s="498">
        <v>0</v>
      </c>
      <c r="G48" s="499">
        <v>0</v>
      </c>
      <c r="H48" s="499">
        <v>0</v>
      </c>
      <c r="I48" s="499">
        <v>0</v>
      </c>
      <c r="J48" s="499">
        <v>0</v>
      </c>
      <c r="K48" s="499">
        <v>0</v>
      </c>
      <c r="L48" s="500">
        <v>0</v>
      </c>
      <c r="M48" s="475">
        <f t="shared" si="1"/>
        <v>0</v>
      </c>
    </row>
    <row r="49" spans="1:13" ht="13.5">
      <c r="A49" s="145"/>
      <c r="B49" s="16"/>
      <c r="C49" s="16"/>
      <c r="D49" s="793"/>
      <c r="E49" s="781" t="s">
        <v>408</v>
      </c>
      <c r="F49" s="498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0</v>
      </c>
      <c r="L49" s="500">
        <v>0</v>
      </c>
      <c r="M49" s="475">
        <f t="shared" si="1"/>
        <v>0</v>
      </c>
    </row>
    <row r="50" spans="1:13" ht="13.5">
      <c r="A50" s="145"/>
      <c r="B50" s="16"/>
      <c r="C50" s="16"/>
      <c r="D50" s="771" t="s">
        <v>422</v>
      </c>
      <c r="E50" s="781" t="s">
        <v>407</v>
      </c>
      <c r="F50" s="498">
        <v>0</v>
      </c>
      <c r="G50" s="499">
        <v>0</v>
      </c>
      <c r="H50" s="499">
        <v>0</v>
      </c>
      <c r="I50" s="499">
        <v>0</v>
      </c>
      <c r="J50" s="499">
        <v>0</v>
      </c>
      <c r="K50" s="499">
        <v>0</v>
      </c>
      <c r="L50" s="500">
        <v>0</v>
      </c>
      <c r="M50" s="475">
        <f t="shared" si="1"/>
        <v>0</v>
      </c>
    </row>
    <row r="51" spans="1:13" ht="13.5">
      <c r="A51" s="145"/>
      <c r="B51" s="16"/>
      <c r="C51" s="16"/>
      <c r="D51" s="772"/>
      <c r="E51" s="781" t="s">
        <v>408</v>
      </c>
      <c r="F51" s="498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500">
        <v>0</v>
      </c>
      <c r="M51" s="475">
        <f t="shared" si="1"/>
        <v>0</v>
      </c>
    </row>
    <row r="52" spans="1:13" ht="13.5">
      <c r="A52" s="145"/>
      <c r="B52" s="16"/>
      <c r="C52" s="16"/>
      <c r="D52" s="793" t="s">
        <v>423</v>
      </c>
      <c r="E52" s="781" t="s">
        <v>407</v>
      </c>
      <c r="F52" s="498">
        <v>0</v>
      </c>
      <c r="G52" s="499">
        <v>441</v>
      </c>
      <c r="H52" s="499">
        <v>2545</v>
      </c>
      <c r="I52" s="499">
        <v>62503</v>
      </c>
      <c r="J52" s="499">
        <v>0</v>
      </c>
      <c r="K52" s="499">
        <v>0</v>
      </c>
      <c r="L52" s="500">
        <v>26800</v>
      </c>
      <c r="M52" s="475">
        <f t="shared" si="1"/>
        <v>92289</v>
      </c>
    </row>
    <row r="53" spans="1:13" ht="13.5">
      <c r="A53" s="145"/>
      <c r="B53" s="16"/>
      <c r="C53" s="16"/>
      <c r="D53" s="793"/>
      <c r="E53" s="781" t="s">
        <v>408</v>
      </c>
      <c r="F53" s="498">
        <v>0</v>
      </c>
      <c r="G53" s="499">
        <v>441</v>
      </c>
      <c r="H53" s="499">
        <v>2545</v>
      </c>
      <c r="I53" s="499">
        <v>62503</v>
      </c>
      <c r="J53" s="499">
        <v>0</v>
      </c>
      <c r="K53" s="499">
        <v>0</v>
      </c>
      <c r="L53" s="500">
        <v>26800</v>
      </c>
      <c r="M53" s="475">
        <f t="shared" si="1"/>
        <v>92289</v>
      </c>
    </row>
    <row r="54" spans="1:13" ht="13.5">
      <c r="A54" s="145"/>
      <c r="B54" s="16"/>
      <c r="C54" s="16"/>
      <c r="D54" s="771" t="s">
        <v>424</v>
      </c>
      <c r="E54" s="781" t="s">
        <v>407</v>
      </c>
      <c r="F54" s="498">
        <v>0</v>
      </c>
      <c r="G54" s="499">
        <v>0</v>
      </c>
      <c r="H54" s="499">
        <v>0</v>
      </c>
      <c r="I54" s="499">
        <v>590</v>
      </c>
      <c r="J54" s="499">
        <v>0</v>
      </c>
      <c r="K54" s="499">
        <v>0</v>
      </c>
      <c r="L54" s="500">
        <v>96943</v>
      </c>
      <c r="M54" s="475">
        <f t="shared" si="1"/>
        <v>97533</v>
      </c>
    </row>
    <row r="55" spans="1:13" ht="13.5">
      <c r="A55" s="145"/>
      <c r="B55" s="16"/>
      <c r="C55" s="16"/>
      <c r="D55" s="772"/>
      <c r="E55" s="781" t="s">
        <v>408</v>
      </c>
      <c r="F55" s="498">
        <v>0</v>
      </c>
      <c r="G55" s="499">
        <v>0</v>
      </c>
      <c r="H55" s="499">
        <v>0</v>
      </c>
      <c r="I55" s="499">
        <v>590</v>
      </c>
      <c r="J55" s="499">
        <v>0</v>
      </c>
      <c r="K55" s="499">
        <v>0</v>
      </c>
      <c r="L55" s="500">
        <v>96943</v>
      </c>
      <c r="M55" s="475">
        <f t="shared" si="1"/>
        <v>97533</v>
      </c>
    </row>
    <row r="56" spans="1:13" ht="13.5">
      <c r="A56" s="145"/>
      <c r="B56" s="792"/>
      <c r="C56" s="792"/>
      <c r="D56" s="804" t="s">
        <v>697</v>
      </c>
      <c r="E56" s="805" t="s">
        <v>408</v>
      </c>
      <c r="F56" s="798">
        <v>0</v>
      </c>
      <c r="G56" s="433">
        <v>1377</v>
      </c>
      <c r="H56" s="433">
        <v>0</v>
      </c>
      <c r="I56" s="433">
        <v>0</v>
      </c>
      <c r="J56" s="433">
        <v>0</v>
      </c>
      <c r="K56" s="433">
        <v>199121</v>
      </c>
      <c r="L56" s="434">
        <v>14500</v>
      </c>
      <c r="M56" s="435">
        <f t="shared" si="1"/>
        <v>214998</v>
      </c>
    </row>
    <row r="57" spans="1:13" ht="13.5">
      <c r="A57" s="145"/>
      <c r="B57" s="16" t="s">
        <v>425</v>
      </c>
      <c r="C57" s="88"/>
      <c r="D57" s="88"/>
      <c r="E57" s="340"/>
      <c r="F57" s="979"/>
      <c r="G57" s="980"/>
      <c r="H57" s="980"/>
      <c r="I57" s="980"/>
      <c r="J57" s="980"/>
      <c r="K57" s="980"/>
      <c r="L57" s="981"/>
      <c r="M57" s="960"/>
    </row>
    <row r="58" spans="1:13" ht="13.5">
      <c r="A58" s="145"/>
      <c r="B58" s="16"/>
      <c r="C58" s="17" t="s">
        <v>426</v>
      </c>
      <c r="D58" s="18"/>
      <c r="E58" s="758" t="s">
        <v>407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8">
        <v>0</v>
      </c>
      <c r="M58" s="341">
        <f t="shared" si="1"/>
        <v>0</v>
      </c>
    </row>
    <row r="59" spans="1:13" ht="13.5">
      <c r="A59" s="145"/>
      <c r="B59" s="16"/>
      <c r="C59" s="16"/>
      <c r="D59" s="88"/>
      <c r="E59" s="781" t="s">
        <v>408</v>
      </c>
      <c r="F59" s="498">
        <v>34760</v>
      </c>
      <c r="G59" s="498">
        <v>0</v>
      </c>
      <c r="H59" s="498">
        <v>0</v>
      </c>
      <c r="I59" s="498">
        <v>0</v>
      </c>
      <c r="J59" s="498">
        <v>30375</v>
      </c>
      <c r="K59" s="498">
        <v>0</v>
      </c>
      <c r="L59" s="802">
        <v>2526</v>
      </c>
      <c r="M59" s="475">
        <f t="shared" si="1"/>
        <v>67661</v>
      </c>
    </row>
    <row r="60" spans="1:13" ht="13.5">
      <c r="A60" s="145"/>
      <c r="B60" s="16"/>
      <c r="C60" s="16"/>
      <c r="D60" s="1220" t="s">
        <v>622</v>
      </c>
      <c r="E60" s="781" t="s">
        <v>407</v>
      </c>
      <c r="F60" s="498">
        <v>0</v>
      </c>
      <c r="G60" s="499">
        <v>0</v>
      </c>
      <c r="H60" s="499">
        <v>0</v>
      </c>
      <c r="I60" s="499">
        <v>0</v>
      </c>
      <c r="J60" s="499">
        <v>0</v>
      </c>
      <c r="K60" s="499">
        <v>0</v>
      </c>
      <c r="L60" s="500">
        <v>0</v>
      </c>
      <c r="M60" s="475">
        <f t="shared" si="1"/>
        <v>0</v>
      </c>
    </row>
    <row r="61" spans="1:13" ht="13.5">
      <c r="A61" s="145"/>
      <c r="B61" s="16"/>
      <c r="C61" s="16"/>
      <c r="D61" s="1221"/>
      <c r="E61" s="781" t="s">
        <v>408</v>
      </c>
      <c r="F61" s="498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500">
        <v>0</v>
      </c>
      <c r="M61" s="475">
        <f t="shared" si="1"/>
        <v>0</v>
      </c>
    </row>
    <row r="62" spans="1:13" ht="14.25" thickBot="1">
      <c r="A62" s="184"/>
      <c r="B62" s="192"/>
      <c r="C62" s="192"/>
      <c r="D62" s="801" t="s">
        <v>427</v>
      </c>
      <c r="E62" s="803" t="s">
        <v>408</v>
      </c>
      <c r="F62" s="501">
        <v>34760</v>
      </c>
      <c r="G62" s="502">
        <v>0</v>
      </c>
      <c r="H62" s="502">
        <v>0</v>
      </c>
      <c r="I62" s="502">
        <v>0</v>
      </c>
      <c r="J62" s="502">
        <v>30375</v>
      </c>
      <c r="K62" s="502">
        <v>0</v>
      </c>
      <c r="L62" s="503">
        <v>2526</v>
      </c>
      <c r="M62" s="504">
        <f t="shared" si="1"/>
        <v>67661</v>
      </c>
    </row>
    <row r="63" spans="1:13" s="30" customFormat="1" ht="13.5">
      <c r="A63" s="145" t="s">
        <v>431</v>
      </c>
      <c r="B63" s="88"/>
      <c r="C63" s="88"/>
      <c r="D63" s="88"/>
      <c r="E63" s="795" t="s">
        <v>407</v>
      </c>
      <c r="F63" s="1054">
        <f aca="true" t="shared" si="2" ref="F63:L64">F65+F74+F81</f>
        <v>117884</v>
      </c>
      <c r="G63" s="1055">
        <f t="shared" si="2"/>
        <v>18972</v>
      </c>
      <c r="H63" s="1055">
        <f t="shared" si="2"/>
        <v>13007</v>
      </c>
      <c r="I63" s="1055">
        <f t="shared" si="2"/>
        <v>13231</v>
      </c>
      <c r="J63" s="1055">
        <f t="shared" si="2"/>
        <v>1612</v>
      </c>
      <c r="K63" s="1055">
        <f t="shared" si="2"/>
        <v>9207</v>
      </c>
      <c r="L63" s="1055">
        <f t="shared" si="2"/>
        <v>114032</v>
      </c>
      <c r="M63" s="796">
        <f t="shared" si="1"/>
        <v>287945</v>
      </c>
    </row>
    <row r="64" spans="1:13" s="30" customFormat="1" ht="13.5">
      <c r="A64" s="145"/>
      <c r="B64" s="88"/>
      <c r="C64" s="88"/>
      <c r="D64" s="88"/>
      <c r="E64" s="789" t="s">
        <v>408</v>
      </c>
      <c r="F64" s="780">
        <f t="shared" si="2"/>
        <v>210502</v>
      </c>
      <c r="G64" s="31">
        <f t="shared" si="2"/>
        <v>21510</v>
      </c>
      <c r="H64" s="31">
        <f t="shared" si="2"/>
        <v>16371</v>
      </c>
      <c r="I64" s="31">
        <f t="shared" si="2"/>
        <v>32625</v>
      </c>
      <c r="J64" s="31">
        <f t="shared" si="2"/>
        <v>3224</v>
      </c>
      <c r="K64" s="31">
        <f t="shared" si="2"/>
        <v>12472</v>
      </c>
      <c r="L64" s="31">
        <f t="shared" si="2"/>
        <v>191041</v>
      </c>
      <c r="M64" s="525">
        <f t="shared" si="1"/>
        <v>487745</v>
      </c>
    </row>
    <row r="65" spans="1:13" ht="13.5">
      <c r="A65" s="145"/>
      <c r="B65" s="17" t="s">
        <v>432</v>
      </c>
      <c r="C65" s="18"/>
      <c r="D65" s="18"/>
      <c r="E65" s="783" t="s">
        <v>407</v>
      </c>
      <c r="F65" s="800">
        <v>117884</v>
      </c>
      <c r="G65" s="767">
        <v>18972</v>
      </c>
      <c r="H65" s="767">
        <v>13007</v>
      </c>
      <c r="I65" s="767">
        <v>12731</v>
      </c>
      <c r="J65" s="767">
        <v>0</v>
      </c>
      <c r="K65" s="767">
        <v>9207</v>
      </c>
      <c r="L65" s="768">
        <v>74046</v>
      </c>
      <c r="M65" s="741">
        <f>SUM(F65:L65)</f>
        <v>245847</v>
      </c>
    </row>
    <row r="66" spans="1:13" ht="13.5">
      <c r="A66" s="145"/>
      <c r="B66" s="16"/>
      <c r="C66" s="88"/>
      <c r="D66" s="88"/>
      <c r="E66" s="781" t="s">
        <v>408</v>
      </c>
      <c r="F66" s="790">
        <v>210502</v>
      </c>
      <c r="G66" s="499">
        <v>21510</v>
      </c>
      <c r="H66" s="499">
        <v>16371</v>
      </c>
      <c r="I66" s="499">
        <v>31625</v>
      </c>
      <c r="J66" s="499">
        <v>0</v>
      </c>
      <c r="K66" s="499">
        <v>12472</v>
      </c>
      <c r="L66" s="500">
        <v>111069</v>
      </c>
      <c r="M66" s="475">
        <f>SUM(F66:L66)</f>
        <v>403549</v>
      </c>
    </row>
    <row r="67" spans="1:13" ht="13.5">
      <c r="A67" s="145"/>
      <c r="B67" s="16"/>
      <c r="C67" s="773" t="s">
        <v>433</v>
      </c>
      <c r="D67" s="774"/>
      <c r="E67" s="781" t="s">
        <v>407</v>
      </c>
      <c r="F67" s="790">
        <v>17442</v>
      </c>
      <c r="G67" s="499">
        <v>14388</v>
      </c>
      <c r="H67" s="499">
        <v>8831</v>
      </c>
      <c r="I67" s="499">
        <v>12731</v>
      </c>
      <c r="J67" s="499">
        <v>0</v>
      </c>
      <c r="K67" s="499">
        <v>2107</v>
      </c>
      <c r="L67" s="500">
        <v>74046</v>
      </c>
      <c r="M67" s="475">
        <f aca="true" t="shared" si="3" ref="M67:M87">SUM(F67:L67)</f>
        <v>129545</v>
      </c>
    </row>
    <row r="68" spans="1:13" ht="13.5">
      <c r="A68" s="145"/>
      <c r="B68" s="16"/>
      <c r="C68" s="775"/>
      <c r="D68" s="776"/>
      <c r="E68" s="781" t="s">
        <v>408</v>
      </c>
      <c r="F68" s="790">
        <v>17442</v>
      </c>
      <c r="G68" s="499">
        <v>14388</v>
      </c>
      <c r="H68" s="499">
        <v>8831</v>
      </c>
      <c r="I68" s="499">
        <v>31625</v>
      </c>
      <c r="J68" s="499">
        <v>0</v>
      </c>
      <c r="K68" s="499">
        <v>2107</v>
      </c>
      <c r="L68" s="500">
        <v>111069</v>
      </c>
      <c r="M68" s="475">
        <f t="shared" si="3"/>
        <v>185462</v>
      </c>
    </row>
    <row r="69" spans="1:13" ht="13.5">
      <c r="A69" s="145"/>
      <c r="B69" s="16"/>
      <c r="C69" s="773" t="s">
        <v>434</v>
      </c>
      <c r="D69" s="774"/>
      <c r="E69" s="781" t="s">
        <v>407</v>
      </c>
      <c r="F69" s="790">
        <v>100442</v>
      </c>
      <c r="G69" s="499">
        <v>4584</v>
      </c>
      <c r="H69" s="499">
        <v>4176</v>
      </c>
      <c r="I69" s="499">
        <v>0</v>
      </c>
      <c r="J69" s="499">
        <v>0</v>
      </c>
      <c r="K69" s="499">
        <v>7100</v>
      </c>
      <c r="L69" s="500">
        <v>0</v>
      </c>
      <c r="M69" s="475">
        <f t="shared" si="3"/>
        <v>116302</v>
      </c>
    </row>
    <row r="70" spans="1:13" ht="13.5">
      <c r="A70" s="145"/>
      <c r="B70" s="16"/>
      <c r="C70" s="777"/>
      <c r="D70" s="778"/>
      <c r="E70" s="781" t="s">
        <v>408</v>
      </c>
      <c r="F70" s="790">
        <v>193060</v>
      </c>
      <c r="G70" s="499">
        <v>7122</v>
      </c>
      <c r="H70" s="499">
        <v>7540</v>
      </c>
      <c r="I70" s="499">
        <v>0</v>
      </c>
      <c r="J70" s="499">
        <v>0</v>
      </c>
      <c r="K70" s="499">
        <v>10365</v>
      </c>
      <c r="L70" s="500">
        <v>0</v>
      </c>
      <c r="M70" s="475">
        <f t="shared" si="3"/>
        <v>218087</v>
      </c>
    </row>
    <row r="71" spans="1:13" ht="13.5">
      <c r="A71" s="145"/>
      <c r="B71" s="16"/>
      <c r="C71" s="775" t="s">
        <v>435</v>
      </c>
      <c r="D71" s="776"/>
      <c r="E71" s="781" t="s">
        <v>407</v>
      </c>
      <c r="F71" s="790">
        <v>0</v>
      </c>
      <c r="G71" s="499">
        <v>0</v>
      </c>
      <c r="H71" s="499">
        <v>0</v>
      </c>
      <c r="I71" s="499">
        <v>0</v>
      </c>
      <c r="J71" s="499">
        <v>0</v>
      </c>
      <c r="K71" s="499">
        <v>0</v>
      </c>
      <c r="L71" s="500">
        <v>0</v>
      </c>
      <c r="M71" s="475">
        <f t="shared" si="3"/>
        <v>0</v>
      </c>
    </row>
    <row r="72" spans="1:13" ht="13.5">
      <c r="A72" s="145"/>
      <c r="B72" s="16"/>
      <c r="C72" s="777"/>
      <c r="D72" s="778"/>
      <c r="E72" s="781" t="s">
        <v>408</v>
      </c>
      <c r="F72" s="790">
        <v>0</v>
      </c>
      <c r="G72" s="499">
        <v>0</v>
      </c>
      <c r="H72" s="499">
        <v>0</v>
      </c>
      <c r="I72" s="499">
        <v>0</v>
      </c>
      <c r="J72" s="499">
        <v>0</v>
      </c>
      <c r="K72" s="499">
        <v>0</v>
      </c>
      <c r="L72" s="500">
        <v>0</v>
      </c>
      <c r="M72" s="475">
        <f t="shared" si="3"/>
        <v>0</v>
      </c>
    </row>
    <row r="73" spans="1:13" ht="13.5">
      <c r="A73" s="145"/>
      <c r="B73" s="23"/>
      <c r="C73" s="760" t="s">
        <v>409</v>
      </c>
      <c r="D73" s="799"/>
      <c r="E73" s="787" t="s">
        <v>408</v>
      </c>
      <c r="F73" s="798">
        <v>0</v>
      </c>
      <c r="G73" s="433">
        <v>0</v>
      </c>
      <c r="H73" s="433">
        <v>0</v>
      </c>
      <c r="I73" s="433">
        <v>0</v>
      </c>
      <c r="J73" s="433">
        <v>0</v>
      </c>
      <c r="K73" s="433">
        <v>0</v>
      </c>
      <c r="L73" s="434">
        <v>0</v>
      </c>
      <c r="M73" s="435">
        <f t="shared" si="3"/>
        <v>0</v>
      </c>
    </row>
    <row r="74" spans="1:13" ht="13.5">
      <c r="A74" s="145"/>
      <c r="B74" s="17" t="s">
        <v>436</v>
      </c>
      <c r="C74" s="18"/>
      <c r="D74" s="18"/>
      <c r="E74" s="783" t="s">
        <v>407</v>
      </c>
      <c r="F74" s="766">
        <v>0</v>
      </c>
      <c r="G74" s="767">
        <v>0</v>
      </c>
      <c r="H74" s="767">
        <v>0</v>
      </c>
      <c r="I74" s="767">
        <v>500</v>
      </c>
      <c r="J74" s="767">
        <v>1612</v>
      </c>
      <c r="K74" s="767">
        <v>0</v>
      </c>
      <c r="L74" s="768">
        <v>39986</v>
      </c>
      <c r="M74" s="741">
        <f t="shared" si="3"/>
        <v>42098</v>
      </c>
    </row>
    <row r="75" spans="1:13" ht="13.5">
      <c r="A75" s="145"/>
      <c r="B75" s="16"/>
      <c r="C75" s="88"/>
      <c r="D75" s="88"/>
      <c r="E75" s="781" t="s">
        <v>408</v>
      </c>
      <c r="F75" s="498">
        <v>0</v>
      </c>
      <c r="G75" s="499">
        <v>0</v>
      </c>
      <c r="H75" s="499">
        <v>0</v>
      </c>
      <c r="I75" s="499">
        <v>1000</v>
      </c>
      <c r="J75" s="499">
        <v>3224</v>
      </c>
      <c r="K75" s="499">
        <v>0</v>
      </c>
      <c r="L75" s="500">
        <v>79972</v>
      </c>
      <c r="M75" s="475">
        <f t="shared" si="3"/>
        <v>84196</v>
      </c>
    </row>
    <row r="76" spans="1:13" ht="13.5">
      <c r="A76" s="145"/>
      <c r="B76" s="16"/>
      <c r="C76" s="773" t="s">
        <v>433</v>
      </c>
      <c r="D76" s="774"/>
      <c r="E76" s="781" t="s">
        <v>407</v>
      </c>
      <c r="F76" s="498">
        <v>0</v>
      </c>
      <c r="G76" s="499">
        <v>0</v>
      </c>
      <c r="H76" s="499">
        <v>0</v>
      </c>
      <c r="I76" s="499">
        <v>0</v>
      </c>
      <c r="J76" s="499">
        <v>0</v>
      </c>
      <c r="K76" s="499">
        <v>0</v>
      </c>
      <c r="L76" s="500">
        <v>0</v>
      </c>
      <c r="M76" s="475">
        <f t="shared" si="3"/>
        <v>0</v>
      </c>
    </row>
    <row r="77" spans="1:13" ht="13.5">
      <c r="A77" s="145"/>
      <c r="B77" s="16"/>
      <c r="C77" s="777"/>
      <c r="D77" s="778"/>
      <c r="E77" s="781" t="s">
        <v>408</v>
      </c>
      <c r="F77" s="498">
        <v>0</v>
      </c>
      <c r="G77" s="499">
        <v>0</v>
      </c>
      <c r="H77" s="499">
        <v>0</v>
      </c>
      <c r="I77" s="499">
        <v>0</v>
      </c>
      <c r="J77" s="499">
        <v>0</v>
      </c>
      <c r="K77" s="499">
        <v>0</v>
      </c>
      <c r="L77" s="500">
        <v>0</v>
      </c>
      <c r="M77" s="475">
        <f t="shared" si="3"/>
        <v>0</v>
      </c>
    </row>
    <row r="78" spans="1:13" ht="13.5">
      <c r="A78" s="145"/>
      <c r="B78" s="16"/>
      <c r="C78" s="775" t="s">
        <v>434</v>
      </c>
      <c r="D78" s="776"/>
      <c r="E78" s="781" t="s">
        <v>407</v>
      </c>
      <c r="F78" s="498">
        <v>0</v>
      </c>
      <c r="G78" s="499">
        <v>0</v>
      </c>
      <c r="H78" s="499">
        <v>0</v>
      </c>
      <c r="I78" s="499">
        <v>500</v>
      </c>
      <c r="J78" s="499">
        <v>1612</v>
      </c>
      <c r="K78" s="499">
        <v>0</v>
      </c>
      <c r="L78" s="500">
        <v>39986</v>
      </c>
      <c r="M78" s="475">
        <f t="shared" si="3"/>
        <v>42098</v>
      </c>
    </row>
    <row r="79" spans="1:13" ht="13.5">
      <c r="A79" s="145"/>
      <c r="B79" s="16"/>
      <c r="C79" s="777"/>
      <c r="D79" s="778"/>
      <c r="E79" s="781" t="s">
        <v>408</v>
      </c>
      <c r="F79" s="498">
        <v>0</v>
      </c>
      <c r="G79" s="499">
        <v>0</v>
      </c>
      <c r="H79" s="499">
        <v>0</v>
      </c>
      <c r="I79" s="499">
        <v>1000</v>
      </c>
      <c r="J79" s="499">
        <v>3224</v>
      </c>
      <c r="K79" s="499">
        <v>0</v>
      </c>
      <c r="L79" s="500">
        <v>79972</v>
      </c>
      <c r="M79" s="475">
        <f t="shared" si="3"/>
        <v>84196</v>
      </c>
    </row>
    <row r="80" spans="1:13" ht="13.5">
      <c r="A80" s="145"/>
      <c r="B80" s="23"/>
      <c r="C80" s="760" t="s">
        <v>437</v>
      </c>
      <c r="D80" s="799"/>
      <c r="E80" s="787" t="s">
        <v>408</v>
      </c>
      <c r="F80" s="798">
        <v>0</v>
      </c>
      <c r="G80" s="433">
        <v>0</v>
      </c>
      <c r="H80" s="433">
        <v>0</v>
      </c>
      <c r="I80" s="433">
        <v>0</v>
      </c>
      <c r="J80" s="433">
        <v>0</v>
      </c>
      <c r="K80" s="433">
        <v>0</v>
      </c>
      <c r="L80" s="434">
        <v>0</v>
      </c>
      <c r="M80" s="435">
        <f t="shared" si="3"/>
        <v>0</v>
      </c>
    </row>
    <row r="81" spans="1:13" ht="13.5">
      <c r="A81" s="145"/>
      <c r="B81" s="17" t="s">
        <v>438</v>
      </c>
      <c r="C81" s="88"/>
      <c r="D81" s="88"/>
      <c r="E81" s="789" t="s">
        <v>407</v>
      </c>
      <c r="F81" s="87">
        <v>0</v>
      </c>
      <c r="G81" s="524">
        <v>0</v>
      </c>
      <c r="H81" s="524">
        <v>0</v>
      </c>
      <c r="I81" s="524">
        <v>0</v>
      </c>
      <c r="J81" s="524">
        <v>0</v>
      </c>
      <c r="K81" s="524">
        <v>0</v>
      </c>
      <c r="L81" s="16">
        <v>0</v>
      </c>
      <c r="M81" s="525">
        <f t="shared" si="3"/>
        <v>0</v>
      </c>
    </row>
    <row r="82" spans="1:13" ht="13.5">
      <c r="A82" s="145"/>
      <c r="B82" s="16"/>
      <c r="C82" s="88"/>
      <c r="D82" s="88"/>
      <c r="E82" s="781" t="s">
        <v>408</v>
      </c>
      <c r="F82" s="790">
        <v>0</v>
      </c>
      <c r="G82" s="499">
        <v>0</v>
      </c>
      <c r="H82" s="499">
        <v>0</v>
      </c>
      <c r="I82" s="499">
        <v>0</v>
      </c>
      <c r="J82" s="499">
        <v>0</v>
      </c>
      <c r="K82" s="499">
        <v>0</v>
      </c>
      <c r="L82" s="500">
        <v>0</v>
      </c>
      <c r="M82" s="475">
        <f t="shared" si="3"/>
        <v>0</v>
      </c>
    </row>
    <row r="83" spans="1:13" ht="13.5" customHeight="1">
      <c r="A83" s="145"/>
      <c r="B83" s="16"/>
      <c r="C83" s="773" t="s">
        <v>439</v>
      </c>
      <c r="D83" s="779"/>
      <c r="E83" s="781" t="s">
        <v>407</v>
      </c>
      <c r="F83" s="790">
        <v>0</v>
      </c>
      <c r="G83" s="499">
        <v>0</v>
      </c>
      <c r="H83" s="499">
        <v>0</v>
      </c>
      <c r="I83" s="499">
        <v>0</v>
      </c>
      <c r="J83" s="499">
        <v>0</v>
      </c>
      <c r="K83" s="499">
        <v>0</v>
      </c>
      <c r="L83" s="500">
        <v>0</v>
      </c>
      <c r="M83" s="475">
        <f t="shared" si="3"/>
        <v>0</v>
      </c>
    </row>
    <row r="84" spans="1:13" ht="13.5">
      <c r="A84" s="145"/>
      <c r="B84" s="16"/>
      <c r="C84" s="777"/>
      <c r="D84" s="780"/>
      <c r="E84" s="788" t="s">
        <v>408</v>
      </c>
      <c r="F84" s="790">
        <v>0</v>
      </c>
      <c r="G84" s="499">
        <v>0</v>
      </c>
      <c r="H84" s="499">
        <v>0</v>
      </c>
      <c r="I84" s="499">
        <v>0</v>
      </c>
      <c r="J84" s="499">
        <v>0</v>
      </c>
      <c r="K84" s="499">
        <v>0</v>
      </c>
      <c r="L84" s="500">
        <v>0</v>
      </c>
      <c r="M84" s="475">
        <f t="shared" si="3"/>
        <v>0</v>
      </c>
    </row>
    <row r="85" spans="1:13" ht="14.25" thickBot="1">
      <c r="A85" s="184"/>
      <c r="B85" s="192"/>
      <c r="C85" s="463" t="s">
        <v>440</v>
      </c>
      <c r="D85" s="336"/>
      <c r="E85" s="786" t="s">
        <v>408</v>
      </c>
      <c r="F85" s="791">
        <v>0</v>
      </c>
      <c r="G85" s="502">
        <v>0</v>
      </c>
      <c r="H85" s="502">
        <v>0</v>
      </c>
      <c r="I85" s="502">
        <v>0</v>
      </c>
      <c r="J85" s="502">
        <v>0</v>
      </c>
      <c r="K85" s="502">
        <v>0</v>
      </c>
      <c r="L85" s="503">
        <v>0</v>
      </c>
      <c r="M85" s="504">
        <f t="shared" si="3"/>
        <v>0</v>
      </c>
    </row>
    <row r="86" spans="1:13" ht="13.5">
      <c r="A86" s="145" t="s">
        <v>453</v>
      </c>
      <c r="B86" s="88"/>
      <c r="C86" s="88"/>
      <c r="D86" s="88"/>
      <c r="E86" s="757" t="s">
        <v>407</v>
      </c>
      <c r="F86" s="84">
        <v>354352</v>
      </c>
      <c r="G86" s="84">
        <v>35584</v>
      </c>
      <c r="H86" s="84">
        <v>59782</v>
      </c>
      <c r="I86" s="84">
        <v>285523</v>
      </c>
      <c r="J86" s="84">
        <v>6872</v>
      </c>
      <c r="K86" s="84">
        <v>27452</v>
      </c>
      <c r="L86" s="86">
        <v>491821</v>
      </c>
      <c r="M86" s="210">
        <f t="shared" si="3"/>
        <v>1261386</v>
      </c>
    </row>
    <row r="87" spans="1:13" ht="14.25" thickBot="1">
      <c r="A87" s="184"/>
      <c r="B87" s="336"/>
      <c r="C87" s="336"/>
      <c r="D87" s="336"/>
      <c r="E87" s="756" t="s">
        <v>408</v>
      </c>
      <c r="F87" s="216">
        <v>481730</v>
      </c>
      <c r="G87" s="216">
        <v>120108</v>
      </c>
      <c r="H87" s="216">
        <v>241370</v>
      </c>
      <c r="I87" s="216">
        <v>670000</v>
      </c>
      <c r="J87" s="216">
        <v>354781</v>
      </c>
      <c r="K87" s="216">
        <v>379283</v>
      </c>
      <c r="L87" s="185">
        <v>596752</v>
      </c>
      <c r="M87" s="190">
        <f t="shared" si="3"/>
        <v>2844024</v>
      </c>
    </row>
    <row r="88" spans="1:13" ht="13.5">
      <c r="A88" s="1215" t="s">
        <v>452</v>
      </c>
      <c r="B88" s="1216"/>
      <c r="C88" s="1216"/>
      <c r="D88" s="1216"/>
      <c r="E88" s="1217"/>
      <c r="F88" s="1056"/>
      <c r="G88" s="1057"/>
      <c r="H88" s="1057"/>
      <c r="I88" s="1057"/>
      <c r="J88" s="1057"/>
      <c r="K88" s="1057"/>
      <c r="L88" s="1058"/>
      <c r="M88" s="1059"/>
    </row>
    <row r="89" spans="1:13" ht="13.5">
      <c r="A89" s="145"/>
      <c r="B89" s="17" t="s">
        <v>657</v>
      </c>
      <c r="C89" s="782"/>
      <c r="D89" s="769" t="s">
        <v>442</v>
      </c>
      <c r="E89" s="783" t="s">
        <v>443</v>
      </c>
      <c r="F89" s="766">
        <v>0</v>
      </c>
      <c r="G89" s="767">
        <v>0</v>
      </c>
      <c r="H89" s="767">
        <v>8762</v>
      </c>
      <c r="I89" s="767">
        <v>0</v>
      </c>
      <c r="J89" s="767">
        <v>0</v>
      </c>
      <c r="K89" s="767">
        <v>0</v>
      </c>
      <c r="L89" s="768">
        <v>0</v>
      </c>
      <c r="M89" s="741">
        <f>SUM(F89:L89)</f>
        <v>8762</v>
      </c>
    </row>
    <row r="90" spans="1:13" ht="13.5">
      <c r="A90" s="145"/>
      <c r="B90" s="16" t="s">
        <v>658</v>
      </c>
      <c r="C90" s="776"/>
      <c r="D90" s="771" t="s">
        <v>444</v>
      </c>
      <c r="E90" s="781" t="s">
        <v>445</v>
      </c>
      <c r="F90" s="498">
        <v>0</v>
      </c>
      <c r="G90" s="499">
        <v>80609</v>
      </c>
      <c r="H90" s="499">
        <v>169462</v>
      </c>
      <c r="I90" s="499">
        <v>363136</v>
      </c>
      <c r="J90" s="499">
        <v>315922</v>
      </c>
      <c r="K90" s="499">
        <v>131248</v>
      </c>
      <c r="L90" s="500">
        <v>0</v>
      </c>
      <c r="M90" s="475">
        <f>SUM(F90:L90)</f>
        <v>1060377</v>
      </c>
    </row>
    <row r="91" spans="1:13" ht="13.5">
      <c r="A91" s="145"/>
      <c r="B91" s="16"/>
      <c r="C91" s="776"/>
      <c r="D91" s="772"/>
      <c r="E91" s="781" t="s">
        <v>443</v>
      </c>
      <c r="F91" s="498">
        <v>0</v>
      </c>
      <c r="G91" s="499">
        <v>1377</v>
      </c>
      <c r="H91" s="499">
        <v>4887</v>
      </c>
      <c r="I91" s="499">
        <v>1947</v>
      </c>
      <c r="J91" s="499">
        <v>0</v>
      </c>
      <c r="K91" s="499">
        <v>217318</v>
      </c>
      <c r="L91" s="500">
        <v>25396</v>
      </c>
      <c r="M91" s="475">
        <f>SUM(F91:L91)</f>
        <v>250925</v>
      </c>
    </row>
    <row r="92" spans="1:13" ht="13.5">
      <c r="A92" s="145"/>
      <c r="B92" s="784"/>
      <c r="C92" s="778"/>
      <c r="D92" s="772" t="s">
        <v>446</v>
      </c>
      <c r="E92" s="781" t="s">
        <v>447</v>
      </c>
      <c r="F92" s="498">
        <v>34760</v>
      </c>
      <c r="G92" s="499">
        <v>0</v>
      </c>
      <c r="H92" s="499">
        <v>0</v>
      </c>
      <c r="I92" s="499">
        <v>0</v>
      </c>
      <c r="J92" s="499">
        <v>30375</v>
      </c>
      <c r="K92" s="499">
        <v>0</v>
      </c>
      <c r="L92" s="500">
        <v>2526</v>
      </c>
      <c r="M92" s="475">
        <f>SUM(F92:L92)</f>
        <v>67661</v>
      </c>
    </row>
    <row r="93" spans="1:13" ht="13.5">
      <c r="A93" s="145"/>
      <c r="B93" s="785" t="s">
        <v>441</v>
      </c>
      <c r="C93" s="779"/>
      <c r="D93" s="774"/>
      <c r="E93" s="781" t="s">
        <v>448</v>
      </c>
      <c r="F93" s="498">
        <v>92618</v>
      </c>
      <c r="G93" s="499">
        <v>2538</v>
      </c>
      <c r="H93" s="499">
        <v>3364</v>
      </c>
      <c r="I93" s="499">
        <v>18894</v>
      </c>
      <c r="J93" s="499">
        <v>0</v>
      </c>
      <c r="K93" s="499">
        <v>3265</v>
      </c>
      <c r="L93" s="500">
        <v>37023</v>
      </c>
      <c r="M93" s="475">
        <f aca="true" t="shared" si="4" ref="M93:M100">SUM(F93:L93)</f>
        <v>157702</v>
      </c>
    </row>
    <row r="94" spans="1:13" ht="13.5">
      <c r="A94" s="145"/>
      <c r="B94" s="16"/>
      <c r="C94" s="88"/>
      <c r="D94" s="776"/>
      <c r="E94" s="781" t="s">
        <v>443</v>
      </c>
      <c r="F94" s="498">
        <v>0</v>
      </c>
      <c r="G94" s="499">
        <v>0</v>
      </c>
      <c r="H94" s="499">
        <v>0</v>
      </c>
      <c r="I94" s="499">
        <v>500</v>
      </c>
      <c r="J94" s="499">
        <v>1612</v>
      </c>
      <c r="K94" s="499">
        <v>0</v>
      </c>
      <c r="L94" s="500">
        <v>39986</v>
      </c>
      <c r="M94" s="475">
        <f t="shared" si="4"/>
        <v>42098</v>
      </c>
    </row>
    <row r="95" spans="1:13" ht="13.5">
      <c r="A95" s="145"/>
      <c r="B95" s="784"/>
      <c r="C95" s="780"/>
      <c r="D95" s="778"/>
      <c r="E95" s="781" t="s">
        <v>445</v>
      </c>
      <c r="F95" s="498">
        <v>0</v>
      </c>
      <c r="G95" s="499">
        <v>0</v>
      </c>
      <c r="H95" s="499">
        <v>0</v>
      </c>
      <c r="I95" s="499">
        <v>0</v>
      </c>
      <c r="J95" s="499">
        <v>0</v>
      </c>
      <c r="K95" s="499">
        <v>0</v>
      </c>
      <c r="L95" s="500">
        <v>0</v>
      </c>
      <c r="M95" s="475">
        <f t="shared" si="4"/>
        <v>0</v>
      </c>
    </row>
    <row r="96" spans="1:13" ht="13.5">
      <c r="A96" s="334"/>
      <c r="B96" s="434" t="s">
        <v>449</v>
      </c>
      <c r="C96" s="86"/>
      <c r="D96" s="1223" t="s">
        <v>616</v>
      </c>
      <c r="E96" s="1224"/>
      <c r="F96" s="84">
        <v>127378</v>
      </c>
      <c r="G96" s="84">
        <v>84524</v>
      </c>
      <c r="H96" s="84">
        <v>186475</v>
      </c>
      <c r="I96" s="84">
        <v>384477</v>
      </c>
      <c r="J96" s="84">
        <v>347909</v>
      </c>
      <c r="K96" s="84">
        <v>351831</v>
      </c>
      <c r="L96" s="86">
        <v>104931</v>
      </c>
      <c r="M96" s="210">
        <f t="shared" si="4"/>
        <v>1587525</v>
      </c>
    </row>
    <row r="97" spans="1:13" ht="13.5">
      <c r="A97" s="1225" t="s">
        <v>619</v>
      </c>
      <c r="B97" s="1226"/>
      <c r="C97" s="1226"/>
      <c r="D97" s="759" t="s">
        <v>450</v>
      </c>
      <c r="E97" s="171"/>
      <c r="F97" s="19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17">
        <v>0</v>
      </c>
      <c r="M97" s="341">
        <f t="shared" si="4"/>
        <v>0</v>
      </c>
    </row>
    <row r="98" spans="1:13" ht="13.5">
      <c r="A98" s="1227"/>
      <c r="B98" s="1228"/>
      <c r="C98" s="1228"/>
      <c r="D98" s="762" t="s">
        <v>451</v>
      </c>
      <c r="E98" s="763" t="s">
        <v>617</v>
      </c>
      <c r="F98" s="432">
        <v>0</v>
      </c>
      <c r="G98" s="433">
        <v>0</v>
      </c>
      <c r="H98" s="433">
        <v>0</v>
      </c>
      <c r="I98" s="433">
        <v>0</v>
      </c>
      <c r="J98" s="433">
        <v>0</v>
      </c>
      <c r="K98" s="433">
        <v>0</v>
      </c>
      <c r="L98" s="434">
        <v>0</v>
      </c>
      <c r="M98" s="435">
        <f t="shared" si="4"/>
        <v>0</v>
      </c>
    </row>
    <row r="99" spans="1:13" ht="13.5">
      <c r="A99" s="1225" t="s">
        <v>620</v>
      </c>
      <c r="B99" s="1226"/>
      <c r="C99" s="1226"/>
      <c r="D99" s="764" t="s">
        <v>450</v>
      </c>
      <c r="E99" s="765"/>
      <c r="F99" s="766">
        <v>0</v>
      </c>
      <c r="G99" s="767">
        <v>0</v>
      </c>
      <c r="H99" s="767">
        <v>0</v>
      </c>
      <c r="I99" s="767">
        <v>0</v>
      </c>
      <c r="J99" s="767">
        <v>0</v>
      </c>
      <c r="K99" s="767">
        <v>0</v>
      </c>
      <c r="L99" s="768">
        <v>0</v>
      </c>
      <c r="M99" s="741">
        <f t="shared" si="4"/>
        <v>0</v>
      </c>
    </row>
    <row r="100" spans="1:13" ht="13.5">
      <c r="A100" s="1227"/>
      <c r="B100" s="1228"/>
      <c r="C100" s="1228"/>
      <c r="D100" s="760" t="s">
        <v>451</v>
      </c>
      <c r="E100" s="761" t="s">
        <v>618</v>
      </c>
      <c r="F100" s="84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23">
        <v>0</v>
      </c>
      <c r="M100" s="210">
        <f t="shared" si="4"/>
        <v>0</v>
      </c>
    </row>
    <row r="101" spans="1:13" ht="12.75" customHeight="1" thickBot="1">
      <c r="A101" s="335" t="s">
        <v>454</v>
      </c>
      <c r="B101" s="185"/>
      <c r="C101" s="185"/>
      <c r="D101" s="185"/>
      <c r="E101" s="186"/>
      <c r="F101" s="216">
        <v>127378</v>
      </c>
      <c r="G101" s="216">
        <v>84524</v>
      </c>
      <c r="H101" s="216">
        <v>186475</v>
      </c>
      <c r="I101" s="216">
        <v>384477</v>
      </c>
      <c r="J101" s="216">
        <v>347909</v>
      </c>
      <c r="K101" s="216">
        <v>351831</v>
      </c>
      <c r="L101" s="185">
        <v>104931</v>
      </c>
      <c r="M101" s="190">
        <f>SUM(F101:L101)</f>
        <v>1587525</v>
      </c>
    </row>
    <row r="103" spans="4:5" ht="13.5">
      <c r="D103" s="1211"/>
      <c r="E103" s="1212"/>
    </row>
    <row r="104" spans="4:5" ht="13.5">
      <c r="D104" s="1211"/>
      <c r="E104" s="1212"/>
    </row>
  </sheetData>
  <mergeCells count="12">
    <mergeCell ref="D103:E103"/>
    <mergeCell ref="D104:E104"/>
    <mergeCell ref="D96:E96"/>
    <mergeCell ref="A97:C98"/>
    <mergeCell ref="A99:C100"/>
    <mergeCell ref="A88:E88"/>
    <mergeCell ref="M2:M3"/>
    <mergeCell ref="D46:D47"/>
    <mergeCell ref="D60:D61"/>
    <mergeCell ref="D23:D24"/>
    <mergeCell ref="D19:D20"/>
    <mergeCell ref="D17:D18"/>
  </mergeCells>
  <conditionalFormatting sqref="F1:M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rowBreaks count="1" manualBreakCount="1">
    <brk id="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W50"/>
  <sheetViews>
    <sheetView showZeros="0" zoomScaleSheetLayoutView="100" workbookViewId="0" topLeftCell="A1">
      <pane xSplit="5" ySplit="3" topLeftCell="F2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57" sqref="E57"/>
    </sheetView>
  </sheetViews>
  <sheetFormatPr defaultColWidth="9.00390625" defaultRowHeight="13.5"/>
  <cols>
    <col min="1" max="1" width="3.125" style="85" customWidth="1"/>
    <col min="2" max="2" width="5.00390625" style="85" customWidth="1"/>
    <col min="3" max="3" width="2.125" style="85" customWidth="1"/>
    <col min="4" max="4" width="2.75390625" style="85" customWidth="1"/>
    <col min="5" max="5" width="20.25390625" style="85" customWidth="1"/>
    <col min="6" max="13" width="15.625" style="30" customWidth="1"/>
    <col min="14" max="14" width="8.375" style="85" customWidth="1"/>
    <col min="15" max="73" width="10.625" style="85" customWidth="1"/>
    <col min="74" max="16384" width="9.00390625" style="85" customWidth="1"/>
  </cols>
  <sheetData>
    <row r="1" spans="1:13" ht="18.75" customHeight="1" thickBot="1">
      <c r="A1" s="2" t="s">
        <v>508</v>
      </c>
      <c r="I1" s="46"/>
      <c r="M1" s="46" t="s">
        <v>458</v>
      </c>
    </row>
    <row r="2" spans="1:13" ht="16.5" customHeight="1">
      <c r="A2" s="201"/>
      <c r="B2" s="202"/>
      <c r="C2" s="202"/>
      <c r="D2" s="202"/>
      <c r="E2" s="217" t="s">
        <v>509</v>
      </c>
      <c r="F2" s="141" t="s">
        <v>355</v>
      </c>
      <c r="G2" s="141" t="s">
        <v>375</v>
      </c>
      <c r="H2" s="203" t="s">
        <v>356</v>
      </c>
      <c r="I2" s="141" t="s">
        <v>353</v>
      </c>
      <c r="J2" s="141" t="s">
        <v>376</v>
      </c>
      <c r="K2" s="141" t="s">
        <v>377</v>
      </c>
      <c r="L2" s="204" t="s">
        <v>378</v>
      </c>
      <c r="M2" s="1110" t="s">
        <v>550</v>
      </c>
    </row>
    <row r="3" spans="1:23" ht="16.5" customHeight="1" thickBot="1">
      <c r="A3" s="211" t="s">
        <v>171</v>
      </c>
      <c r="B3" s="158"/>
      <c r="C3" s="158"/>
      <c r="D3" s="158"/>
      <c r="E3" s="167"/>
      <c r="F3" s="212" t="s">
        <v>379</v>
      </c>
      <c r="G3" s="212" t="s">
        <v>380</v>
      </c>
      <c r="H3" s="212" t="s">
        <v>381</v>
      </c>
      <c r="I3" s="212" t="s">
        <v>382</v>
      </c>
      <c r="J3" s="213" t="s">
        <v>383</v>
      </c>
      <c r="K3" s="212" t="s">
        <v>384</v>
      </c>
      <c r="L3" s="214" t="s">
        <v>385</v>
      </c>
      <c r="M3" s="1111"/>
      <c r="N3" s="1084"/>
      <c r="O3" s="1081"/>
      <c r="P3" s="1081"/>
      <c r="Q3" s="1081"/>
      <c r="R3" s="1081"/>
      <c r="S3" s="1081"/>
      <c r="T3" s="1081"/>
      <c r="U3" s="1081"/>
      <c r="V3" s="1081"/>
      <c r="W3" s="1081"/>
    </row>
    <row r="4" spans="1:14" ht="16.5" customHeight="1">
      <c r="A4" s="206" t="s">
        <v>511</v>
      </c>
      <c r="B4" s="34"/>
      <c r="C4" s="34"/>
      <c r="D4" s="34" t="s">
        <v>512</v>
      </c>
      <c r="E4" s="218"/>
      <c r="F4" s="84">
        <v>3024399</v>
      </c>
      <c r="G4" s="31">
        <v>453477</v>
      </c>
      <c r="H4" s="31">
        <v>514673</v>
      </c>
      <c r="I4" s="31">
        <v>1748651</v>
      </c>
      <c r="J4" s="31">
        <v>385881</v>
      </c>
      <c r="K4" s="31">
        <v>1375818</v>
      </c>
      <c r="L4" s="23">
        <v>3141513</v>
      </c>
      <c r="M4" s="210">
        <f>SUM(F4:L4)</f>
        <v>10644412</v>
      </c>
      <c r="N4" s="1086"/>
    </row>
    <row r="5" spans="1:14" s="30" customFormat="1" ht="16.5" customHeight="1">
      <c r="A5" s="197"/>
      <c r="B5" s="42" t="s">
        <v>386</v>
      </c>
      <c r="C5" s="43"/>
      <c r="D5" s="43"/>
      <c r="E5" s="219"/>
      <c r="F5" s="19">
        <v>2911078</v>
      </c>
      <c r="G5" s="75">
        <v>363536</v>
      </c>
      <c r="H5" s="75">
        <v>323494</v>
      </c>
      <c r="I5" s="75">
        <v>1169795</v>
      </c>
      <c r="J5" s="75">
        <v>1490</v>
      </c>
      <c r="K5" s="75">
        <v>988676</v>
      </c>
      <c r="L5" s="17">
        <v>2808813</v>
      </c>
      <c r="M5" s="741">
        <f>SUM(F5:L5)</f>
        <v>8566882</v>
      </c>
      <c r="N5" s="1089"/>
    </row>
    <row r="6" spans="1:14" ht="16.5" customHeight="1">
      <c r="A6" s="206"/>
      <c r="B6" s="1121"/>
      <c r="C6" s="1122"/>
      <c r="D6" s="526" t="s">
        <v>513</v>
      </c>
      <c r="E6" s="516"/>
      <c r="F6" s="498">
        <v>1571235</v>
      </c>
      <c r="G6" s="499">
        <v>111837</v>
      </c>
      <c r="H6" s="499">
        <v>133025</v>
      </c>
      <c r="I6" s="499">
        <v>534860</v>
      </c>
      <c r="J6" s="499">
        <v>0</v>
      </c>
      <c r="K6" s="499">
        <v>507553</v>
      </c>
      <c r="L6" s="500">
        <v>1408541</v>
      </c>
      <c r="M6" s="475">
        <f aca="true" t="shared" si="0" ref="M6:M50">SUM(F6:L6)</f>
        <v>4267051</v>
      </c>
      <c r="N6" s="1086"/>
    </row>
    <row r="7" spans="1:14" ht="16.5" customHeight="1">
      <c r="A7" s="206"/>
      <c r="B7" s="1121"/>
      <c r="C7" s="1122"/>
      <c r="D7" s="526" t="s">
        <v>514</v>
      </c>
      <c r="E7" s="516"/>
      <c r="F7" s="498">
        <v>1109557</v>
      </c>
      <c r="G7" s="499">
        <v>230076</v>
      </c>
      <c r="H7" s="499">
        <v>145613</v>
      </c>
      <c r="I7" s="499">
        <v>498887</v>
      </c>
      <c r="J7" s="499">
        <v>285</v>
      </c>
      <c r="K7" s="499">
        <v>400113</v>
      </c>
      <c r="L7" s="500">
        <v>1206470</v>
      </c>
      <c r="M7" s="475">
        <f t="shared" si="0"/>
        <v>3591001</v>
      </c>
      <c r="N7" s="1086"/>
    </row>
    <row r="8" spans="1:14" ht="16.5" customHeight="1">
      <c r="A8" s="206"/>
      <c r="B8" s="1121"/>
      <c r="C8" s="1122"/>
      <c r="D8" s="522" t="s">
        <v>515</v>
      </c>
      <c r="E8" s="218"/>
      <c r="F8" s="87">
        <v>230286</v>
      </c>
      <c r="G8" s="524">
        <v>21623</v>
      </c>
      <c r="H8" s="524">
        <v>44856</v>
      </c>
      <c r="I8" s="524">
        <v>136048</v>
      </c>
      <c r="J8" s="524">
        <v>1205</v>
      </c>
      <c r="K8" s="524">
        <v>81010</v>
      </c>
      <c r="L8" s="16">
        <v>193802</v>
      </c>
      <c r="M8" s="475">
        <f t="shared" si="0"/>
        <v>708830</v>
      </c>
      <c r="N8" s="1086"/>
    </row>
    <row r="9" spans="1:14" ht="16.5" customHeight="1">
      <c r="A9" s="206"/>
      <c r="B9" s="1121"/>
      <c r="C9" s="1122"/>
      <c r="D9" s="522"/>
      <c r="E9" s="520" t="s">
        <v>516</v>
      </c>
      <c r="F9" s="498">
        <v>192202</v>
      </c>
      <c r="G9" s="499">
        <v>10350</v>
      </c>
      <c r="H9" s="499">
        <v>39958</v>
      </c>
      <c r="I9" s="499">
        <v>73025</v>
      </c>
      <c r="J9" s="499">
        <v>0</v>
      </c>
      <c r="K9" s="499">
        <v>0</v>
      </c>
      <c r="L9" s="500">
        <v>133080</v>
      </c>
      <c r="M9" s="475">
        <f t="shared" si="0"/>
        <v>448615</v>
      </c>
      <c r="N9" s="1086"/>
    </row>
    <row r="10" spans="1:14" ht="16.5" customHeight="1">
      <c r="A10" s="206"/>
      <c r="B10" s="1123"/>
      <c r="C10" s="1124"/>
      <c r="D10" s="523"/>
      <c r="E10" s="521" t="s">
        <v>517</v>
      </c>
      <c r="F10" s="432">
        <v>38084</v>
      </c>
      <c r="G10" s="433">
        <v>11273</v>
      </c>
      <c r="H10" s="433">
        <v>4898</v>
      </c>
      <c r="I10" s="433">
        <v>63023</v>
      </c>
      <c r="J10" s="433">
        <v>1205</v>
      </c>
      <c r="K10" s="433">
        <v>81010</v>
      </c>
      <c r="L10" s="434">
        <v>60722</v>
      </c>
      <c r="M10" s="435">
        <f t="shared" si="0"/>
        <v>260215</v>
      </c>
      <c r="N10" s="1086"/>
    </row>
    <row r="11" spans="1:14" ht="16.5" customHeight="1">
      <c r="A11" s="206"/>
      <c r="B11" s="32" t="s">
        <v>387</v>
      </c>
      <c r="C11" s="33"/>
      <c r="D11" s="33"/>
      <c r="E11" s="221"/>
      <c r="F11" s="19">
        <v>78561</v>
      </c>
      <c r="G11" s="75">
        <v>89941</v>
      </c>
      <c r="H11" s="75">
        <v>191179</v>
      </c>
      <c r="I11" s="75">
        <v>578826</v>
      </c>
      <c r="J11" s="75">
        <v>354016</v>
      </c>
      <c r="K11" s="75">
        <v>387142</v>
      </c>
      <c r="L11" s="17">
        <v>330174</v>
      </c>
      <c r="M11" s="741">
        <f t="shared" si="0"/>
        <v>2009839</v>
      </c>
      <c r="N11" s="1086"/>
    </row>
    <row r="12" spans="1:14" ht="16.5" customHeight="1">
      <c r="A12" s="206"/>
      <c r="B12" s="1121"/>
      <c r="C12" s="1122"/>
      <c r="D12" s="526" t="s">
        <v>518</v>
      </c>
      <c r="E12" s="516"/>
      <c r="F12" s="498">
        <v>39</v>
      </c>
      <c r="G12" s="499">
        <v>0</v>
      </c>
      <c r="H12" s="499">
        <v>116</v>
      </c>
      <c r="I12" s="499">
        <v>826</v>
      </c>
      <c r="J12" s="499">
        <v>95</v>
      </c>
      <c r="K12" s="499">
        <v>0</v>
      </c>
      <c r="L12" s="500">
        <v>781</v>
      </c>
      <c r="M12" s="475">
        <f t="shared" si="0"/>
        <v>1857</v>
      </c>
      <c r="N12" s="1086"/>
    </row>
    <row r="13" spans="1:14" ht="16.5" customHeight="1">
      <c r="A13" s="206"/>
      <c r="B13" s="1121"/>
      <c r="C13" s="1122"/>
      <c r="D13" s="526" t="s">
        <v>519</v>
      </c>
      <c r="E13" s="516"/>
      <c r="F13" s="498">
        <v>0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500">
        <v>0</v>
      </c>
      <c r="M13" s="475">
        <f t="shared" si="0"/>
        <v>0</v>
      </c>
      <c r="N13" s="1086"/>
    </row>
    <row r="14" spans="1:14" ht="16.5" customHeight="1">
      <c r="A14" s="206"/>
      <c r="B14" s="1121"/>
      <c r="C14" s="1122"/>
      <c r="D14" s="526" t="s">
        <v>520</v>
      </c>
      <c r="E14" s="516"/>
      <c r="F14" s="498">
        <v>0</v>
      </c>
      <c r="G14" s="499">
        <v>0</v>
      </c>
      <c r="H14" s="499">
        <v>0</v>
      </c>
      <c r="I14" s="499">
        <v>661</v>
      </c>
      <c r="J14" s="499">
        <v>0</v>
      </c>
      <c r="K14" s="499">
        <v>0</v>
      </c>
      <c r="L14" s="500">
        <v>3092</v>
      </c>
      <c r="M14" s="475">
        <f t="shared" si="0"/>
        <v>3753</v>
      </c>
      <c r="N14" s="1086"/>
    </row>
    <row r="15" spans="1:14" ht="16.5" customHeight="1">
      <c r="A15" s="206"/>
      <c r="B15" s="1121"/>
      <c r="C15" s="1122"/>
      <c r="D15" s="526" t="s">
        <v>521</v>
      </c>
      <c r="E15" s="516"/>
      <c r="F15" s="498">
        <v>1627</v>
      </c>
      <c r="G15" s="499">
        <v>0</v>
      </c>
      <c r="H15" s="499">
        <v>4718</v>
      </c>
      <c r="I15" s="499">
        <v>0</v>
      </c>
      <c r="J15" s="499">
        <v>152</v>
      </c>
      <c r="K15" s="499">
        <v>331</v>
      </c>
      <c r="L15" s="500">
        <v>8140</v>
      </c>
      <c r="M15" s="475">
        <f t="shared" si="0"/>
        <v>14968</v>
      </c>
      <c r="N15" s="1086"/>
    </row>
    <row r="16" spans="1:14" ht="16.5" customHeight="1">
      <c r="A16" s="206"/>
      <c r="B16" s="1121"/>
      <c r="C16" s="1122"/>
      <c r="D16" s="526" t="s">
        <v>522</v>
      </c>
      <c r="E16" s="516"/>
      <c r="F16" s="498">
        <v>32693</v>
      </c>
      <c r="G16" s="499">
        <v>85079</v>
      </c>
      <c r="H16" s="499">
        <v>177609</v>
      </c>
      <c r="I16" s="499">
        <v>475950</v>
      </c>
      <c r="J16" s="499">
        <v>315982</v>
      </c>
      <c r="K16" s="499">
        <v>131248</v>
      </c>
      <c r="L16" s="500">
        <v>41130</v>
      </c>
      <c r="M16" s="475">
        <f t="shared" si="0"/>
        <v>1259691</v>
      </c>
      <c r="N16" s="1086"/>
    </row>
    <row r="17" spans="1:14" ht="16.5" customHeight="1">
      <c r="A17" s="206"/>
      <c r="B17" s="1121"/>
      <c r="C17" s="1122"/>
      <c r="D17" s="526" t="s">
        <v>523</v>
      </c>
      <c r="E17" s="516"/>
      <c r="F17" s="498">
        <v>11573</v>
      </c>
      <c r="G17" s="499">
        <v>3169</v>
      </c>
      <c r="H17" s="499">
        <v>7432</v>
      </c>
      <c r="I17" s="499">
        <v>88400</v>
      </c>
      <c r="J17" s="499">
        <v>5200</v>
      </c>
      <c r="K17" s="499">
        <v>235563</v>
      </c>
      <c r="L17" s="500">
        <v>228975</v>
      </c>
      <c r="M17" s="475">
        <f t="shared" si="0"/>
        <v>580312</v>
      </c>
      <c r="N17" s="1086"/>
    </row>
    <row r="18" spans="1:14" ht="16.5" customHeight="1" thickBot="1">
      <c r="A18" s="211"/>
      <c r="B18" s="1099"/>
      <c r="C18" s="1100"/>
      <c r="D18" s="527" t="s">
        <v>524</v>
      </c>
      <c r="E18" s="528"/>
      <c r="F18" s="501">
        <v>32629</v>
      </c>
      <c r="G18" s="502">
        <v>1693</v>
      </c>
      <c r="H18" s="502">
        <v>1304</v>
      </c>
      <c r="I18" s="502">
        <v>12989</v>
      </c>
      <c r="J18" s="502">
        <v>32587</v>
      </c>
      <c r="K18" s="502">
        <v>20000</v>
      </c>
      <c r="L18" s="503">
        <v>48056</v>
      </c>
      <c r="M18" s="504">
        <f t="shared" si="0"/>
        <v>149258</v>
      </c>
      <c r="N18" s="1086"/>
    </row>
    <row r="19" spans="1:14" ht="16.5" customHeight="1">
      <c r="A19" s="201" t="s">
        <v>525</v>
      </c>
      <c r="B19" s="202"/>
      <c r="C19" s="202"/>
      <c r="D19" s="202" t="s">
        <v>526</v>
      </c>
      <c r="E19" s="226"/>
      <c r="F19" s="84">
        <v>3321514</v>
      </c>
      <c r="G19" s="31">
        <v>460852</v>
      </c>
      <c r="H19" s="31">
        <v>513304</v>
      </c>
      <c r="I19" s="31">
        <v>1733313</v>
      </c>
      <c r="J19" s="31">
        <v>348250</v>
      </c>
      <c r="K19" s="31">
        <v>1334285</v>
      </c>
      <c r="L19" s="23">
        <v>3423459</v>
      </c>
      <c r="M19" s="210">
        <f t="shared" si="0"/>
        <v>11134977</v>
      </c>
      <c r="N19" s="1086"/>
    </row>
    <row r="20" spans="1:14" ht="16.5" customHeight="1">
      <c r="A20" s="206"/>
      <c r="B20" s="32" t="s">
        <v>388</v>
      </c>
      <c r="C20" s="33"/>
      <c r="D20" s="33"/>
      <c r="E20" s="221"/>
      <c r="F20" s="19">
        <v>3215231</v>
      </c>
      <c r="G20" s="75">
        <v>457882</v>
      </c>
      <c r="H20" s="75">
        <v>502911</v>
      </c>
      <c r="I20" s="75">
        <v>1687781</v>
      </c>
      <c r="J20" s="75">
        <v>331613</v>
      </c>
      <c r="K20" s="75">
        <v>1296829</v>
      </c>
      <c r="L20" s="17">
        <v>3321677</v>
      </c>
      <c r="M20" s="741">
        <f t="shared" si="0"/>
        <v>10813924</v>
      </c>
      <c r="N20" s="1086"/>
    </row>
    <row r="21" spans="1:14" ht="16.5" customHeight="1">
      <c r="A21" s="206"/>
      <c r="B21" s="1121"/>
      <c r="C21" s="1122"/>
      <c r="D21" s="526" t="s">
        <v>527</v>
      </c>
      <c r="E21" s="516"/>
      <c r="F21" s="498">
        <v>1633509</v>
      </c>
      <c r="G21" s="499">
        <v>215047</v>
      </c>
      <c r="H21" s="499">
        <v>259658</v>
      </c>
      <c r="I21" s="499">
        <v>848040</v>
      </c>
      <c r="J21" s="499">
        <v>79899</v>
      </c>
      <c r="K21" s="499">
        <v>3729</v>
      </c>
      <c r="L21" s="500">
        <v>2206254</v>
      </c>
      <c r="M21" s="475">
        <f t="shared" si="0"/>
        <v>5246136</v>
      </c>
      <c r="N21" s="1086"/>
    </row>
    <row r="22" spans="1:14" ht="16.5" customHeight="1">
      <c r="A22" s="206"/>
      <c r="B22" s="1121"/>
      <c r="C22" s="1122"/>
      <c r="D22" s="526" t="s">
        <v>528</v>
      </c>
      <c r="E22" s="516"/>
      <c r="F22" s="498">
        <v>764577</v>
      </c>
      <c r="G22" s="499">
        <v>140915</v>
      </c>
      <c r="H22" s="499">
        <v>92349</v>
      </c>
      <c r="I22" s="499">
        <v>256083</v>
      </c>
      <c r="J22" s="499">
        <v>0</v>
      </c>
      <c r="K22" s="499">
        <v>0</v>
      </c>
      <c r="L22" s="500">
        <v>667684</v>
      </c>
      <c r="M22" s="475">
        <f t="shared" si="0"/>
        <v>1921608</v>
      </c>
      <c r="N22" s="1086"/>
    </row>
    <row r="23" spans="1:14" s="30" customFormat="1" ht="16.5" customHeight="1">
      <c r="A23" s="197"/>
      <c r="B23" s="1121"/>
      <c r="C23" s="1122"/>
      <c r="D23" s="529" t="s">
        <v>529</v>
      </c>
      <c r="E23" s="530"/>
      <c r="F23" s="498">
        <v>79227</v>
      </c>
      <c r="G23" s="499">
        <v>9444</v>
      </c>
      <c r="H23" s="499">
        <v>15770</v>
      </c>
      <c r="I23" s="499">
        <v>91291</v>
      </c>
      <c r="J23" s="499">
        <v>37494</v>
      </c>
      <c r="K23" s="499">
        <v>188831</v>
      </c>
      <c r="L23" s="500">
        <v>82566</v>
      </c>
      <c r="M23" s="475">
        <f t="shared" si="0"/>
        <v>504623</v>
      </c>
      <c r="N23" s="1089"/>
    </row>
    <row r="24" spans="1:14" ht="16.5" customHeight="1">
      <c r="A24" s="206"/>
      <c r="B24" s="1123"/>
      <c r="C24" s="1124"/>
      <c r="D24" s="531" t="s">
        <v>530</v>
      </c>
      <c r="E24" s="519"/>
      <c r="F24" s="432">
        <v>737918</v>
      </c>
      <c r="G24" s="433">
        <v>92476</v>
      </c>
      <c r="H24" s="433">
        <v>135134</v>
      </c>
      <c r="I24" s="433">
        <v>492367</v>
      </c>
      <c r="J24" s="433">
        <v>214220</v>
      </c>
      <c r="K24" s="433">
        <v>1104269</v>
      </c>
      <c r="L24" s="434">
        <v>365173</v>
      </c>
      <c r="M24" s="435">
        <f t="shared" si="0"/>
        <v>3141557</v>
      </c>
      <c r="N24" s="1086"/>
    </row>
    <row r="25" spans="1:14" ht="16.5" customHeight="1">
      <c r="A25" s="206"/>
      <c r="B25" s="32" t="s">
        <v>389</v>
      </c>
      <c r="C25" s="33"/>
      <c r="D25" s="33"/>
      <c r="E25" s="221"/>
      <c r="F25" s="19">
        <v>105299</v>
      </c>
      <c r="G25" s="75">
        <v>2970</v>
      </c>
      <c r="H25" s="75">
        <v>7330</v>
      </c>
      <c r="I25" s="75">
        <v>40618</v>
      </c>
      <c r="J25" s="75">
        <v>16076</v>
      </c>
      <c r="K25" s="75">
        <v>37456</v>
      </c>
      <c r="L25" s="17">
        <v>101782</v>
      </c>
      <c r="M25" s="741">
        <f t="shared" si="0"/>
        <v>311531</v>
      </c>
      <c r="N25" s="1086"/>
    </row>
    <row r="26" spans="1:14" ht="16.5" customHeight="1">
      <c r="A26" s="206"/>
      <c r="B26" s="1121"/>
      <c r="C26" s="1122"/>
      <c r="D26" s="526" t="s">
        <v>531</v>
      </c>
      <c r="E26" s="516"/>
      <c r="F26" s="498">
        <v>4966</v>
      </c>
      <c r="G26" s="499">
        <v>2027</v>
      </c>
      <c r="H26" s="499">
        <v>7330</v>
      </c>
      <c r="I26" s="499">
        <v>4730</v>
      </c>
      <c r="J26" s="499">
        <v>10820</v>
      </c>
      <c r="K26" s="499">
        <v>36442</v>
      </c>
      <c r="L26" s="500">
        <v>32831</v>
      </c>
      <c r="M26" s="475">
        <f t="shared" si="0"/>
        <v>99146</v>
      </c>
      <c r="N26" s="1086"/>
    </row>
    <row r="27" spans="1:14" ht="16.5" customHeight="1">
      <c r="A27" s="206"/>
      <c r="B27" s="1121"/>
      <c r="C27" s="1122"/>
      <c r="D27" s="526" t="s">
        <v>532</v>
      </c>
      <c r="E27" s="516"/>
      <c r="F27" s="498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500">
        <v>0</v>
      </c>
      <c r="M27" s="475">
        <f t="shared" si="0"/>
        <v>0</v>
      </c>
      <c r="N27" s="1086"/>
    </row>
    <row r="28" spans="1:14" ht="16.5" customHeight="1">
      <c r="A28" s="206"/>
      <c r="B28" s="1121"/>
      <c r="C28" s="1122"/>
      <c r="D28" s="526" t="s">
        <v>533</v>
      </c>
      <c r="E28" s="516"/>
      <c r="F28" s="498">
        <v>0</v>
      </c>
      <c r="G28" s="499">
        <v>0</v>
      </c>
      <c r="H28" s="499">
        <v>0</v>
      </c>
      <c r="I28" s="499">
        <v>0</v>
      </c>
      <c r="J28" s="499">
        <v>0</v>
      </c>
      <c r="K28" s="499">
        <v>0</v>
      </c>
      <c r="L28" s="500">
        <v>0</v>
      </c>
      <c r="M28" s="475">
        <f t="shared" si="0"/>
        <v>0</v>
      </c>
      <c r="N28" s="1086"/>
    </row>
    <row r="29" spans="1:14" ht="16.5" customHeight="1">
      <c r="A29" s="206"/>
      <c r="B29" s="1121"/>
      <c r="C29" s="1122"/>
      <c r="D29" s="526" t="s">
        <v>534</v>
      </c>
      <c r="E29" s="516"/>
      <c r="F29" s="498">
        <v>25066</v>
      </c>
      <c r="G29" s="499">
        <v>0</v>
      </c>
      <c r="H29" s="499">
        <v>0</v>
      </c>
      <c r="I29" s="499">
        <v>3748</v>
      </c>
      <c r="J29" s="499">
        <v>3994</v>
      </c>
      <c r="K29" s="499">
        <v>0</v>
      </c>
      <c r="L29" s="500">
        <v>11528</v>
      </c>
      <c r="M29" s="475">
        <f t="shared" si="0"/>
        <v>44336</v>
      </c>
      <c r="N29" s="1086"/>
    </row>
    <row r="30" spans="1:14" ht="16.5" customHeight="1" thickBot="1">
      <c r="A30" s="211"/>
      <c r="B30" s="1099"/>
      <c r="C30" s="1100"/>
      <c r="D30" s="527" t="s">
        <v>535</v>
      </c>
      <c r="E30" s="528"/>
      <c r="F30" s="501">
        <v>75267</v>
      </c>
      <c r="G30" s="502">
        <v>943</v>
      </c>
      <c r="H30" s="502">
        <v>0</v>
      </c>
      <c r="I30" s="502">
        <v>32140</v>
      </c>
      <c r="J30" s="502">
        <v>1262</v>
      </c>
      <c r="K30" s="502">
        <v>1014</v>
      </c>
      <c r="L30" s="503">
        <v>57423</v>
      </c>
      <c r="M30" s="504">
        <f t="shared" si="0"/>
        <v>168049</v>
      </c>
      <c r="N30" s="1086"/>
    </row>
    <row r="31" spans="1:14" ht="16.5" customHeight="1">
      <c r="A31" s="227" t="s">
        <v>536</v>
      </c>
      <c r="B31" s="228"/>
      <c r="C31" s="229"/>
      <c r="D31" s="228"/>
      <c r="E31" s="1112" t="s">
        <v>537</v>
      </c>
      <c r="F31" s="215">
        <v>0</v>
      </c>
      <c r="G31" s="196">
        <v>0</v>
      </c>
      <c r="H31" s="196">
        <v>4432</v>
      </c>
      <c r="I31" s="196">
        <v>20222</v>
      </c>
      <c r="J31" s="196">
        <v>7817</v>
      </c>
      <c r="K31" s="196">
        <v>41533</v>
      </c>
      <c r="L31" s="209">
        <v>0</v>
      </c>
      <c r="M31" s="210">
        <f t="shared" si="0"/>
        <v>74004</v>
      </c>
      <c r="N31" s="1086"/>
    </row>
    <row r="32" spans="1:14" ht="16.5" customHeight="1" thickBot="1">
      <c r="A32" s="211" t="s">
        <v>650</v>
      </c>
      <c r="B32" s="159"/>
      <c r="C32" s="158"/>
      <c r="D32" s="159"/>
      <c r="E32" s="1113"/>
      <c r="F32" s="216">
        <v>330891</v>
      </c>
      <c r="G32" s="200">
        <v>7375</v>
      </c>
      <c r="H32" s="200">
        <v>0</v>
      </c>
      <c r="I32" s="200">
        <v>0</v>
      </c>
      <c r="J32" s="200">
        <v>0</v>
      </c>
      <c r="K32" s="200">
        <v>0</v>
      </c>
      <c r="L32" s="193">
        <v>284472</v>
      </c>
      <c r="M32" s="525">
        <f t="shared" si="0"/>
        <v>622738</v>
      </c>
      <c r="N32" s="1086"/>
    </row>
    <row r="33" spans="1:14" ht="16.5" customHeight="1">
      <c r="A33" s="206" t="s">
        <v>538</v>
      </c>
      <c r="B33" s="34"/>
      <c r="C33" s="34"/>
      <c r="D33" s="34"/>
      <c r="E33" s="218" t="s">
        <v>539</v>
      </c>
      <c r="F33" s="87">
        <v>34760</v>
      </c>
      <c r="G33" s="524">
        <v>0</v>
      </c>
      <c r="H33" s="524">
        <v>0</v>
      </c>
      <c r="I33" s="524">
        <v>30</v>
      </c>
      <c r="J33" s="524">
        <v>30375</v>
      </c>
      <c r="K33" s="524">
        <v>0</v>
      </c>
      <c r="L33" s="16">
        <v>2526</v>
      </c>
      <c r="M33" s="796">
        <f t="shared" si="0"/>
        <v>67691</v>
      </c>
      <c r="N33" s="1086"/>
    </row>
    <row r="34" spans="1:14" ht="16.5" customHeight="1">
      <c r="A34" s="206"/>
      <c r="B34" s="526" t="s">
        <v>540</v>
      </c>
      <c r="C34" s="515"/>
      <c r="D34" s="515"/>
      <c r="E34" s="516"/>
      <c r="F34" s="498">
        <v>34760</v>
      </c>
      <c r="G34" s="499">
        <v>0</v>
      </c>
      <c r="H34" s="499">
        <v>0</v>
      </c>
      <c r="I34" s="499">
        <v>0</v>
      </c>
      <c r="J34" s="499">
        <v>30375</v>
      </c>
      <c r="K34" s="499">
        <v>0</v>
      </c>
      <c r="L34" s="500">
        <v>2526</v>
      </c>
      <c r="M34" s="475">
        <f t="shared" si="0"/>
        <v>67661</v>
      </c>
      <c r="N34" s="1086"/>
    </row>
    <row r="35" spans="1:14" ht="16.5" customHeight="1">
      <c r="A35" s="206"/>
      <c r="B35" s="526" t="s">
        <v>541</v>
      </c>
      <c r="C35" s="515"/>
      <c r="D35" s="515"/>
      <c r="E35" s="516"/>
      <c r="F35" s="498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500">
        <v>0</v>
      </c>
      <c r="M35" s="475">
        <f t="shared" si="0"/>
        <v>0</v>
      </c>
      <c r="N35" s="1086"/>
    </row>
    <row r="36" spans="1:14" ht="16.5" customHeight="1">
      <c r="A36" s="205"/>
      <c r="B36" s="531" t="s">
        <v>542</v>
      </c>
      <c r="C36" s="518"/>
      <c r="D36" s="518"/>
      <c r="E36" s="519"/>
      <c r="F36" s="432">
        <v>0</v>
      </c>
      <c r="G36" s="433">
        <v>0</v>
      </c>
      <c r="H36" s="433">
        <v>0</v>
      </c>
      <c r="I36" s="433">
        <v>30</v>
      </c>
      <c r="J36" s="433">
        <v>0</v>
      </c>
      <c r="K36" s="433">
        <v>0</v>
      </c>
      <c r="L36" s="434">
        <v>0</v>
      </c>
      <c r="M36" s="435">
        <f t="shared" si="0"/>
        <v>30</v>
      </c>
      <c r="N36" s="1086"/>
    </row>
    <row r="37" spans="1:14" ht="16.5" customHeight="1">
      <c r="A37" s="207" t="s">
        <v>543</v>
      </c>
      <c r="B37" s="33"/>
      <c r="C37" s="33"/>
      <c r="D37" s="33"/>
      <c r="E37" s="221" t="s">
        <v>544</v>
      </c>
      <c r="F37" s="19">
        <v>984</v>
      </c>
      <c r="G37" s="75">
        <v>0</v>
      </c>
      <c r="H37" s="75">
        <v>3063</v>
      </c>
      <c r="I37" s="75">
        <v>4914</v>
      </c>
      <c r="J37" s="75">
        <v>561</v>
      </c>
      <c r="K37" s="75">
        <v>0</v>
      </c>
      <c r="L37" s="17">
        <v>0</v>
      </c>
      <c r="M37" s="741">
        <f t="shared" si="0"/>
        <v>9522</v>
      </c>
      <c r="N37" s="1086"/>
    </row>
    <row r="38" spans="1:14" ht="16.5" customHeight="1">
      <c r="A38" s="206"/>
      <c r="B38" s="526" t="s">
        <v>545</v>
      </c>
      <c r="C38" s="515"/>
      <c r="D38" s="515"/>
      <c r="E38" s="516"/>
      <c r="F38" s="498">
        <v>0</v>
      </c>
      <c r="G38" s="499">
        <v>0</v>
      </c>
      <c r="H38" s="499">
        <v>0</v>
      </c>
      <c r="I38" s="499">
        <v>0</v>
      </c>
      <c r="J38" s="499">
        <v>0</v>
      </c>
      <c r="K38" s="499">
        <v>0</v>
      </c>
      <c r="L38" s="500">
        <v>0</v>
      </c>
      <c r="M38" s="475">
        <f t="shared" si="0"/>
        <v>0</v>
      </c>
      <c r="N38" s="1086"/>
    </row>
    <row r="39" spans="1:14" ht="16.5" customHeight="1" thickBot="1">
      <c r="A39" s="211"/>
      <c r="B39" s="532" t="s">
        <v>546</v>
      </c>
      <c r="C39" s="158"/>
      <c r="D39" s="158"/>
      <c r="E39" s="167"/>
      <c r="F39" s="337">
        <v>984</v>
      </c>
      <c r="G39" s="510">
        <v>0</v>
      </c>
      <c r="H39" s="510">
        <v>3063</v>
      </c>
      <c r="I39" s="510">
        <v>4914</v>
      </c>
      <c r="J39" s="510">
        <v>561</v>
      </c>
      <c r="K39" s="510">
        <v>0</v>
      </c>
      <c r="L39" s="192">
        <v>0</v>
      </c>
      <c r="M39" s="504">
        <f t="shared" si="0"/>
        <v>9522</v>
      </c>
      <c r="N39" s="1086"/>
    </row>
    <row r="40" spans="1:14" ht="16.5" customHeight="1">
      <c r="A40" s="1079" t="s">
        <v>547</v>
      </c>
      <c r="B40" s="1080"/>
      <c r="C40" s="1080"/>
      <c r="D40" s="1080"/>
      <c r="E40" s="1077" t="s">
        <v>548</v>
      </c>
      <c r="F40" s="215">
        <v>0</v>
      </c>
      <c r="G40" s="196">
        <v>0</v>
      </c>
      <c r="H40" s="196">
        <v>1369</v>
      </c>
      <c r="I40" s="196">
        <v>15338</v>
      </c>
      <c r="J40" s="196">
        <v>37631</v>
      </c>
      <c r="K40" s="196">
        <v>41533</v>
      </c>
      <c r="L40" s="209">
        <v>0</v>
      </c>
      <c r="M40" s="210">
        <f t="shared" si="0"/>
        <v>95871</v>
      </c>
      <c r="N40" s="1086"/>
    </row>
    <row r="41" spans="1:14" ht="16.5" customHeight="1" thickBot="1">
      <c r="A41" s="1072" t="s">
        <v>649</v>
      </c>
      <c r="B41" s="1065"/>
      <c r="C41" s="1065"/>
      <c r="D41" s="1065"/>
      <c r="E41" s="1078"/>
      <c r="F41" s="216">
        <v>297115</v>
      </c>
      <c r="G41" s="200">
        <v>7375</v>
      </c>
      <c r="H41" s="200">
        <v>0</v>
      </c>
      <c r="I41" s="200">
        <v>0</v>
      </c>
      <c r="J41" s="200">
        <v>0</v>
      </c>
      <c r="K41" s="200">
        <v>0</v>
      </c>
      <c r="L41" s="193">
        <v>281946</v>
      </c>
      <c r="M41" s="525">
        <f t="shared" si="0"/>
        <v>586436</v>
      </c>
      <c r="N41" s="1086"/>
    </row>
    <row r="42" spans="1:14" ht="16.5" customHeight="1">
      <c r="A42" s="205" t="s">
        <v>549</v>
      </c>
      <c r="B42" s="36"/>
      <c r="C42" s="36"/>
      <c r="D42" s="36"/>
      <c r="E42" s="223"/>
      <c r="F42" s="231">
        <v>-2431941</v>
      </c>
      <c r="G42" s="232">
        <v>-400946</v>
      </c>
      <c r="H42" s="232">
        <v>-535210</v>
      </c>
      <c r="I42" s="232">
        <v>-2760783</v>
      </c>
      <c r="J42" s="232">
        <v>-235708</v>
      </c>
      <c r="K42" s="232">
        <v>277464</v>
      </c>
      <c r="L42" s="233">
        <v>-1547400</v>
      </c>
      <c r="M42" s="934">
        <f t="shared" si="0"/>
        <v>-7634524</v>
      </c>
      <c r="N42" s="1086"/>
    </row>
    <row r="43" spans="1:14" ht="16.5" customHeight="1">
      <c r="A43" s="1116" t="s">
        <v>168</v>
      </c>
      <c r="B43" s="1117"/>
      <c r="C43" s="1117"/>
      <c r="D43" s="1117"/>
      <c r="E43" s="1118"/>
      <c r="F43" s="507">
        <v>-2729056</v>
      </c>
      <c r="G43" s="508">
        <v>-408321</v>
      </c>
      <c r="H43" s="508">
        <v>-533841</v>
      </c>
      <c r="I43" s="508">
        <v>-2745445</v>
      </c>
      <c r="J43" s="508">
        <v>-198077</v>
      </c>
      <c r="K43" s="508">
        <v>318997</v>
      </c>
      <c r="L43" s="509">
        <v>-1829346</v>
      </c>
      <c r="M43" s="935">
        <f t="shared" si="0"/>
        <v>-8125089</v>
      </c>
      <c r="N43" s="1086"/>
    </row>
    <row r="44" spans="1:14" s="30" customFormat="1" ht="16.5" customHeight="1">
      <c r="A44" s="505" t="s">
        <v>455</v>
      </c>
      <c r="B44" s="70"/>
      <c r="C44" s="70"/>
      <c r="D44" s="70"/>
      <c r="E44" s="506"/>
      <c r="F44" s="84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23">
        <v>0</v>
      </c>
      <c r="M44" s="210">
        <f t="shared" si="0"/>
        <v>0</v>
      </c>
      <c r="N44" s="1089"/>
    </row>
    <row r="45" spans="1:14" s="30" customFormat="1" ht="16.5" customHeight="1" thickBot="1">
      <c r="A45" s="256" t="s">
        <v>456</v>
      </c>
      <c r="B45" s="257"/>
      <c r="C45" s="257"/>
      <c r="D45" s="257"/>
      <c r="E45" s="258"/>
      <c r="F45" s="216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93">
        <v>0</v>
      </c>
      <c r="M45" s="932">
        <f t="shared" si="0"/>
        <v>0</v>
      </c>
      <c r="N45" s="1089"/>
    </row>
    <row r="46" spans="1:14" s="30" customFormat="1" ht="16.5" customHeight="1">
      <c r="A46" s="197" t="s">
        <v>457</v>
      </c>
      <c r="B46" s="49"/>
      <c r="C46" s="49"/>
      <c r="D46" s="49"/>
      <c r="E46" s="242"/>
      <c r="F46" s="84">
        <v>271228</v>
      </c>
      <c r="G46" s="31">
        <v>98598</v>
      </c>
      <c r="H46" s="31">
        <v>224999</v>
      </c>
      <c r="I46" s="31">
        <v>637375</v>
      </c>
      <c r="J46" s="31">
        <v>351557</v>
      </c>
      <c r="K46" s="31">
        <v>366811</v>
      </c>
      <c r="L46" s="23">
        <v>405711</v>
      </c>
      <c r="M46" s="210">
        <f t="shared" si="0"/>
        <v>2356279</v>
      </c>
      <c r="N46" s="1089"/>
    </row>
    <row r="47" spans="1:14" s="30" customFormat="1" ht="16.5" customHeight="1">
      <c r="A47" s="197"/>
      <c r="B47" s="40" t="s">
        <v>396</v>
      </c>
      <c r="C47" s="128"/>
      <c r="D47" s="128"/>
      <c r="E47" s="222"/>
      <c r="F47" s="22">
        <v>236468</v>
      </c>
      <c r="G47" s="14">
        <v>16612</v>
      </c>
      <c r="H47" s="14">
        <v>55537</v>
      </c>
      <c r="I47" s="14">
        <v>272292</v>
      </c>
      <c r="J47" s="14">
        <v>5260</v>
      </c>
      <c r="K47" s="14">
        <v>18245</v>
      </c>
      <c r="L47" s="21">
        <v>377789</v>
      </c>
      <c r="M47" s="210">
        <f t="shared" si="0"/>
        <v>982203</v>
      </c>
      <c r="N47" s="1089"/>
    </row>
    <row r="48" spans="1:14" s="30" customFormat="1" ht="16.5" customHeight="1">
      <c r="A48" s="197"/>
      <c r="B48" s="42" t="s">
        <v>397</v>
      </c>
      <c r="C48" s="43"/>
      <c r="D48" s="43"/>
      <c r="E48" s="219"/>
      <c r="F48" s="19">
        <v>34760</v>
      </c>
      <c r="G48" s="75">
        <v>81986</v>
      </c>
      <c r="H48" s="75">
        <v>169462</v>
      </c>
      <c r="I48" s="75">
        <v>365083</v>
      </c>
      <c r="J48" s="75">
        <v>346297</v>
      </c>
      <c r="K48" s="75">
        <v>348566</v>
      </c>
      <c r="L48" s="17">
        <v>27922</v>
      </c>
      <c r="M48" s="741">
        <f t="shared" si="0"/>
        <v>1374076</v>
      </c>
      <c r="N48" s="1089"/>
    </row>
    <row r="49" spans="1:14" s="30" customFormat="1" ht="16.5" customHeight="1">
      <c r="A49" s="197"/>
      <c r="B49" s="1101"/>
      <c r="C49" s="1074"/>
      <c r="D49" s="1114" t="s">
        <v>169</v>
      </c>
      <c r="E49" s="1115"/>
      <c r="F49" s="498">
        <v>0</v>
      </c>
      <c r="G49" s="499">
        <v>0</v>
      </c>
      <c r="H49" s="499">
        <v>0</v>
      </c>
      <c r="I49" s="499">
        <v>86770</v>
      </c>
      <c r="J49" s="499">
        <v>346297</v>
      </c>
      <c r="K49" s="499">
        <v>18197</v>
      </c>
      <c r="L49" s="500">
        <v>25396</v>
      </c>
      <c r="M49" s="475">
        <f t="shared" si="0"/>
        <v>476660</v>
      </c>
      <c r="N49" s="1089"/>
    </row>
    <row r="50" spans="1:14" s="30" customFormat="1" ht="16.5" customHeight="1" thickBot="1">
      <c r="A50" s="198"/>
      <c r="B50" s="1075"/>
      <c r="C50" s="1076"/>
      <c r="D50" s="1119" t="s">
        <v>170</v>
      </c>
      <c r="E50" s="1120"/>
      <c r="F50" s="501">
        <v>34760</v>
      </c>
      <c r="G50" s="502">
        <v>81986</v>
      </c>
      <c r="H50" s="502">
        <v>169462</v>
      </c>
      <c r="I50" s="502">
        <v>278313</v>
      </c>
      <c r="J50" s="502">
        <v>0</v>
      </c>
      <c r="K50" s="502">
        <v>330369</v>
      </c>
      <c r="L50" s="503">
        <v>2526</v>
      </c>
      <c r="M50" s="435">
        <f t="shared" si="0"/>
        <v>897416</v>
      </c>
      <c r="N50" s="1089"/>
    </row>
  </sheetData>
  <mergeCells count="13">
    <mergeCell ref="D50:E50"/>
    <mergeCell ref="B6:C10"/>
    <mergeCell ref="B12:C18"/>
    <mergeCell ref="B21:C24"/>
    <mergeCell ref="B26:C30"/>
    <mergeCell ref="B49:C50"/>
    <mergeCell ref="E40:E41"/>
    <mergeCell ref="A40:D40"/>
    <mergeCell ref="A41:D41"/>
    <mergeCell ref="M2:M3"/>
    <mergeCell ref="E31:E32"/>
    <mergeCell ref="D49:E49"/>
    <mergeCell ref="A43:E43"/>
  </mergeCells>
  <conditionalFormatting sqref="O3:W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63"/>
  <sheetViews>
    <sheetView zoomScaleSheetLayoutView="10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2" sqref="J12"/>
    </sheetView>
  </sheetViews>
  <sheetFormatPr defaultColWidth="9.00390625" defaultRowHeight="13.5"/>
  <cols>
    <col min="1" max="1" width="5.125" style="85" customWidth="1"/>
    <col min="2" max="2" width="10.50390625" style="85" customWidth="1"/>
    <col min="3" max="3" width="8.75390625" style="85" customWidth="1"/>
    <col min="4" max="19" width="9.375" style="85" customWidth="1"/>
    <col min="20" max="83" width="10.625" style="1087" customWidth="1"/>
    <col min="84" max="16384" width="9.00390625" style="1087" customWidth="1"/>
  </cols>
  <sheetData>
    <row r="1" spans="1:19" ht="22.5" customHeight="1" thickBot="1">
      <c r="A1" s="2" t="s">
        <v>172</v>
      </c>
      <c r="I1" s="47"/>
      <c r="S1" s="47"/>
    </row>
    <row r="2" spans="1:20" ht="18" customHeight="1">
      <c r="A2" s="201"/>
      <c r="B2" s="202"/>
      <c r="C2" s="241" t="s">
        <v>173</v>
      </c>
      <c r="D2" s="1066" t="s">
        <v>206</v>
      </c>
      <c r="E2" s="1067"/>
      <c r="F2" s="1070" t="s">
        <v>375</v>
      </c>
      <c r="G2" s="1071"/>
      <c r="H2" s="1066" t="s">
        <v>207</v>
      </c>
      <c r="I2" s="1067"/>
      <c r="J2" s="1066" t="s">
        <v>353</v>
      </c>
      <c r="K2" s="1067"/>
      <c r="L2" s="1063" t="s">
        <v>376</v>
      </c>
      <c r="M2" s="1064"/>
      <c r="N2" s="1066" t="s">
        <v>208</v>
      </c>
      <c r="O2" s="1067"/>
      <c r="P2" s="1066" t="s">
        <v>209</v>
      </c>
      <c r="Q2" s="1067"/>
      <c r="R2" s="1125" t="s">
        <v>205</v>
      </c>
      <c r="S2" s="1126"/>
      <c r="T2" s="48"/>
    </row>
    <row r="3" spans="1:20" s="310" customFormat="1" ht="18" customHeight="1">
      <c r="A3" s="197"/>
      <c r="B3" s="49"/>
      <c r="C3" s="242"/>
      <c r="D3" s="1068" t="s">
        <v>466</v>
      </c>
      <c r="E3" s="1069"/>
      <c r="F3" s="1061" t="s">
        <v>380</v>
      </c>
      <c r="G3" s="1062"/>
      <c r="H3" s="1068" t="s">
        <v>467</v>
      </c>
      <c r="I3" s="1069"/>
      <c r="J3" s="1068" t="s">
        <v>354</v>
      </c>
      <c r="K3" s="1069"/>
      <c r="L3" s="1061" t="s">
        <v>383</v>
      </c>
      <c r="M3" s="1062"/>
      <c r="N3" s="1068" t="s">
        <v>468</v>
      </c>
      <c r="O3" s="1069"/>
      <c r="P3" s="1068" t="s">
        <v>469</v>
      </c>
      <c r="Q3" s="1069"/>
      <c r="R3" s="1068"/>
      <c r="S3" s="1069"/>
      <c r="T3" s="51"/>
    </row>
    <row r="4" spans="1:20" ht="18" customHeight="1">
      <c r="A4" s="206"/>
      <c r="B4" s="34"/>
      <c r="C4" s="218"/>
      <c r="D4" s="243" t="s">
        <v>174</v>
      </c>
      <c r="E4" s="249" t="s">
        <v>175</v>
      </c>
      <c r="F4" s="243" t="s">
        <v>174</v>
      </c>
      <c r="G4" s="249" t="s">
        <v>175</v>
      </c>
      <c r="H4" s="243" t="s">
        <v>174</v>
      </c>
      <c r="I4" s="249" t="s">
        <v>175</v>
      </c>
      <c r="J4" s="243" t="s">
        <v>174</v>
      </c>
      <c r="K4" s="249" t="s">
        <v>175</v>
      </c>
      <c r="L4" s="243" t="s">
        <v>174</v>
      </c>
      <c r="M4" s="249" t="s">
        <v>175</v>
      </c>
      <c r="N4" s="243" t="s">
        <v>174</v>
      </c>
      <c r="O4" s="249" t="s">
        <v>175</v>
      </c>
      <c r="P4" s="243" t="s">
        <v>174</v>
      </c>
      <c r="Q4" s="235" t="s">
        <v>175</v>
      </c>
      <c r="R4" s="243" t="s">
        <v>174</v>
      </c>
      <c r="S4" s="235" t="s">
        <v>175</v>
      </c>
      <c r="T4" s="48"/>
    </row>
    <row r="5" spans="1:20" ht="18" customHeight="1" thickBot="1">
      <c r="A5" s="205"/>
      <c r="B5" s="36" t="s">
        <v>176</v>
      </c>
      <c r="C5" s="223"/>
      <c r="D5" s="247" t="s">
        <v>204</v>
      </c>
      <c r="E5" s="250" t="s">
        <v>210</v>
      </c>
      <c r="F5" s="247" t="s">
        <v>204</v>
      </c>
      <c r="G5" s="250" t="s">
        <v>210</v>
      </c>
      <c r="H5" s="247" t="s">
        <v>204</v>
      </c>
      <c r="I5" s="250" t="s">
        <v>210</v>
      </c>
      <c r="J5" s="247" t="s">
        <v>204</v>
      </c>
      <c r="K5" s="250" t="s">
        <v>210</v>
      </c>
      <c r="L5" s="247" t="s">
        <v>204</v>
      </c>
      <c r="M5" s="250" t="s">
        <v>210</v>
      </c>
      <c r="N5" s="247" t="s">
        <v>204</v>
      </c>
      <c r="O5" s="250" t="s">
        <v>210</v>
      </c>
      <c r="P5" s="247" t="s">
        <v>204</v>
      </c>
      <c r="Q5" s="248" t="s">
        <v>210</v>
      </c>
      <c r="R5" s="247" t="s">
        <v>204</v>
      </c>
      <c r="S5" s="248" t="s">
        <v>210</v>
      </c>
      <c r="T5" s="48"/>
    </row>
    <row r="6" spans="1:20" ht="25.5" customHeight="1">
      <c r="A6" s="206" t="s">
        <v>177</v>
      </c>
      <c r="B6" s="34"/>
      <c r="C6" s="218"/>
      <c r="D6" s="1229"/>
      <c r="E6" s="1230"/>
      <c r="F6" s="1229"/>
      <c r="G6" s="1230"/>
      <c r="H6" s="1229"/>
      <c r="I6" s="1230"/>
      <c r="J6" s="1229"/>
      <c r="K6" s="1230"/>
      <c r="L6" s="1229"/>
      <c r="M6" s="1230"/>
      <c r="N6" s="1229"/>
      <c r="O6" s="1230"/>
      <c r="P6" s="1229"/>
      <c r="Q6" s="1230"/>
      <c r="R6" s="1229"/>
      <c r="S6" s="1230"/>
      <c r="T6" s="51"/>
    </row>
    <row r="7" spans="1:20" ht="25.5" customHeight="1">
      <c r="A7" s="206"/>
      <c r="B7" s="511" t="s">
        <v>178</v>
      </c>
      <c r="C7" s="513"/>
      <c r="D7" s="548">
        <v>847096</v>
      </c>
      <c r="E7" s="553">
        <f aca="true" t="shared" si="0" ref="E7:E29">ROUND(+D7/D$30*100,1)</f>
        <v>25.5</v>
      </c>
      <c r="F7" s="548">
        <v>103042</v>
      </c>
      <c r="G7" s="553">
        <f aca="true" t="shared" si="1" ref="G7:G29">ROUND(+F7/F$30*100,1)</f>
        <v>22.4</v>
      </c>
      <c r="H7" s="548">
        <v>114651</v>
      </c>
      <c r="I7" s="553">
        <f aca="true" t="shared" si="2" ref="I7:I29">ROUND(+H7/H$30*100,1)</f>
        <v>22.5</v>
      </c>
      <c r="J7" s="548">
        <v>372833</v>
      </c>
      <c r="K7" s="553">
        <f aca="true" t="shared" si="3" ref="K7:K29">ROUND(+J7/J$30*100,1)</f>
        <v>21.6</v>
      </c>
      <c r="L7" s="548">
        <v>40212</v>
      </c>
      <c r="M7" s="553">
        <f aca="true" t="shared" si="4" ref="M7:M29">ROUND(+L7/L$30*100,1)</f>
        <v>11.6</v>
      </c>
      <c r="N7" s="548">
        <v>2066</v>
      </c>
      <c r="O7" s="553">
        <f aca="true" t="shared" si="5" ref="O7:O29">ROUND(+N7/N$30*100,1)</f>
        <v>0.2</v>
      </c>
      <c r="P7" s="548">
        <v>949004</v>
      </c>
      <c r="Q7" s="553">
        <f aca="true" t="shared" si="6" ref="Q7:Q29">ROUND(+P7/P$30*100,1)</f>
        <v>27.7</v>
      </c>
      <c r="R7" s="548">
        <f>+D7+H7+J7+L7+F7+N7+P7</f>
        <v>2428904</v>
      </c>
      <c r="S7" s="549">
        <f aca="true" t="shared" si="7" ref="S7:S16">ROUND(+R7/R$30*100,1)</f>
        <v>21.8</v>
      </c>
      <c r="T7" s="1"/>
    </row>
    <row r="8" spans="1:20" ht="25.5" customHeight="1">
      <c r="A8" s="206"/>
      <c r="B8" s="514" t="s">
        <v>179</v>
      </c>
      <c r="C8" s="516"/>
      <c r="D8" s="533">
        <v>483678</v>
      </c>
      <c r="E8" s="542">
        <f t="shared" si="0"/>
        <v>14.6</v>
      </c>
      <c r="F8" s="533">
        <v>67967</v>
      </c>
      <c r="G8" s="542">
        <f t="shared" si="1"/>
        <v>14.7</v>
      </c>
      <c r="H8" s="533">
        <v>71988</v>
      </c>
      <c r="I8" s="542">
        <f t="shared" si="2"/>
        <v>14.1</v>
      </c>
      <c r="J8" s="533">
        <v>357025</v>
      </c>
      <c r="K8" s="542">
        <f t="shared" si="3"/>
        <v>20.7</v>
      </c>
      <c r="L8" s="533">
        <v>20866</v>
      </c>
      <c r="M8" s="542">
        <f t="shared" si="4"/>
        <v>6</v>
      </c>
      <c r="N8" s="533">
        <v>1238</v>
      </c>
      <c r="O8" s="542">
        <f t="shared" si="5"/>
        <v>0.1</v>
      </c>
      <c r="P8" s="533">
        <v>604178</v>
      </c>
      <c r="Q8" s="542">
        <f t="shared" si="6"/>
        <v>17.6</v>
      </c>
      <c r="R8" s="533">
        <f aca="true" t="shared" si="8" ref="R8:R29">+D8+H8+J8+L8+F8+N8+P8</f>
        <v>1606940</v>
      </c>
      <c r="S8" s="534">
        <f t="shared" si="7"/>
        <v>14.4</v>
      </c>
      <c r="T8" s="1"/>
    </row>
    <row r="9" spans="1:20" ht="25.5" customHeight="1">
      <c r="A9" s="206"/>
      <c r="B9" s="514" t="s">
        <v>180</v>
      </c>
      <c r="C9" s="516"/>
      <c r="D9" s="533">
        <v>64980</v>
      </c>
      <c r="E9" s="542">
        <f t="shared" si="0"/>
        <v>2</v>
      </c>
      <c r="F9" s="533">
        <v>16355</v>
      </c>
      <c r="G9" s="542">
        <f t="shared" si="1"/>
        <v>3.5</v>
      </c>
      <c r="H9" s="533">
        <v>43853</v>
      </c>
      <c r="I9" s="542">
        <f t="shared" si="2"/>
        <v>8.6</v>
      </c>
      <c r="J9" s="533">
        <v>16564</v>
      </c>
      <c r="K9" s="542">
        <f t="shared" si="3"/>
        <v>1</v>
      </c>
      <c r="L9" s="533">
        <v>0</v>
      </c>
      <c r="M9" s="542">
        <f t="shared" si="4"/>
        <v>0</v>
      </c>
      <c r="N9" s="533">
        <v>0</v>
      </c>
      <c r="O9" s="542">
        <f t="shared" si="5"/>
        <v>0</v>
      </c>
      <c r="P9" s="533">
        <v>150753</v>
      </c>
      <c r="Q9" s="542">
        <f t="shared" si="6"/>
        <v>4.4</v>
      </c>
      <c r="R9" s="533">
        <f t="shared" si="8"/>
        <v>292505</v>
      </c>
      <c r="S9" s="534">
        <f t="shared" si="7"/>
        <v>2.6</v>
      </c>
      <c r="T9" s="1"/>
    </row>
    <row r="10" spans="1:20" ht="25.5" customHeight="1">
      <c r="A10" s="206"/>
      <c r="B10" s="514" t="s">
        <v>181</v>
      </c>
      <c r="C10" s="516"/>
      <c r="D10" s="535">
        <v>0</v>
      </c>
      <c r="E10" s="542">
        <f t="shared" si="0"/>
        <v>0</v>
      </c>
      <c r="F10" s="533">
        <v>0</v>
      </c>
      <c r="G10" s="542">
        <f t="shared" si="1"/>
        <v>0</v>
      </c>
      <c r="H10" s="533">
        <v>0</v>
      </c>
      <c r="I10" s="542">
        <f t="shared" si="2"/>
        <v>0</v>
      </c>
      <c r="J10" s="533">
        <v>0</v>
      </c>
      <c r="K10" s="542">
        <f t="shared" si="3"/>
        <v>0</v>
      </c>
      <c r="L10" s="533">
        <v>0</v>
      </c>
      <c r="M10" s="542">
        <f t="shared" si="4"/>
        <v>0</v>
      </c>
      <c r="N10" s="533">
        <v>0</v>
      </c>
      <c r="O10" s="542">
        <f t="shared" si="5"/>
        <v>0</v>
      </c>
      <c r="P10" s="533">
        <v>0</v>
      </c>
      <c r="Q10" s="542">
        <f t="shared" si="6"/>
        <v>0</v>
      </c>
      <c r="R10" s="533">
        <f t="shared" si="8"/>
        <v>0</v>
      </c>
      <c r="S10" s="534">
        <f t="shared" si="7"/>
        <v>0</v>
      </c>
      <c r="T10" s="1"/>
    </row>
    <row r="11" spans="1:20" ht="25.5" customHeight="1">
      <c r="A11" s="206"/>
      <c r="B11" s="514" t="s">
        <v>182</v>
      </c>
      <c r="C11" s="516"/>
      <c r="D11" s="535">
        <v>237755</v>
      </c>
      <c r="E11" s="542">
        <f t="shared" si="0"/>
        <v>7.2</v>
      </c>
      <c r="F11" s="533">
        <v>27683</v>
      </c>
      <c r="G11" s="542">
        <f t="shared" si="1"/>
        <v>6</v>
      </c>
      <c r="H11" s="533">
        <v>29166</v>
      </c>
      <c r="I11" s="542">
        <f t="shared" si="2"/>
        <v>5.7</v>
      </c>
      <c r="J11" s="533">
        <v>101618</v>
      </c>
      <c r="K11" s="542">
        <f t="shared" si="3"/>
        <v>5.9</v>
      </c>
      <c r="L11" s="533">
        <v>18821</v>
      </c>
      <c r="M11" s="542">
        <f t="shared" si="4"/>
        <v>5.4</v>
      </c>
      <c r="N11" s="533">
        <v>425</v>
      </c>
      <c r="O11" s="542">
        <f t="shared" si="5"/>
        <v>0</v>
      </c>
      <c r="P11" s="533">
        <v>502319</v>
      </c>
      <c r="Q11" s="542">
        <f t="shared" si="6"/>
        <v>14.7</v>
      </c>
      <c r="R11" s="533">
        <f t="shared" si="8"/>
        <v>917787</v>
      </c>
      <c r="S11" s="534">
        <f t="shared" si="7"/>
        <v>8.2</v>
      </c>
      <c r="T11" s="1"/>
    </row>
    <row r="12" spans="1:20" ht="25.5" customHeight="1" thickBot="1">
      <c r="A12" s="211"/>
      <c r="B12" s="555" t="s">
        <v>183</v>
      </c>
      <c r="C12" s="528"/>
      <c r="D12" s="536">
        <v>1633509</v>
      </c>
      <c r="E12" s="537">
        <f t="shared" si="0"/>
        <v>49.2</v>
      </c>
      <c r="F12" s="536">
        <v>215047</v>
      </c>
      <c r="G12" s="537">
        <f t="shared" si="1"/>
        <v>46.7</v>
      </c>
      <c r="H12" s="536">
        <v>259658</v>
      </c>
      <c r="I12" s="537">
        <f t="shared" si="2"/>
        <v>50.9</v>
      </c>
      <c r="J12" s="536">
        <v>848040</v>
      </c>
      <c r="K12" s="537">
        <f t="shared" si="3"/>
        <v>49.1</v>
      </c>
      <c r="L12" s="536">
        <v>79899</v>
      </c>
      <c r="M12" s="537">
        <f t="shared" si="4"/>
        <v>23</v>
      </c>
      <c r="N12" s="536">
        <v>3729</v>
      </c>
      <c r="O12" s="537">
        <f t="shared" si="5"/>
        <v>0.3</v>
      </c>
      <c r="P12" s="536">
        <v>2206254</v>
      </c>
      <c r="Q12" s="537">
        <f t="shared" si="6"/>
        <v>64.4</v>
      </c>
      <c r="R12" s="538">
        <f t="shared" si="8"/>
        <v>5246136</v>
      </c>
      <c r="S12" s="537">
        <f t="shared" si="7"/>
        <v>47.2</v>
      </c>
      <c r="T12" s="1"/>
    </row>
    <row r="13" spans="1:20" ht="25.5" customHeight="1">
      <c r="A13" s="206" t="s">
        <v>184</v>
      </c>
      <c r="B13" s="34"/>
      <c r="C13" s="218"/>
      <c r="D13" s="539">
        <v>4966</v>
      </c>
      <c r="E13" s="254">
        <f t="shared" si="0"/>
        <v>0.1</v>
      </c>
      <c r="F13" s="539">
        <v>2027</v>
      </c>
      <c r="G13" s="254">
        <f t="shared" si="1"/>
        <v>0.4</v>
      </c>
      <c r="H13" s="539">
        <v>7330</v>
      </c>
      <c r="I13" s="254">
        <f t="shared" si="2"/>
        <v>1.4</v>
      </c>
      <c r="J13" s="539">
        <v>4730</v>
      </c>
      <c r="K13" s="254">
        <f t="shared" si="3"/>
        <v>0.3</v>
      </c>
      <c r="L13" s="539">
        <v>10820</v>
      </c>
      <c r="M13" s="254">
        <f t="shared" si="4"/>
        <v>3.1</v>
      </c>
      <c r="N13" s="539">
        <v>36442</v>
      </c>
      <c r="O13" s="254">
        <f t="shared" si="5"/>
        <v>2.7</v>
      </c>
      <c r="P13" s="539">
        <v>32831</v>
      </c>
      <c r="Q13" s="254">
        <f t="shared" si="6"/>
        <v>1</v>
      </c>
      <c r="R13" s="541">
        <f>D13+F13+H13+J13+L13+N13+P13</f>
        <v>99146</v>
      </c>
      <c r="S13" s="540">
        <f t="shared" si="7"/>
        <v>0.9</v>
      </c>
      <c r="T13" s="1"/>
    </row>
    <row r="14" spans="1:20" ht="25.5" customHeight="1">
      <c r="A14" s="206"/>
      <c r="B14" s="511" t="s">
        <v>185</v>
      </c>
      <c r="C14" s="513"/>
      <c r="D14" s="552">
        <v>2480</v>
      </c>
      <c r="E14" s="553">
        <f t="shared" si="0"/>
        <v>0.1</v>
      </c>
      <c r="F14" s="552">
        <v>0</v>
      </c>
      <c r="G14" s="553">
        <f t="shared" si="1"/>
        <v>0</v>
      </c>
      <c r="H14" s="552">
        <v>0</v>
      </c>
      <c r="I14" s="553">
        <f t="shared" si="2"/>
        <v>0</v>
      </c>
      <c r="J14" s="552">
        <v>66</v>
      </c>
      <c r="K14" s="553">
        <f t="shared" si="3"/>
        <v>0</v>
      </c>
      <c r="L14" s="552">
        <v>0</v>
      </c>
      <c r="M14" s="553">
        <f t="shared" si="4"/>
        <v>0</v>
      </c>
      <c r="N14" s="552">
        <v>0</v>
      </c>
      <c r="O14" s="553">
        <f t="shared" si="5"/>
        <v>0</v>
      </c>
      <c r="P14" s="552">
        <v>0</v>
      </c>
      <c r="Q14" s="553">
        <f t="shared" si="6"/>
        <v>0</v>
      </c>
      <c r="R14" s="548">
        <f>D14+F14+H14+J14+L14+N14+P14</f>
        <v>2546</v>
      </c>
      <c r="S14" s="553">
        <f t="shared" si="7"/>
        <v>0</v>
      </c>
      <c r="T14" s="1"/>
    </row>
    <row r="15" spans="1:20" s="310" customFormat="1" ht="25.5" customHeight="1">
      <c r="A15" s="197"/>
      <c r="B15" s="554" t="s">
        <v>186</v>
      </c>
      <c r="C15" s="530"/>
      <c r="D15" s="535">
        <v>2486</v>
      </c>
      <c r="E15" s="542">
        <f t="shared" si="0"/>
        <v>0.1</v>
      </c>
      <c r="F15" s="535">
        <v>2027</v>
      </c>
      <c r="G15" s="542">
        <f t="shared" si="1"/>
        <v>0.4</v>
      </c>
      <c r="H15" s="535">
        <v>7330</v>
      </c>
      <c r="I15" s="542">
        <f t="shared" si="2"/>
        <v>1.4</v>
      </c>
      <c r="J15" s="535">
        <v>4664</v>
      </c>
      <c r="K15" s="542">
        <f t="shared" si="3"/>
        <v>0.3</v>
      </c>
      <c r="L15" s="535">
        <v>10820</v>
      </c>
      <c r="M15" s="542">
        <f t="shared" si="4"/>
        <v>3.1</v>
      </c>
      <c r="N15" s="535">
        <v>36442</v>
      </c>
      <c r="O15" s="542">
        <f t="shared" si="5"/>
        <v>2.7</v>
      </c>
      <c r="P15" s="535">
        <v>32831</v>
      </c>
      <c r="Q15" s="542">
        <f t="shared" si="6"/>
        <v>1</v>
      </c>
      <c r="R15" s="533">
        <f>D15+F15+H15+J15+L15+N15+P15</f>
        <v>96600</v>
      </c>
      <c r="S15" s="542">
        <f t="shared" si="7"/>
        <v>0.9</v>
      </c>
      <c r="T15" s="53"/>
    </row>
    <row r="16" spans="1:20" ht="25.5" customHeight="1">
      <c r="A16" s="205"/>
      <c r="B16" s="517" t="s">
        <v>187</v>
      </c>
      <c r="C16" s="519"/>
      <c r="D16" s="543">
        <v>0</v>
      </c>
      <c r="E16" s="545">
        <f t="shared" si="0"/>
        <v>0</v>
      </c>
      <c r="F16" s="543">
        <v>0</v>
      </c>
      <c r="G16" s="545">
        <f t="shared" si="1"/>
        <v>0</v>
      </c>
      <c r="H16" s="543">
        <v>0</v>
      </c>
      <c r="I16" s="545">
        <f t="shared" si="2"/>
        <v>0</v>
      </c>
      <c r="J16" s="543">
        <v>0</v>
      </c>
      <c r="K16" s="545">
        <f t="shared" si="3"/>
        <v>0</v>
      </c>
      <c r="L16" s="543">
        <v>0</v>
      </c>
      <c r="M16" s="545">
        <f t="shared" si="4"/>
        <v>0</v>
      </c>
      <c r="N16" s="543">
        <v>0</v>
      </c>
      <c r="O16" s="545">
        <f t="shared" si="5"/>
        <v>0</v>
      </c>
      <c r="P16" s="543">
        <v>0</v>
      </c>
      <c r="Q16" s="545">
        <f t="shared" si="6"/>
        <v>0</v>
      </c>
      <c r="R16" s="543">
        <f>D16+F16+H16+J16+L16+N16+P16</f>
        <v>0</v>
      </c>
      <c r="S16" s="545">
        <f t="shared" si="7"/>
        <v>0</v>
      </c>
      <c r="T16" s="1"/>
    </row>
    <row r="17" spans="1:20" ht="25.5" customHeight="1">
      <c r="A17" s="208" t="s">
        <v>188</v>
      </c>
      <c r="B17" s="38"/>
      <c r="C17" s="220"/>
      <c r="D17" s="244">
        <v>79227</v>
      </c>
      <c r="E17" s="254">
        <f t="shared" si="0"/>
        <v>2.4</v>
      </c>
      <c r="F17" s="244">
        <v>9444</v>
      </c>
      <c r="G17" s="254">
        <f t="shared" si="1"/>
        <v>2</v>
      </c>
      <c r="H17" s="244">
        <v>15770</v>
      </c>
      <c r="I17" s="254">
        <f t="shared" si="2"/>
        <v>3.1</v>
      </c>
      <c r="J17" s="244">
        <v>91291</v>
      </c>
      <c r="K17" s="254">
        <f t="shared" si="3"/>
        <v>5.3</v>
      </c>
      <c r="L17" s="244">
        <v>37494</v>
      </c>
      <c r="M17" s="254">
        <f t="shared" si="4"/>
        <v>10.8</v>
      </c>
      <c r="N17" s="244">
        <v>188831</v>
      </c>
      <c r="O17" s="254">
        <f t="shared" si="5"/>
        <v>14.2</v>
      </c>
      <c r="P17" s="244">
        <v>82566</v>
      </c>
      <c r="Q17" s="254">
        <f t="shared" si="6"/>
        <v>2.4</v>
      </c>
      <c r="R17" s="244">
        <f t="shared" si="8"/>
        <v>504623</v>
      </c>
      <c r="S17" s="236">
        <f>ROUND(+R17/R$30*100,1)</f>
        <v>4.5</v>
      </c>
      <c r="T17" s="1"/>
    </row>
    <row r="18" spans="1:20" ht="25.5" customHeight="1">
      <c r="A18" s="208" t="s">
        <v>189</v>
      </c>
      <c r="B18" s="38"/>
      <c r="C18" s="220"/>
      <c r="D18" s="244">
        <v>32354</v>
      </c>
      <c r="E18" s="254">
        <f t="shared" si="0"/>
        <v>1</v>
      </c>
      <c r="F18" s="244">
        <v>7030</v>
      </c>
      <c r="G18" s="254">
        <f t="shared" si="1"/>
        <v>1.5</v>
      </c>
      <c r="H18" s="244">
        <v>7136</v>
      </c>
      <c r="I18" s="254">
        <f t="shared" si="2"/>
        <v>1.4</v>
      </c>
      <c r="J18" s="244">
        <v>24518</v>
      </c>
      <c r="K18" s="254">
        <f t="shared" si="3"/>
        <v>1.4</v>
      </c>
      <c r="L18" s="244">
        <v>0</v>
      </c>
      <c r="M18" s="254">
        <f t="shared" si="4"/>
        <v>0</v>
      </c>
      <c r="N18" s="244">
        <v>0</v>
      </c>
      <c r="O18" s="254">
        <f t="shared" si="5"/>
        <v>0</v>
      </c>
      <c r="P18" s="244">
        <v>64925</v>
      </c>
      <c r="Q18" s="254">
        <f t="shared" si="6"/>
        <v>1.9</v>
      </c>
      <c r="R18" s="244">
        <f t="shared" si="8"/>
        <v>135963</v>
      </c>
      <c r="S18" s="236">
        <f>ROUND(+R18/R$30*100,1)</f>
        <v>1.2</v>
      </c>
      <c r="T18" s="1"/>
    </row>
    <row r="19" spans="1:20" ht="25.5" customHeight="1">
      <c r="A19" s="208" t="s">
        <v>190</v>
      </c>
      <c r="B19" s="38"/>
      <c r="C19" s="220"/>
      <c r="D19" s="244">
        <v>5367</v>
      </c>
      <c r="E19" s="254">
        <f t="shared" si="0"/>
        <v>0.2</v>
      </c>
      <c r="F19" s="244">
        <v>688</v>
      </c>
      <c r="G19" s="254">
        <f t="shared" si="1"/>
        <v>0.1</v>
      </c>
      <c r="H19" s="244">
        <v>873</v>
      </c>
      <c r="I19" s="254">
        <f t="shared" si="2"/>
        <v>0.2</v>
      </c>
      <c r="J19" s="244">
        <v>4068</v>
      </c>
      <c r="K19" s="254">
        <f t="shared" si="3"/>
        <v>0.2</v>
      </c>
      <c r="L19" s="244">
        <v>0</v>
      </c>
      <c r="M19" s="254">
        <f t="shared" si="4"/>
        <v>0</v>
      </c>
      <c r="N19" s="244">
        <v>0</v>
      </c>
      <c r="O19" s="254">
        <f t="shared" si="5"/>
        <v>0</v>
      </c>
      <c r="P19" s="244">
        <v>3004</v>
      </c>
      <c r="Q19" s="254">
        <f t="shared" si="6"/>
        <v>0.1</v>
      </c>
      <c r="R19" s="244">
        <f t="shared" si="8"/>
        <v>14000</v>
      </c>
      <c r="S19" s="236">
        <f>ROUND(+R19/R$30*100,1)</f>
        <v>0.1</v>
      </c>
      <c r="T19" s="1"/>
    </row>
    <row r="20" spans="1:20" ht="25.5" customHeight="1">
      <c r="A20" s="208" t="s">
        <v>191</v>
      </c>
      <c r="B20" s="38"/>
      <c r="C20" s="220"/>
      <c r="D20" s="244">
        <v>16489</v>
      </c>
      <c r="E20" s="254">
        <f t="shared" si="0"/>
        <v>0.5</v>
      </c>
      <c r="F20" s="244">
        <v>2335</v>
      </c>
      <c r="G20" s="254">
        <f t="shared" si="1"/>
        <v>0.5</v>
      </c>
      <c r="H20" s="244">
        <v>3979</v>
      </c>
      <c r="I20" s="254">
        <f t="shared" si="2"/>
        <v>0.8</v>
      </c>
      <c r="J20" s="244">
        <v>16690</v>
      </c>
      <c r="K20" s="254">
        <f t="shared" si="3"/>
        <v>1</v>
      </c>
      <c r="L20" s="244">
        <v>530</v>
      </c>
      <c r="M20" s="254">
        <f t="shared" si="4"/>
        <v>0.2</v>
      </c>
      <c r="N20" s="244">
        <v>1457</v>
      </c>
      <c r="O20" s="254">
        <f t="shared" si="5"/>
        <v>0.1</v>
      </c>
      <c r="P20" s="244">
        <v>29535</v>
      </c>
      <c r="Q20" s="254">
        <f t="shared" si="6"/>
        <v>0.9</v>
      </c>
      <c r="R20" s="244">
        <f t="shared" si="8"/>
        <v>71015</v>
      </c>
      <c r="S20" s="236">
        <f>ROUND(+R20/R$30*100,1)</f>
        <v>0.6</v>
      </c>
      <c r="T20" s="1"/>
    </row>
    <row r="21" spans="1:20" s="310" customFormat="1" ht="25.5" customHeight="1" thickBot="1">
      <c r="A21" s="256" t="s">
        <v>192</v>
      </c>
      <c r="B21" s="257"/>
      <c r="C21" s="258"/>
      <c r="D21" s="251">
        <v>345664</v>
      </c>
      <c r="E21" s="255">
        <f t="shared" si="0"/>
        <v>10.4</v>
      </c>
      <c r="F21" s="927">
        <v>44923</v>
      </c>
      <c r="G21" s="255">
        <f t="shared" si="1"/>
        <v>9.7</v>
      </c>
      <c r="H21" s="251">
        <v>65916</v>
      </c>
      <c r="I21" s="255">
        <f t="shared" si="2"/>
        <v>12.9</v>
      </c>
      <c r="J21" s="927">
        <v>187837</v>
      </c>
      <c r="K21" s="255">
        <f t="shared" si="3"/>
        <v>10.9</v>
      </c>
      <c r="L21" s="251">
        <v>3640</v>
      </c>
      <c r="M21" s="255">
        <f t="shared" si="4"/>
        <v>1</v>
      </c>
      <c r="N21" s="927">
        <v>83773</v>
      </c>
      <c r="O21" s="255">
        <f t="shared" si="5"/>
        <v>6.3</v>
      </c>
      <c r="P21" s="251">
        <v>127972</v>
      </c>
      <c r="Q21" s="255">
        <f t="shared" si="6"/>
        <v>3.7</v>
      </c>
      <c r="R21" s="251">
        <f>+D21+F21+H21+J21+L21+N21+P21</f>
        <v>859725</v>
      </c>
      <c r="S21" s="255">
        <f>ROUND(+R21/R$30*100,1)</f>
        <v>7.7</v>
      </c>
      <c r="T21" s="53"/>
    </row>
    <row r="22" spans="1:20" ht="25.5" customHeight="1">
      <c r="A22" s="206" t="s">
        <v>193</v>
      </c>
      <c r="B22" s="34"/>
      <c r="C22" s="218"/>
      <c r="D22" s="1231"/>
      <c r="E22" s="1232"/>
      <c r="F22" s="1231"/>
      <c r="G22" s="1232"/>
      <c r="H22" s="1231"/>
      <c r="I22" s="1232"/>
      <c r="J22" s="1231"/>
      <c r="K22" s="1233"/>
      <c r="L22" s="1234"/>
      <c r="M22" s="1233"/>
      <c r="N22" s="1234"/>
      <c r="O22" s="1233"/>
      <c r="P22" s="1234"/>
      <c r="Q22" s="1233"/>
      <c r="R22" s="1234"/>
      <c r="S22" s="1233"/>
      <c r="T22" s="53"/>
    </row>
    <row r="23" spans="1:20" ht="25.5" customHeight="1">
      <c r="A23" s="206"/>
      <c r="B23" s="546" t="s">
        <v>194</v>
      </c>
      <c r="C23" s="547" t="s">
        <v>195</v>
      </c>
      <c r="D23" s="548">
        <v>296634</v>
      </c>
      <c r="E23" s="553">
        <f t="shared" si="0"/>
        <v>8.9</v>
      </c>
      <c r="F23" s="548">
        <v>118544</v>
      </c>
      <c r="G23" s="553">
        <f t="shared" si="1"/>
        <v>25.7</v>
      </c>
      <c r="H23" s="548">
        <v>81724</v>
      </c>
      <c r="I23" s="553">
        <f t="shared" si="2"/>
        <v>16</v>
      </c>
      <c r="J23" s="548">
        <v>26967</v>
      </c>
      <c r="K23" s="553">
        <f t="shared" si="3"/>
        <v>1.6</v>
      </c>
      <c r="L23" s="548">
        <v>0</v>
      </c>
      <c r="M23" s="553">
        <f t="shared" si="4"/>
        <v>0</v>
      </c>
      <c r="N23" s="548">
        <v>0</v>
      </c>
      <c r="O23" s="553">
        <f t="shared" si="5"/>
        <v>0</v>
      </c>
      <c r="P23" s="548">
        <v>73779</v>
      </c>
      <c r="Q23" s="553">
        <f t="shared" si="6"/>
        <v>2.2</v>
      </c>
      <c r="R23" s="548">
        <f t="shared" si="8"/>
        <v>597648</v>
      </c>
      <c r="S23" s="549">
        <f aca="true" t="shared" si="9" ref="S23:S30">ROUND(+R23/R$30*100,1)</f>
        <v>5.4</v>
      </c>
      <c r="T23" s="1"/>
    </row>
    <row r="24" spans="1:20" ht="25.5" customHeight="1">
      <c r="A24" s="206"/>
      <c r="B24" s="550"/>
      <c r="C24" s="520" t="s">
        <v>196</v>
      </c>
      <c r="D24" s="533">
        <v>182148</v>
      </c>
      <c r="E24" s="542">
        <f t="shared" si="0"/>
        <v>5.5</v>
      </c>
      <c r="F24" s="533">
        <v>8923</v>
      </c>
      <c r="G24" s="542">
        <f t="shared" si="1"/>
        <v>1.9</v>
      </c>
      <c r="H24" s="533">
        <v>5503</v>
      </c>
      <c r="I24" s="542">
        <f t="shared" si="2"/>
        <v>1.1</v>
      </c>
      <c r="J24" s="533">
        <v>91480</v>
      </c>
      <c r="K24" s="542">
        <f t="shared" si="3"/>
        <v>5.3</v>
      </c>
      <c r="L24" s="533">
        <v>0</v>
      </c>
      <c r="M24" s="542">
        <f t="shared" si="4"/>
        <v>0</v>
      </c>
      <c r="N24" s="533">
        <v>0</v>
      </c>
      <c r="O24" s="542">
        <f t="shared" si="5"/>
        <v>0</v>
      </c>
      <c r="P24" s="533">
        <v>253368</v>
      </c>
      <c r="Q24" s="542">
        <f t="shared" si="6"/>
        <v>7.4</v>
      </c>
      <c r="R24" s="533">
        <f t="shared" si="8"/>
        <v>541422</v>
      </c>
      <c r="S24" s="534">
        <f t="shared" si="9"/>
        <v>4.9</v>
      </c>
      <c r="T24" s="1"/>
    </row>
    <row r="25" spans="1:20" ht="25.5" customHeight="1">
      <c r="A25" s="206"/>
      <c r="B25" s="551"/>
      <c r="C25" s="520" t="s">
        <v>197</v>
      </c>
      <c r="D25" s="535">
        <v>478782</v>
      </c>
      <c r="E25" s="542">
        <f t="shared" si="0"/>
        <v>14.4</v>
      </c>
      <c r="F25" s="535">
        <v>127467</v>
      </c>
      <c r="G25" s="542">
        <f t="shared" si="1"/>
        <v>27.7</v>
      </c>
      <c r="H25" s="535">
        <v>87227</v>
      </c>
      <c r="I25" s="542">
        <f t="shared" si="2"/>
        <v>17.1</v>
      </c>
      <c r="J25" s="535">
        <v>118447</v>
      </c>
      <c r="K25" s="542">
        <f t="shared" si="3"/>
        <v>6.9</v>
      </c>
      <c r="L25" s="535">
        <v>0</v>
      </c>
      <c r="M25" s="542">
        <f t="shared" si="4"/>
        <v>0</v>
      </c>
      <c r="N25" s="535">
        <v>0</v>
      </c>
      <c r="O25" s="542">
        <f t="shared" si="5"/>
        <v>0</v>
      </c>
      <c r="P25" s="535">
        <v>327147</v>
      </c>
      <c r="Q25" s="542">
        <f t="shared" si="6"/>
        <v>9.6</v>
      </c>
      <c r="R25" s="535">
        <f t="shared" si="8"/>
        <v>1139070</v>
      </c>
      <c r="S25" s="542">
        <f t="shared" si="9"/>
        <v>10.2</v>
      </c>
      <c r="T25" s="1"/>
    </row>
    <row r="26" spans="1:20" ht="25.5" customHeight="1">
      <c r="A26" s="206"/>
      <c r="B26" s="514" t="s">
        <v>198</v>
      </c>
      <c r="C26" s="516"/>
      <c r="D26" s="535">
        <v>285169</v>
      </c>
      <c r="E26" s="542">
        <f t="shared" si="0"/>
        <v>8.6</v>
      </c>
      <c r="F26" s="535">
        <v>10290</v>
      </c>
      <c r="G26" s="542">
        <f t="shared" si="1"/>
        <v>2.2</v>
      </c>
      <c r="H26" s="535">
        <v>5122</v>
      </c>
      <c r="I26" s="542">
        <f t="shared" si="2"/>
        <v>1</v>
      </c>
      <c r="J26" s="535">
        <v>127010</v>
      </c>
      <c r="K26" s="542">
        <f t="shared" si="3"/>
        <v>7.3</v>
      </c>
      <c r="L26" s="535">
        <v>0</v>
      </c>
      <c r="M26" s="542">
        <f t="shared" si="4"/>
        <v>0</v>
      </c>
      <c r="N26" s="535">
        <v>0</v>
      </c>
      <c r="O26" s="542">
        <f t="shared" si="5"/>
        <v>0</v>
      </c>
      <c r="P26" s="535">
        <v>312123</v>
      </c>
      <c r="Q26" s="542">
        <f t="shared" si="6"/>
        <v>9.1</v>
      </c>
      <c r="R26" s="535">
        <f t="shared" si="8"/>
        <v>739714</v>
      </c>
      <c r="S26" s="542">
        <f t="shared" si="9"/>
        <v>6.6</v>
      </c>
      <c r="T26" s="1"/>
    </row>
    <row r="27" spans="1:20" ht="25.5" customHeight="1">
      <c r="A27" s="205"/>
      <c r="B27" s="517" t="s">
        <v>199</v>
      </c>
      <c r="C27" s="519"/>
      <c r="D27" s="544">
        <v>763951</v>
      </c>
      <c r="E27" s="545">
        <f t="shared" si="0"/>
        <v>23</v>
      </c>
      <c r="F27" s="544">
        <v>137757</v>
      </c>
      <c r="G27" s="545">
        <f t="shared" si="1"/>
        <v>29.9</v>
      </c>
      <c r="H27" s="544">
        <v>92349</v>
      </c>
      <c r="I27" s="545">
        <f t="shared" si="2"/>
        <v>18.1</v>
      </c>
      <c r="J27" s="544">
        <v>245457</v>
      </c>
      <c r="K27" s="545">
        <f t="shared" si="3"/>
        <v>14.2</v>
      </c>
      <c r="L27" s="544">
        <v>0</v>
      </c>
      <c r="M27" s="545">
        <f t="shared" si="4"/>
        <v>0</v>
      </c>
      <c r="N27" s="544">
        <v>0</v>
      </c>
      <c r="O27" s="545">
        <f t="shared" si="5"/>
        <v>0</v>
      </c>
      <c r="P27" s="544">
        <v>639270</v>
      </c>
      <c r="Q27" s="545">
        <f t="shared" si="6"/>
        <v>18.7</v>
      </c>
      <c r="R27" s="544">
        <f t="shared" si="8"/>
        <v>1878784</v>
      </c>
      <c r="S27" s="545">
        <f t="shared" si="9"/>
        <v>16.9</v>
      </c>
      <c r="T27" s="1"/>
    </row>
    <row r="28" spans="1:20" ht="25.5" customHeight="1">
      <c r="A28" s="208" t="s">
        <v>200</v>
      </c>
      <c r="B28" s="38"/>
      <c r="C28" s="220"/>
      <c r="D28" s="245">
        <v>626</v>
      </c>
      <c r="E28" s="254">
        <f t="shared" si="0"/>
        <v>0</v>
      </c>
      <c r="F28" s="245">
        <v>3158</v>
      </c>
      <c r="G28" s="254">
        <f t="shared" si="1"/>
        <v>0.7</v>
      </c>
      <c r="H28" s="245">
        <v>0</v>
      </c>
      <c r="I28" s="254">
        <f t="shared" si="2"/>
        <v>0</v>
      </c>
      <c r="J28" s="245">
        <v>10626</v>
      </c>
      <c r="K28" s="254">
        <f t="shared" si="3"/>
        <v>0.6</v>
      </c>
      <c r="L28" s="245">
        <v>0</v>
      </c>
      <c r="M28" s="254">
        <f t="shared" si="4"/>
        <v>0</v>
      </c>
      <c r="N28" s="245">
        <v>0</v>
      </c>
      <c r="O28" s="254">
        <f t="shared" si="5"/>
        <v>0</v>
      </c>
      <c r="P28" s="245">
        <v>28414</v>
      </c>
      <c r="Q28" s="254">
        <f t="shared" si="6"/>
        <v>0.8</v>
      </c>
      <c r="R28" s="245">
        <f>+D28+H28+J28+L28+F28+N28+P28</f>
        <v>42824</v>
      </c>
      <c r="S28" s="237">
        <f t="shared" si="9"/>
        <v>0.4</v>
      </c>
      <c r="T28" s="1"/>
    </row>
    <row r="29" spans="1:20" ht="25.5" customHeight="1" thickBot="1">
      <c r="A29" s="238" t="s">
        <v>201</v>
      </c>
      <c r="B29" s="230"/>
      <c r="C29" s="225"/>
      <c r="D29" s="251">
        <v>438377</v>
      </c>
      <c r="E29" s="255">
        <f t="shared" si="0"/>
        <v>13.2</v>
      </c>
      <c r="F29" s="251">
        <v>38443</v>
      </c>
      <c r="G29" s="255">
        <f t="shared" si="1"/>
        <v>8.3</v>
      </c>
      <c r="H29" s="251">
        <v>57230</v>
      </c>
      <c r="I29" s="255">
        <f t="shared" si="2"/>
        <v>11.2</v>
      </c>
      <c r="J29" s="251">
        <v>295142</v>
      </c>
      <c r="K29" s="255">
        <f t="shared" si="3"/>
        <v>17.1</v>
      </c>
      <c r="L29" s="251">
        <v>215306</v>
      </c>
      <c r="M29" s="255">
        <f t="shared" si="4"/>
        <v>61.9</v>
      </c>
      <c r="N29" s="251">
        <v>1020053</v>
      </c>
      <c r="O29" s="255">
        <f t="shared" si="5"/>
        <v>76.4</v>
      </c>
      <c r="P29" s="251">
        <v>208688</v>
      </c>
      <c r="Q29" s="255">
        <f t="shared" si="6"/>
        <v>6.1</v>
      </c>
      <c r="R29" s="251">
        <f t="shared" si="8"/>
        <v>2273239</v>
      </c>
      <c r="S29" s="255">
        <f t="shared" si="9"/>
        <v>20.4</v>
      </c>
      <c r="T29" s="1"/>
    </row>
    <row r="30" spans="1:20" ht="25.5" customHeight="1">
      <c r="A30" s="205" t="s">
        <v>202</v>
      </c>
      <c r="B30" s="36"/>
      <c r="C30" s="223"/>
      <c r="D30" s="253">
        <v>3320530</v>
      </c>
      <c r="E30" s="254">
        <f>ROUND(+D30/D$30*100,1)</f>
        <v>100</v>
      </c>
      <c r="F30" s="253">
        <v>460852</v>
      </c>
      <c r="G30" s="254">
        <f>ROUND(+F30/F$30*100,1)</f>
        <v>100</v>
      </c>
      <c r="H30" s="253">
        <v>510241</v>
      </c>
      <c r="I30" s="254">
        <f>ROUND(+H30/H$30*100,1)</f>
        <v>100</v>
      </c>
      <c r="J30" s="253">
        <v>1728399</v>
      </c>
      <c r="K30" s="254">
        <f>ROUND(+J30/J$30*100,1)</f>
        <v>100</v>
      </c>
      <c r="L30" s="253">
        <v>347689</v>
      </c>
      <c r="M30" s="254">
        <f>ROUND(+L30/L$30*100,1)</f>
        <v>100</v>
      </c>
      <c r="N30" s="253">
        <v>1334285</v>
      </c>
      <c r="O30" s="254">
        <f>ROUND(+N30/N$30*100,1)</f>
        <v>100</v>
      </c>
      <c r="P30" s="253">
        <v>3423459</v>
      </c>
      <c r="Q30" s="254">
        <f>ROUND(+P30/P$30*100,1)</f>
        <v>100</v>
      </c>
      <c r="R30" s="253">
        <f>+D30+H30+J30+L30+F30+N30+P30</f>
        <v>11125455</v>
      </c>
      <c r="S30" s="254">
        <f t="shared" si="9"/>
        <v>100</v>
      </c>
      <c r="T30" s="1"/>
    </row>
    <row r="31" spans="1:20" ht="25.5" customHeight="1" thickBot="1">
      <c r="A31" s="238" t="s">
        <v>203</v>
      </c>
      <c r="B31" s="230"/>
      <c r="C31" s="225"/>
      <c r="D31" s="251">
        <v>3320530</v>
      </c>
      <c r="E31" s="986"/>
      <c r="F31" s="246">
        <v>460852</v>
      </c>
      <c r="G31" s="986"/>
      <c r="H31" s="246">
        <v>510241</v>
      </c>
      <c r="I31" s="986"/>
      <c r="J31" s="246">
        <v>1728399</v>
      </c>
      <c r="K31" s="986"/>
      <c r="L31" s="246">
        <v>347689</v>
      </c>
      <c r="M31" s="986"/>
      <c r="N31" s="246">
        <v>1334285</v>
      </c>
      <c r="O31" s="986"/>
      <c r="P31" s="251">
        <v>3423459</v>
      </c>
      <c r="Q31" s="986"/>
      <c r="R31" s="246">
        <f>R30</f>
        <v>11125455</v>
      </c>
      <c r="S31" s="986"/>
      <c r="T31" s="1"/>
    </row>
    <row r="32" spans="1:20" ht="18" customHeight="1">
      <c r="A32" s="54"/>
      <c r="B32" s="54"/>
      <c r="C32" s="54"/>
      <c r="D32" s="54" t="s">
        <v>684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</row>
    <row r="33" spans="1:22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20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0" ht="13.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3.5">
      <c r="A36" s="54"/>
      <c r="B36" s="54"/>
      <c r="C36" s="54"/>
      <c r="D36" s="54"/>
      <c r="F36" s="54"/>
      <c r="H36" s="54"/>
      <c r="J36" s="54"/>
      <c r="L36" s="54"/>
      <c r="N36" s="54"/>
      <c r="P36" s="54"/>
      <c r="Q36" s="54"/>
      <c r="R36" s="54"/>
      <c r="S36" s="54"/>
      <c r="T36" s="55"/>
    </row>
    <row r="37" spans="1:20" ht="13.5">
      <c r="A37" s="54"/>
      <c r="B37" s="54"/>
      <c r="C37" s="54"/>
      <c r="D37" s="54"/>
      <c r="F37" s="54"/>
      <c r="H37" s="54"/>
      <c r="J37" s="54"/>
      <c r="L37" s="54"/>
      <c r="N37" s="54"/>
      <c r="P37" s="54"/>
      <c r="Q37" s="54"/>
      <c r="R37" s="54"/>
      <c r="S37" s="54"/>
      <c r="T37" s="55"/>
    </row>
    <row r="38" spans="1:20" ht="13.5">
      <c r="A38" s="54"/>
      <c r="B38" s="54"/>
      <c r="C38" s="54"/>
      <c r="D38" s="54"/>
      <c r="F38" s="54"/>
      <c r="H38" s="54"/>
      <c r="J38" s="54"/>
      <c r="L38" s="54"/>
      <c r="N38" s="54"/>
      <c r="P38" s="54"/>
      <c r="Q38" s="54"/>
      <c r="R38" s="54"/>
      <c r="S38" s="54"/>
      <c r="T38" s="55"/>
    </row>
    <row r="39" spans="1:20" ht="13.5">
      <c r="A39" s="54"/>
      <c r="B39" s="54"/>
      <c r="C39" s="54"/>
      <c r="D39" s="54"/>
      <c r="F39" s="54"/>
      <c r="H39" s="54"/>
      <c r="J39" s="54"/>
      <c r="L39" s="54"/>
      <c r="N39" s="54"/>
      <c r="P39" s="54"/>
      <c r="Q39" s="54"/>
      <c r="R39" s="54"/>
      <c r="S39" s="54"/>
      <c r="T39" s="55"/>
    </row>
    <row r="40" spans="1:20" ht="13.5">
      <c r="A40" s="54"/>
      <c r="B40" s="54"/>
      <c r="C40" s="54"/>
      <c r="D40" s="54"/>
      <c r="F40" s="54"/>
      <c r="H40" s="54"/>
      <c r="J40" s="54"/>
      <c r="L40" s="54"/>
      <c r="N40" s="54"/>
      <c r="P40" s="54"/>
      <c r="Q40" s="54"/>
      <c r="R40" s="54"/>
      <c r="S40" s="54"/>
      <c r="T40" s="55"/>
    </row>
    <row r="41" spans="1:20" ht="13.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Q41" s="54"/>
      <c r="R41" s="54"/>
      <c r="S41" s="54"/>
      <c r="T41" s="55"/>
    </row>
    <row r="42" spans="1:20" ht="13.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</row>
    <row r="43" spans="1:20" ht="13.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</row>
    <row r="44" spans="1:20" ht="13.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ht="13.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13.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0" ht="13.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/>
    </row>
    <row r="48" spans="1:20" ht="13.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3.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0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0" ht="13.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</row>
    <row r="52" spans="1:20" ht="13.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1:20" ht="13.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</row>
    <row r="54" spans="1:20" ht="13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</row>
    <row r="55" spans="1:20" ht="13.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  <row r="56" spans="1:20" ht="13.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</row>
    <row r="57" spans="1:20" ht="13.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</row>
    <row r="58" spans="1:20" ht="13.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/>
    </row>
    <row r="59" spans="1:20" ht="13.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</row>
    <row r="60" spans="1:20" ht="13.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</row>
    <row r="61" spans="1:20" ht="13.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</row>
    <row r="62" spans="1:20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</row>
    <row r="63" spans="1:20" ht="13.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</row>
  </sheetData>
  <mergeCells count="15">
    <mergeCell ref="J2:K2"/>
    <mergeCell ref="J3:K3"/>
    <mergeCell ref="H2:I2"/>
    <mergeCell ref="H3:I3"/>
    <mergeCell ref="L2:M2"/>
    <mergeCell ref="L3:M3"/>
    <mergeCell ref="R2:S3"/>
    <mergeCell ref="P2:Q2"/>
    <mergeCell ref="P3:Q3"/>
    <mergeCell ref="N2:O2"/>
    <mergeCell ref="N3:O3"/>
    <mergeCell ref="D2:E2"/>
    <mergeCell ref="D3:E3"/>
    <mergeCell ref="F2:G2"/>
    <mergeCell ref="F3:G3"/>
  </mergeCells>
  <conditionalFormatting sqref="Q34:S65536 E34:P35 F36:F40 H36:H40 J36:J40 L36:L40 N36:N40 E41:O65536 P42:P65536 P36:P40 D33:U33 D34:D65536 K22:S22 D23:S32 D1:S21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61"/>
  <sheetViews>
    <sheetView zoomScaleSheetLayoutView="100" workbookViewId="0" topLeftCell="A1">
      <pane xSplit="5" ySplit="3" topLeftCell="F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7" sqref="G27"/>
    </sheetView>
  </sheetViews>
  <sheetFormatPr defaultColWidth="9.00390625" defaultRowHeight="13.5"/>
  <cols>
    <col min="1" max="1" width="2.75390625" style="85" customWidth="1"/>
    <col min="2" max="2" width="3.50390625" style="85" customWidth="1"/>
    <col min="3" max="3" width="1.4921875" style="85" customWidth="1"/>
    <col min="4" max="4" width="10.625" style="85" customWidth="1"/>
    <col min="5" max="5" width="17.50390625" style="85" customWidth="1"/>
    <col min="6" max="13" width="16.125" style="30" customWidth="1"/>
    <col min="14" max="76" width="10.625" style="85" customWidth="1"/>
    <col min="77" max="16384" width="9.00390625" style="85" customWidth="1"/>
  </cols>
  <sheetData>
    <row r="1" spans="1:13" ht="19.5" customHeight="1" thickBot="1">
      <c r="A1" s="2" t="s">
        <v>211</v>
      </c>
      <c r="B1" s="2"/>
      <c r="C1" s="2"/>
      <c r="D1" s="2"/>
      <c r="E1" s="2"/>
      <c r="I1" s="57"/>
      <c r="J1" s="260"/>
      <c r="K1" s="260"/>
      <c r="L1" s="260"/>
      <c r="M1" s="57" t="s">
        <v>458</v>
      </c>
    </row>
    <row r="2" spans="1:13" ht="13.5">
      <c r="A2" s="201"/>
      <c r="B2" s="202"/>
      <c r="C2" s="202"/>
      <c r="D2" s="202"/>
      <c r="E2" s="226" t="s">
        <v>412</v>
      </c>
      <c r="F2" s="261" t="s">
        <v>355</v>
      </c>
      <c r="G2" s="261" t="s">
        <v>375</v>
      </c>
      <c r="H2" s="261" t="s">
        <v>356</v>
      </c>
      <c r="I2" s="262" t="s">
        <v>353</v>
      </c>
      <c r="J2" s="261" t="s">
        <v>376</v>
      </c>
      <c r="K2" s="261" t="s">
        <v>208</v>
      </c>
      <c r="L2" s="270" t="s">
        <v>209</v>
      </c>
      <c r="M2" s="1127" t="s">
        <v>550</v>
      </c>
    </row>
    <row r="3" spans="1:13" ht="14.25" thickBot="1">
      <c r="A3" s="211"/>
      <c r="B3" s="158" t="s">
        <v>212</v>
      </c>
      <c r="C3" s="158"/>
      <c r="D3" s="158"/>
      <c r="E3" s="167"/>
      <c r="F3" s="199" t="s">
        <v>466</v>
      </c>
      <c r="G3" s="199" t="s">
        <v>380</v>
      </c>
      <c r="H3" s="199" t="s">
        <v>467</v>
      </c>
      <c r="I3" s="199" t="s">
        <v>354</v>
      </c>
      <c r="J3" s="269" t="s">
        <v>383</v>
      </c>
      <c r="K3" s="199" t="s">
        <v>468</v>
      </c>
      <c r="L3" s="271" t="s">
        <v>469</v>
      </c>
      <c r="M3" s="1128"/>
    </row>
    <row r="4" spans="1:13" ht="13.5">
      <c r="A4" s="206" t="s">
        <v>213</v>
      </c>
      <c r="B4" s="34"/>
      <c r="C4" s="34"/>
      <c r="D4" s="34"/>
      <c r="E4" s="218"/>
      <c r="F4" s="267">
        <v>1450055</v>
      </c>
      <c r="G4" s="268">
        <v>294322</v>
      </c>
      <c r="H4" s="268">
        <v>493048</v>
      </c>
      <c r="I4" s="268">
        <v>623350</v>
      </c>
      <c r="J4" s="268">
        <v>1793161</v>
      </c>
      <c r="K4" s="268">
        <v>3768498</v>
      </c>
      <c r="L4" s="272">
        <v>3860870</v>
      </c>
      <c r="M4" s="276">
        <f>SUM(F4:L4)</f>
        <v>12283304</v>
      </c>
    </row>
    <row r="5" spans="1:13" ht="13.5">
      <c r="A5" s="206"/>
      <c r="B5" s="32" t="s">
        <v>214</v>
      </c>
      <c r="C5" s="33"/>
      <c r="D5" s="33"/>
      <c r="E5" s="221"/>
      <c r="F5" s="567">
        <v>1441123</v>
      </c>
      <c r="G5" s="568">
        <v>294322</v>
      </c>
      <c r="H5" s="568">
        <v>493048</v>
      </c>
      <c r="I5" s="568">
        <v>621993</v>
      </c>
      <c r="J5" s="568">
        <v>1793161</v>
      </c>
      <c r="K5" s="568">
        <v>3768418</v>
      </c>
      <c r="L5" s="569">
        <v>3860870</v>
      </c>
      <c r="M5" s="570">
        <f>SUM(F5:L5)</f>
        <v>12272935</v>
      </c>
    </row>
    <row r="6" spans="1:13" ht="13.5">
      <c r="A6" s="206"/>
      <c r="B6" s="1121"/>
      <c r="C6" s="1129"/>
      <c r="D6" s="526" t="s">
        <v>215</v>
      </c>
      <c r="E6" s="516"/>
      <c r="F6" s="571">
        <v>66329</v>
      </c>
      <c r="G6" s="572">
        <v>273</v>
      </c>
      <c r="H6" s="572">
        <v>27725</v>
      </c>
      <c r="I6" s="572">
        <v>0</v>
      </c>
      <c r="J6" s="572">
        <v>42504</v>
      </c>
      <c r="K6" s="572">
        <v>522956</v>
      </c>
      <c r="L6" s="573">
        <v>27004</v>
      </c>
      <c r="M6" s="574">
        <f>SUM(F6:L6)</f>
        <v>686791</v>
      </c>
    </row>
    <row r="7" spans="1:13" ht="13.5">
      <c r="A7" s="206"/>
      <c r="B7" s="1121"/>
      <c r="C7" s="1129"/>
      <c r="D7" s="526" t="s">
        <v>216</v>
      </c>
      <c r="E7" s="516"/>
      <c r="F7" s="571">
        <v>3394106</v>
      </c>
      <c r="G7" s="572">
        <v>822518</v>
      </c>
      <c r="H7" s="572">
        <v>1250333</v>
      </c>
      <c r="I7" s="572">
        <v>2853991</v>
      </c>
      <c r="J7" s="572">
        <v>2506985</v>
      </c>
      <c r="K7" s="572">
        <v>3845935</v>
      </c>
      <c r="L7" s="573">
        <v>5587449</v>
      </c>
      <c r="M7" s="574">
        <f aca="true" t="shared" si="0" ref="M7:M60">SUM(F7:L7)</f>
        <v>20261317</v>
      </c>
    </row>
    <row r="8" spans="1:13" ht="13.5">
      <c r="A8" s="206"/>
      <c r="B8" s="1121"/>
      <c r="C8" s="1129"/>
      <c r="D8" s="526" t="s">
        <v>217</v>
      </c>
      <c r="E8" s="516"/>
      <c r="F8" s="571">
        <v>2019312</v>
      </c>
      <c r="G8" s="572">
        <v>528469</v>
      </c>
      <c r="H8" s="572">
        <v>785010</v>
      </c>
      <c r="I8" s="572">
        <v>2231998</v>
      </c>
      <c r="J8" s="572">
        <v>756328</v>
      </c>
      <c r="K8" s="572">
        <v>600473</v>
      </c>
      <c r="L8" s="573">
        <v>1753583</v>
      </c>
      <c r="M8" s="574">
        <f t="shared" si="0"/>
        <v>8675173</v>
      </c>
    </row>
    <row r="9" spans="1:13" ht="13.5">
      <c r="A9" s="206"/>
      <c r="B9" s="1121"/>
      <c r="C9" s="1129"/>
      <c r="D9" s="526" t="s">
        <v>218</v>
      </c>
      <c r="E9" s="516"/>
      <c r="F9" s="571">
        <v>0</v>
      </c>
      <c r="G9" s="572">
        <v>0</v>
      </c>
      <c r="H9" s="572">
        <v>0</v>
      </c>
      <c r="I9" s="572">
        <v>0</v>
      </c>
      <c r="J9" s="572">
        <v>0</v>
      </c>
      <c r="K9" s="572">
        <v>0</v>
      </c>
      <c r="L9" s="573">
        <v>0</v>
      </c>
      <c r="M9" s="574">
        <f t="shared" si="0"/>
        <v>0</v>
      </c>
    </row>
    <row r="10" spans="1:13" ht="13.5">
      <c r="A10" s="206"/>
      <c r="B10" s="1130"/>
      <c r="C10" s="1131"/>
      <c r="D10" s="583" t="s">
        <v>219</v>
      </c>
      <c r="E10" s="584"/>
      <c r="F10" s="585"/>
      <c r="G10" s="586"/>
      <c r="H10" s="586"/>
      <c r="I10" s="586"/>
      <c r="J10" s="586"/>
      <c r="K10" s="586"/>
      <c r="L10" s="587"/>
      <c r="M10" s="588">
        <f>SUM(F10:L10)</f>
        <v>0</v>
      </c>
    </row>
    <row r="11" spans="1:13" ht="13.5">
      <c r="A11" s="206"/>
      <c r="B11" s="514" t="s">
        <v>220</v>
      </c>
      <c r="C11" s="515"/>
      <c r="D11" s="515"/>
      <c r="E11" s="516"/>
      <c r="F11" s="571">
        <v>2162</v>
      </c>
      <c r="G11" s="572">
        <v>0</v>
      </c>
      <c r="H11" s="572">
        <v>0</v>
      </c>
      <c r="I11" s="572">
        <v>1357</v>
      </c>
      <c r="J11" s="572">
        <v>0</v>
      </c>
      <c r="K11" s="572">
        <v>80</v>
      </c>
      <c r="L11" s="573">
        <v>0</v>
      </c>
      <c r="M11" s="574">
        <f t="shared" si="0"/>
        <v>3599</v>
      </c>
    </row>
    <row r="12" spans="1:13" ht="13.5">
      <c r="A12" s="205"/>
      <c r="B12" s="35" t="s">
        <v>221</v>
      </c>
      <c r="C12" s="36"/>
      <c r="D12" s="36"/>
      <c r="E12" s="223"/>
      <c r="F12" s="267">
        <v>6770</v>
      </c>
      <c r="G12" s="268">
        <v>0</v>
      </c>
      <c r="H12" s="268">
        <v>0</v>
      </c>
      <c r="I12" s="268">
        <v>0</v>
      </c>
      <c r="J12" s="268">
        <v>0</v>
      </c>
      <c r="K12" s="268">
        <v>0</v>
      </c>
      <c r="L12" s="272">
        <v>0</v>
      </c>
      <c r="M12" s="276">
        <f t="shared" si="0"/>
        <v>6770</v>
      </c>
    </row>
    <row r="13" spans="1:13" ht="13.5">
      <c r="A13" s="207" t="s">
        <v>222</v>
      </c>
      <c r="B13" s="33"/>
      <c r="C13" s="33"/>
      <c r="D13" s="33"/>
      <c r="E13" s="221"/>
      <c r="F13" s="264">
        <v>598653</v>
      </c>
      <c r="G13" s="56">
        <v>84810</v>
      </c>
      <c r="H13" s="56">
        <v>103761</v>
      </c>
      <c r="I13" s="56">
        <v>378628</v>
      </c>
      <c r="J13" s="56">
        <v>59033</v>
      </c>
      <c r="K13" s="56">
        <v>1261410</v>
      </c>
      <c r="L13" s="56">
        <v>681944</v>
      </c>
      <c r="M13" s="277">
        <f>SUM(F13:L13)</f>
        <v>3168239</v>
      </c>
    </row>
    <row r="14" spans="1:13" ht="13.5">
      <c r="A14" s="206"/>
      <c r="B14" s="511" t="s">
        <v>223</v>
      </c>
      <c r="C14" s="512"/>
      <c r="D14" s="512"/>
      <c r="E14" s="513"/>
      <c r="F14" s="558">
        <v>82293</v>
      </c>
      <c r="G14" s="559">
        <v>21619</v>
      </c>
      <c r="H14" s="559">
        <v>23705</v>
      </c>
      <c r="I14" s="559">
        <v>210876</v>
      </c>
      <c r="J14" s="559">
        <v>2367</v>
      </c>
      <c r="K14" s="559">
        <v>918284</v>
      </c>
      <c r="L14" s="560">
        <v>191717</v>
      </c>
      <c r="M14" s="561">
        <f t="shared" si="0"/>
        <v>1450861</v>
      </c>
    </row>
    <row r="15" spans="1:13" ht="13.5">
      <c r="A15" s="206"/>
      <c r="B15" s="514" t="s">
        <v>224</v>
      </c>
      <c r="C15" s="515"/>
      <c r="D15" s="515"/>
      <c r="E15" s="516"/>
      <c r="F15" s="571">
        <v>502249</v>
      </c>
      <c r="G15" s="572">
        <v>53303</v>
      </c>
      <c r="H15" s="572">
        <v>56093</v>
      </c>
      <c r="I15" s="572">
        <v>147291</v>
      </c>
      <c r="J15" s="572">
        <v>56166</v>
      </c>
      <c r="K15" s="572">
        <v>343126</v>
      </c>
      <c r="L15" s="573">
        <v>468158</v>
      </c>
      <c r="M15" s="574">
        <f t="shared" si="0"/>
        <v>1626386</v>
      </c>
    </row>
    <row r="16" spans="1:13" ht="13.5">
      <c r="A16" s="206"/>
      <c r="B16" s="514" t="s">
        <v>225</v>
      </c>
      <c r="C16" s="515"/>
      <c r="D16" s="515"/>
      <c r="E16" s="516"/>
      <c r="F16" s="571">
        <v>11723</v>
      </c>
      <c r="G16" s="572">
        <v>9888</v>
      </c>
      <c r="H16" s="572">
        <v>23563</v>
      </c>
      <c r="I16" s="572">
        <v>19748</v>
      </c>
      <c r="J16" s="572">
        <v>0</v>
      </c>
      <c r="K16" s="572">
        <v>0</v>
      </c>
      <c r="L16" s="573">
        <v>22069</v>
      </c>
      <c r="M16" s="574">
        <f t="shared" si="0"/>
        <v>86991</v>
      </c>
    </row>
    <row r="17" spans="1:13" ht="13.5">
      <c r="A17" s="205"/>
      <c r="B17" s="517" t="s">
        <v>226</v>
      </c>
      <c r="C17" s="518"/>
      <c r="D17" s="518"/>
      <c r="E17" s="519"/>
      <c r="F17" s="575">
        <v>1000</v>
      </c>
      <c r="G17" s="576">
        <v>0</v>
      </c>
      <c r="H17" s="576">
        <v>400</v>
      </c>
      <c r="I17" s="576">
        <v>0</v>
      </c>
      <c r="J17" s="576">
        <v>0</v>
      </c>
      <c r="K17" s="576">
        <v>0</v>
      </c>
      <c r="L17" s="577">
        <v>0</v>
      </c>
      <c r="M17" s="578">
        <f t="shared" si="0"/>
        <v>1400</v>
      </c>
    </row>
    <row r="18" spans="1:13" ht="13.5">
      <c r="A18" s="208" t="s">
        <v>227</v>
      </c>
      <c r="B18" s="38"/>
      <c r="C18" s="38"/>
      <c r="D18" s="38"/>
      <c r="E18" s="220"/>
      <c r="F18" s="264">
        <v>99358</v>
      </c>
      <c r="G18" s="56">
        <v>0</v>
      </c>
      <c r="H18" s="56">
        <v>0</v>
      </c>
      <c r="I18" s="56">
        <v>12026</v>
      </c>
      <c r="J18" s="56">
        <v>15974</v>
      </c>
      <c r="K18" s="56">
        <v>0</v>
      </c>
      <c r="L18" s="273">
        <v>48410</v>
      </c>
      <c r="M18" s="277">
        <f t="shared" si="0"/>
        <v>175768</v>
      </c>
    </row>
    <row r="19" spans="1:13" ht="14.25" thickBot="1">
      <c r="A19" s="238" t="s">
        <v>228</v>
      </c>
      <c r="B19" s="230"/>
      <c r="C19" s="230"/>
      <c r="D19" s="230"/>
      <c r="E19" s="225"/>
      <c r="F19" s="266">
        <v>2148066</v>
      </c>
      <c r="G19" s="263">
        <v>379132</v>
      </c>
      <c r="H19" s="263">
        <v>596809</v>
      </c>
      <c r="I19" s="263">
        <v>1014004</v>
      </c>
      <c r="J19" s="263">
        <v>1868168</v>
      </c>
      <c r="K19" s="263">
        <v>5029908</v>
      </c>
      <c r="L19" s="275">
        <v>4591224</v>
      </c>
      <c r="M19" s="279">
        <f t="shared" si="0"/>
        <v>15627311</v>
      </c>
    </row>
    <row r="20" spans="1:13" ht="13.5">
      <c r="A20" s="206" t="s">
        <v>229</v>
      </c>
      <c r="B20" s="34"/>
      <c r="C20" s="34"/>
      <c r="D20" s="34"/>
      <c r="E20" s="218"/>
      <c r="F20" s="267">
        <v>750000</v>
      </c>
      <c r="G20" s="268">
        <v>0</v>
      </c>
      <c r="H20" s="268">
        <v>0</v>
      </c>
      <c r="I20" s="268">
        <v>0</v>
      </c>
      <c r="J20" s="268">
        <v>91125</v>
      </c>
      <c r="K20" s="268">
        <v>0</v>
      </c>
      <c r="L20" s="272">
        <v>71</v>
      </c>
      <c r="M20" s="276">
        <f t="shared" si="0"/>
        <v>841196</v>
      </c>
    </row>
    <row r="21" spans="1:13" ht="13.5">
      <c r="A21" s="206"/>
      <c r="B21" s="511" t="s">
        <v>230</v>
      </c>
      <c r="C21" s="512"/>
      <c r="D21" s="512"/>
      <c r="E21" s="513"/>
      <c r="F21" s="558">
        <v>0</v>
      </c>
      <c r="G21" s="559">
        <v>0</v>
      </c>
      <c r="H21" s="559">
        <v>0</v>
      </c>
      <c r="I21" s="559">
        <v>0</v>
      </c>
      <c r="J21" s="559">
        <v>91125</v>
      </c>
      <c r="K21" s="559">
        <v>0</v>
      </c>
      <c r="L21" s="560">
        <v>0</v>
      </c>
      <c r="M21" s="561">
        <f t="shared" si="0"/>
        <v>91125</v>
      </c>
    </row>
    <row r="22" spans="1:13" ht="13.5">
      <c r="A22" s="206"/>
      <c r="B22" s="514" t="s">
        <v>231</v>
      </c>
      <c r="C22" s="515"/>
      <c r="D22" s="515"/>
      <c r="E22" s="516"/>
      <c r="F22" s="571">
        <v>750000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3">
        <v>0</v>
      </c>
      <c r="M22" s="574">
        <f t="shared" si="0"/>
        <v>750000</v>
      </c>
    </row>
    <row r="23" spans="1:13" ht="13.5">
      <c r="A23" s="206"/>
      <c r="B23" s="514" t="s">
        <v>232</v>
      </c>
      <c r="C23" s="515"/>
      <c r="D23" s="515"/>
      <c r="E23" s="516"/>
      <c r="F23" s="571">
        <v>0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  <c r="L23" s="573">
        <v>0</v>
      </c>
      <c r="M23" s="574">
        <f t="shared" si="0"/>
        <v>0</v>
      </c>
    </row>
    <row r="24" spans="1:13" ht="13.5">
      <c r="A24" s="206"/>
      <c r="B24" s="514" t="s">
        <v>233</v>
      </c>
      <c r="C24" s="515"/>
      <c r="D24" s="515"/>
      <c r="E24" s="516"/>
      <c r="F24" s="571">
        <v>0</v>
      </c>
      <c r="G24" s="572">
        <v>0</v>
      </c>
      <c r="H24" s="572">
        <v>0</v>
      </c>
      <c r="I24" s="572">
        <v>0</v>
      </c>
      <c r="J24" s="572">
        <v>0</v>
      </c>
      <c r="K24" s="572">
        <v>0</v>
      </c>
      <c r="L24" s="573">
        <v>71</v>
      </c>
      <c r="M24" s="574">
        <f t="shared" si="0"/>
        <v>71</v>
      </c>
    </row>
    <row r="25" spans="1:13" ht="13.5">
      <c r="A25" s="205"/>
      <c r="B25" s="517" t="s">
        <v>234</v>
      </c>
      <c r="C25" s="518"/>
      <c r="D25" s="518"/>
      <c r="E25" s="519"/>
      <c r="F25" s="575">
        <v>0</v>
      </c>
      <c r="G25" s="576">
        <v>0</v>
      </c>
      <c r="H25" s="576">
        <v>0</v>
      </c>
      <c r="I25" s="576">
        <v>0</v>
      </c>
      <c r="J25" s="576">
        <v>0</v>
      </c>
      <c r="K25" s="576">
        <v>0</v>
      </c>
      <c r="L25" s="577">
        <v>0</v>
      </c>
      <c r="M25" s="578">
        <f t="shared" si="0"/>
        <v>0</v>
      </c>
    </row>
    <row r="26" spans="1:13" ht="13.5">
      <c r="A26" s="207" t="s">
        <v>235</v>
      </c>
      <c r="B26" s="33"/>
      <c r="C26" s="33"/>
      <c r="D26" s="33"/>
      <c r="E26" s="221"/>
      <c r="F26" s="264">
        <v>804032</v>
      </c>
      <c r="G26" s="56">
        <v>42720</v>
      </c>
      <c r="H26" s="56">
        <v>38284</v>
      </c>
      <c r="I26" s="56">
        <v>125541</v>
      </c>
      <c r="J26" s="56">
        <v>8843</v>
      </c>
      <c r="K26" s="56">
        <v>3766</v>
      </c>
      <c r="L26" s="273">
        <v>188792</v>
      </c>
      <c r="M26" s="277">
        <f t="shared" si="0"/>
        <v>1211978</v>
      </c>
    </row>
    <row r="27" spans="1:13" ht="13.5">
      <c r="A27" s="206"/>
      <c r="B27" s="511" t="s">
        <v>236</v>
      </c>
      <c r="C27" s="512"/>
      <c r="D27" s="512"/>
      <c r="E27" s="513"/>
      <c r="F27" s="558">
        <v>550000</v>
      </c>
      <c r="G27" s="559">
        <v>0</v>
      </c>
      <c r="H27" s="559">
        <v>0</v>
      </c>
      <c r="I27" s="559">
        <v>0</v>
      </c>
      <c r="J27" s="559">
        <v>0</v>
      </c>
      <c r="K27" s="559">
        <v>0</v>
      </c>
      <c r="L27" s="560">
        <v>0</v>
      </c>
      <c r="M27" s="561">
        <f t="shared" si="0"/>
        <v>550000</v>
      </c>
    </row>
    <row r="28" spans="1:13" ht="13.5">
      <c r="A28" s="206"/>
      <c r="B28" s="514" t="s">
        <v>237</v>
      </c>
      <c r="C28" s="515"/>
      <c r="D28" s="515"/>
      <c r="E28" s="516"/>
      <c r="F28" s="571">
        <v>239572</v>
      </c>
      <c r="G28" s="572">
        <v>42720</v>
      </c>
      <c r="H28" s="572">
        <v>37423</v>
      </c>
      <c r="I28" s="572">
        <v>110635</v>
      </c>
      <c r="J28" s="572">
        <v>8343</v>
      </c>
      <c r="K28" s="572">
        <v>3766</v>
      </c>
      <c r="L28" s="573">
        <v>174106</v>
      </c>
      <c r="M28" s="574">
        <f t="shared" si="0"/>
        <v>616565</v>
      </c>
    </row>
    <row r="29" spans="1:13" ht="13.5">
      <c r="A29" s="205"/>
      <c r="B29" s="517" t="s">
        <v>542</v>
      </c>
      <c r="C29" s="518"/>
      <c r="D29" s="518"/>
      <c r="E29" s="519"/>
      <c r="F29" s="575">
        <v>14460</v>
      </c>
      <c r="G29" s="576">
        <v>0</v>
      </c>
      <c r="H29" s="576">
        <v>861</v>
      </c>
      <c r="I29" s="576">
        <v>14906</v>
      </c>
      <c r="J29" s="576">
        <v>500</v>
      </c>
      <c r="K29" s="576">
        <v>0</v>
      </c>
      <c r="L29" s="577">
        <v>14686</v>
      </c>
      <c r="M29" s="578">
        <f t="shared" si="0"/>
        <v>45413</v>
      </c>
    </row>
    <row r="30" spans="1:13" ht="14.25" thickBot="1">
      <c r="A30" s="238" t="s">
        <v>238</v>
      </c>
      <c r="B30" s="230"/>
      <c r="C30" s="230"/>
      <c r="D30" s="230"/>
      <c r="E30" s="225"/>
      <c r="F30" s="266">
        <v>1554032</v>
      </c>
      <c r="G30" s="263">
        <v>42720</v>
      </c>
      <c r="H30" s="263">
        <v>38284</v>
      </c>
      <c r="I30" s="263">
        <v>125541</v>
      </c>
      <c r="J30" s="263">
        <v>99968</v>
      </c>
      <c r="K30" s="263">
        <v>3766</v>
      </c>
      <c r="L30" s="275">
        <v>188863</v>
      </c>
      <c r="M30" s="279">
        <f t="shared" si="0"/>
        <v>2053174</v>
      </c>
    </row>
    <row r="31" spans="1:13" ht="13.5">
      <c r="A31" s="206" t="s">
        <v>239</v>
      </c>
      <c r="B31" s="34"/>
      <c r="C31" s="34"/>
      <c r="D31" s="34"/>
      <c r="E31" s="218"/>
      <c r="F31" s="267">
        <v>2672073</v>
      </c>
      <c r="G31" s="268">
        <v>615736</v>
      </c>
      <c r="H31" s="268">
        <v>913280</v>
      </c>
      <c r="I31" s="268">
        <v>1670550</v>
      </c>
      <c r="J31" s="268">
        <v>494813</v>
      </c>
      <c r="K31" s="268">
        <v>3966287</v>
      </c>
      <c r="L31" s="272">
        <v>3983863</v>
      </c>
      <c r="M31" s="276">
        <f t="shared" si="0"/>
        <v>14316602</v>
      </c>
    </row>
    <row r="32" spans="1:13" ht="13.5">
      <c r="A32" s="206"/>
      <c r="B32" s="32" t="s">
        <v>240</v>
      </c>
      <c r="C32" s="33"/>
      <c r="D32" s="33"/>
      <c r="E32" s="221"/>
      <c r="F32" s="567">
        <v>2487460</v>
      </c>
      <c r="G32" s="568">
        <v>548676</v>
      </c>
      <c r="H32" s="568">
        <v>816769</v>
      </c>
      <c r="I32" s="568">
        <v>1578345</v>
      </c>
      <c r="J32" s="568">
        <v>252092</v>
      </c>
      <c r="K32" s="568">
        <v>2205787</v>
      </c>
      <c r="L32" s="569">
        <v>3178980</v>
      </c>
      <c r="M32" s="570">
        <f t="shared" si="0"/>
        <v>11068109</v>
      </c>
    </row>
    <row r="33" spans="1:13" ht="13.5">
      <c r="A33" s="206"/>
      <c r="B33" s="1121"/>
      <c r="C33" s="1122"/>
      <c r="D33" s="526" t="s">
        <v>241</v>
      </c>
      <c r="E33" s="516"/>
      <c r="F33" s="571">
        <v>49502</v>
      </c>
      <c r="G33" s="572">
        <v>9361</v>
      </c>
      <c r="H33" s="572">
        <v>0</v>
      </c>
      <c r="I33" s="572">
        <v>0</v>
      </c>
      <c r="J33" s="572">
        <v>12085</v>
      </c>
      <c r="K33" s="572">
        <v>96215</v>
      </c>
      <c r="L33" s="573">
        <v>29067</v>
      </c>
      <c r="M33" s="574">
        <f t="shared" si="0"/>
        <v>196230</v>
      </c>
    </row>
    <row r="34" spans="1:13" ht="13.5">
      <c r="A34" s="206"/>
      <c r="B34" s="1121"/>
      <c r="C34" s="1122"/>
      <c r="D34" s="526" t="s">
        <v>242</v>
      </c>
      <c r="E34" s="516"/>
      <c r="F34" s="571">
        <v>0</v>
      </c>
      <c r="G34" s="572">
        <v>0</v>
      </c>
      <c r="H34" s="572">
        <v>0</v>
      </c>
      <c r="I34" s="572">
        <v>0</v>
      </c>
      <c r="J34" s="572">
        <v>0</v>
      </c>
      <c r="K34" s="572">
        <v>0</v>
      </c>
      <c r="L34" s="573">
        <v>0</v>
      </c>
      <c r="M34" s="574">
        <f t="shared" si="0"/>
        <v>0</v>
      </c>
    </row>
    <row r="35" spans="1:13" ht="13.5">
      <c r="A35" s="206"/>
      <c r="B35" s="1121"/>
      <c r="C35" s="1122"/>
      <c r="D35" s="526" t="s">
        <v>243</v>
      </c>
      <c r="E35" s="516"/>
      <c r="F35" s="571">
        <v>2255058</v>
      </c>
      <c r="G35" s="572">
        <v>539315</v>
      </c>
      <c r="H35" s="572">
        <v>816769</v>
      </c>
      <c r="I35" s="572">
        <v>1578345</v>
      </c>
      <c r="J35" s="572">
        <v>111049</v>
      </c>
      <c r="K35" s="572">
        <v>2030788</v>
      </c>
      <c r="L35" s="573">
        <v>3149913</v>
      </c>
      <c r="M35" s="574">
        <f t="shared" si="0"/>
        <v>10481237</v>
      </c>
    </row>
    <row r="36" spans="1:13" ht="13.5">
      <c r="A36" s="206"/>
      <c r="B36" s="1123"/>
      <c r="C36" s="1124"/>
      <c r="D36" s="531" t="s">
        <v>244</v>
      </c>
      <c r="E36" s="519"/>
      <c r="F36" s="575">
        <v>182900</v>
      </c>
      <c r="G36" s="576">
        <v>0</v>
      </c>
      <c r="H36" s="576">
        <v>0</v>
      </c>
      <c r="I36" s="576">
        <v>0</v>
      </c>
      <c r="J36" s="576">
        <v>128958</v>
      </c>
      <c r="K36" s="576">
        <v>78784</v>
      </c>
      <c r="L36" s="577">
        <v>0</v>
      </c>
      <c r="M36" s="578">
        <f t="shared" si="0"/>
        <v>390642</v>
      </c>
    </row>
    <row r="37" spans="1:13" ht="13.5">
      <c r="A37" s="206"/>
      <c r="B37" s="32" t="s">
        <v>245</v>
      </c>
      <c r="C37" s="33"/>
      <c r="D37" s="33"/>
      <c r="E37" s="221"/>
      <c r="F37" s="567">
        <v>184613</v>
      </c>
      <c r="G37" s="568">
        <v>67060</v>
      </c>
      <c r="H37" s="568">
        <v>96511</v>
      </c>
      <c r="I37" s="568">
        <v>92205</v>
      </c>
      <c r="J37" s="568">
        <v>242721</v>
      </c>
      <c r="K37" s="568">
        <v>1760500</v>
      </c>
      <c r="L37" s="569">
        <v>804883</v>
      </c>
      <c r="M37" s="570">
        <f t="shared" si="0"/>
        <v>3248493</v>
      </c>
    </row>
    <row r="38" spans="1:13" ht="13.5">
      <c r="A38" s="206"/>
      <c r="B38" s="1121"/>
      <c r="C38" s="1122"/>
      <c r="D38" s="526" t="s">
        <v>246</v>
      </c>
      <c r="E38" s="516"/>
      <c r="F38" s="571">
        <v>184613</v>
      </c>
      <c r="G38" s="572">
        <v>67060</v>
      </c>
      <c r="H38" s="572">
        <v>96511</v>
      </c>
      <c r="I38" s="572">
        <v>92205</v>
      </c>
      <c r="J38" s="572">
        <v>242721</v>
      </c>
      <c r="K38" s="572">
        <v>1760500</v>
      </c>
      <c r="L38" s="573">
        <v>804883</v>
      </c>
      <c r="M38" s="574">
        <f t="shared" si="0"/>
        <v>3248493</v>
      </c>
    </row>
    <row r="39" spans="1:13" ht="13.5">
      <c r="A39" s="205"/>
      <c r="B39" s="1123"/>
      <c r="C39" s="1124"/>
      <c r="D39" s="531" t="s">
        <v>247</v>
      </c>
      <c r="E39" s="519"/>
      <c r="F39" s="575">
        <v>0</v>
      </c>
      <c r="G39" s="576">
        <v>0</v>
      </c>
      <c r="H39" s="576">
        <v>0</v>
      </c>
      <c r="I39" s="576">
        <v>0</v>
      </c>
      <c r="J39" s="576">
        <v>0</v>
      </c>
      <c r="K39" s="576">
        <v>0</v>
      </c>
      <c r="L39" s="577">
        <v>0</v>
      </c>
      <c r="M39" s="578">
        <f t="shared" si="0"/>
        <v>0</v>
      </c>
    </row>
    <row r="40" spans="1:13" ht="13.5">
      <c r="A40" s="207" t="s">
        <v>248</v>
      </c>
      <c r="B40" s="33"/>
      <c r="C40" s="33"/>
      <c r="D40" s="33"/>
      <c r="E40" s="221"/>
      <c r="F40" s="265">
        <v>-2078039</v>
      </c>
      <c r="G40" s="259">
        <v>-279324</v>
      </c>
      <c r="H40" s="259">
        <v>-354755</v>
      </c>
      <c r="I40" s="259">
        <v>-782087</v>
      </c>
      <c r="J40" s="259">
        <v>1273387</v>
      </c>
      <c r="K40" s="259">
        <v>1059855</v>
      </c>
      <c r="L40" s="274">
        <v>418498</v>
      </c>
      <c r="M40" s="278">
        <f t="shared" si="0"/>
        <v>-742465</v>
      </c>
    </row>
    <row r="41" spans="1:13" ht="13.5">
      <c r="A41" s="206"/>
      <c r="B41" s="32" t="s">
        <v>249</v>
      </c>
      <c r="C41" s="33"/>
      <c r="D41" s="33"/>
      <c r="E41" s="221"/>
      <c r="F41" s="579">
        <v>651017</v>
      </c>
      <c r="G41" s="580">
        <v>128997</v>
      </c>
      <c r="H41" s="580">
        <v>179086</v>
      </c>
      <c r="I41" s="580">
        <v>1963358</v>
      </c>
      <c r="J41" s="580">
        <v>1426089</v>
      </c>
      <c r="K41" s="580">
        <v>704476</v>
      </c>
      <c r="L41" s="581">
        <v>2246844</v>
      </c>
      <c r="M41" s="582">
        <f t="shared" si="0"/>
        <v>7299867</v>
      </c>
    </row>
    <row r="42" spans="1:13" ht="13.5">
      <c r="A42" s="206"/>
      <c r="B42" s="1121"/>
      <c r="C42" s="1122"/>
      <c r="D42" s="526" t="s">
        <v>250</v>
      </c>
      <c r="E42" s="516"/>
      <c r="F42" s="590">
        <v>38748</v>
      </c>
      <c r="G42" s="591">
        <v>72345</v>
      </c>
      <c r="H42" s="591">
        <v>59072</v>
      </c>
      <c r="I42" s="591">
        <v>142013</v>
      </c>
      <c r="J42" s="591">
        <v>959972</v>
      </c>
      <c r="K42" s="591">
        <v>8363</v>
      </c>
      <c r="L42" s="592">
        <v>182398</v>
      </c>
      <c r="M42" s="593">
        <f t="shared" si="0"/>
        <v>1462911</v>
      </c>
    </row>
    <row r="43" spans="1:13" ht="13.5">
      <c r="A43" s="206"/>
      <c r="B43" s="1121"/>
      <c r="C43" s="1122"/>
      <c r="D43" s="526" t="s">
        <v>251</v>
      </c>
      <c r="E43" s="516"/>
      <c r="F43" s="590">
        <v>212798</v>
      </c>
      <c r="G43" s="591">
        <v>55550</v>
      </c>
      <c r="H43" s="591">
        <v>96967</v>
      </c>
      <c r="I43" s="591">
        <v>146478</v>
      </c>
      <c r="J43" s="591">
        <v>0</v>
      </c>
      <c r="K43" s="591">
        <v>6804</v>
      </c>
      <c r="L43" s="592">
        <v>344982</v>
      </c>
      <c r="M43" s="593">
        <f t="shared" si="0"/>
        <v>863579</v>
      </c>
    </row>
    <row r="44" spans="1:13" ht="13.5">
      <c r="A44" s="206"/>
      <c r="B44" s="1121"/>
      <c r="C44" s="1122"/>
      <c r="D44" s="526" t="s">
        <v>252</v>
      </c>
      <c r="E44" s="516"/>
      <c r="F44" s="590">
        <v>0</v>
      </c>
      <c r="G44" s="591">
        <v>0</v>
      </c>
      <c r="H44" s="591">
        <v>22127</v>
      </c>
      <c r="I44" s="591">
        <v>0</v>
      </c>
      <c r="J44" s="591">
        <v>0</v>
      </c>
      <c r="K44" s="591">
        <v>0</v>
      </c>
      <c r="L44" s="592">
        <v>0</v>
      </c>
      <c r="M44" s="593">
        <f t="shared" si="0"/>
        <v>22127</v>
      </c>
    </row>
    <row r="45" spans="1:13" ht="13.5">
      <c r="A45" s="206"/>
      <c r="B45" s="1121"/>
      <c r="C45" s="1122"/>
      <c r="D45" s="526" t="s">
        <v>253</v>
      </c>
      <c r="E45" s="516"/>
      <c r="F45" s="590">
        <v>0</v>
      </c>
      <c r="G45" s="591">
        <v>0</v>
      </c>
      <c r="H45" s="591">
        <v>0</v>
      </c>
      <c r="I45" s="591">
        <v>0</v>
      </c>
      <c r="J45" s="591">
        <v>466117</v>
      </c>
      <c r="K45" s="591">
        <v>0</v>
      </c>
      <c r="L45" s="592">
        <v>0</v>
      </c>
      <c r="M45" s="593">
        <f t="shared" si="0"/>
        <v>466117</v>
      </c>
    </row>
    <row r="46" spans="1:13" ht="13.5">
      <c r="A46" s="206"/>
      <c r="B46" s="1123"/>
      <c r="C46" s="1124"/>
      <c r="D46" s="531" t="s">
        <v>219</v>
      </c>
      <c r="E46" s="519"/>
      <c r="F46" s="594">
        <v>399471</v>
      </c>
      <c r="G46" s="595">
        <v>1102</v>
      </c>
      <c r="H46" s="595">
        <v>920</v>
      </c>
      <c r="I46" s="595">
        <v>1674867</v>
      </c>
      <c r="J46" s="595">
        <v>0</v>
      </c>
      <c r="K46" s="595">
        <v>689309</v>
      </c>
      <c r="L46" s="596">
        <v>1719464</v>
      </c>
      <c r="M46" s="597">
        <f t="shared" si="0"/>
        <v>4485133</v>
      </c>
    </row>
    <row r="47" spans="1:13" ht="13.5">
      <c r="A47" s="206"/>
      <c r="B47" s="32" t="s">
        <v>254</v>
      </c>
      <c r="C47" s="33"/>
      <c r="D47" s="33"/>
      <c r="E47" s="221"/>
      <c r="F47" s="579">
        <v>-2729056</v>
      </c>
      <c r="G47" s="580">
        <v>-408321</v>
      </c>
      <c r="H47" s="580">
        <v>-533841</v>
      </c>
      <c r="I47" s="580">
        <v>-2745445</v>
      </c>
      <c r="J47" s="580">
        <v>-152702</v>
      </c>
      <c r="K47" s="580">
        <v>355379</v>
      </c>
      <c r="L47" s="581">
        <v>-1828346</v>
      </c>
      <c r="M47" s="582">
        <f t="shared" si="0"/>
        <v>-8042332</v>
      </c>
    </row>
    <row r="48" spans="1:13" ht="13.5">
      <c r="A48" s="206"/>
      <c r="B48" s="1121"/>
      <c r="C48" s="1122"/>
      <c r="D48" s="526" t="s">
        <v>255</v>
      </c>
      <c r="E48" s="516"/>
      <c r="F48" s="571">
        <v>0</v>
      </c>
      <c r="G48" s="572">
        <v>0</v>
      </c>
      <c r="H48" s="572">
        <v>0</v>
      </c>
      <c r="I48" s="572">
        <v>0</v>
      </c>
      <c r="J48" s="572">
        <v>20277</v>
      </c>
      <c r="K48" s="572">
        <v>22386</v>
      </c>
      <c r="L48" s="573">
        <v>1000</v>
      </c>
      <c r="M48" s="574">
        <f t="shared" si="0"/>
        <v>43663</v>
      </c>
    </row>
    <row r="49" spans="1:13" ht="13.5">
      <c r="A49" s="206"/>
      <c r="B49" s="1121"/>
      <c r="C49" s="1122"/>
      <c r="D49" s="526" t="s">
        <v>256</v>
      </c>
      <c r="E49" s="516"/>
      <c r="F49" s="571">
        <v>0</v>
      </c>
      <c r="G49" s="572">
        <v>0</v>
      </c>
      <c r="H49" s="572">
        <v>0</v>
      </c>
      <c r="I49" s="572">
        <v>0</v>
      </c>
      <c r="J49" s="572">
        <v>0</v>
      </c>
      <c r="K49" s="572">
        <v>13996</v>
      </c>
      <c r="L49" s="573">
        <v>0</v>
      </c>
      <c r="M49" s="574">
        <f t="shared" si="0"/>
        <v>13996</v>
      </c>
    </row>
    <row r="50" spans="1:13" ht="13.5">
      <c r="A50" s="206"/>
      <c r="B50" s="1121"/>
      <c r="C50" s="1122"/>
      <c r="D50" s="526" t="s">
        <v>257</v>
      </c>
      <c r="E50" s="516"/>
      <c r="F50" s="571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73">
        <v>0</v>
      </c>
      <c r="M50" s="574">
        <f t="shared" si="0"/>
        <v>0</v>
      </c>
    </row>
    <row r="51" spans="1:13" ht="13.5">
      <c r="A51" s="206"/>
      <c r="B51" s="1121"/>
      <c r="C51" s="1122"/>
      <c r="D51" s="526" t="s">
        <v>258</v>
      </c>
      <c r="E51" s="516"/>
      <c r="F51" s="571">
        <v>0</v>
      </c>
      <c r="G51" s="572">
        <v>0</v>
      </c>
      <c r="H51" s="572">
        <v>0</v>
      </c>
      <c r="I51" s="572">
        <v>0</v>
      </c>
      <c r="J51" s="572">
        <v>25098</v>
      </c>
      <c r="K51" s="572">
        <v>0</v>
      </c>
      <c r="L51" s="573">
        <v>0</v>
      </c>
      <c r="M51" s="574">
        <f t="shared" si="0"/>
        <v>25098</v>
      </c>
    </row>
    <row r="52" spans="1:13" ht="13.5">
      <c r="A52" s="206"/>
      <c r="B52" s="1121"/>
      <c r="C52" s="1122"/>
      <c r="D52" s="583" t="s">
        <v>259</v>
      </c>
      <c r="E52" s="584"/>
      <c r="F52" s="585">
        <v>0</v>
      </c>
      <c r="G52" s="586">
        <v>0</v>
      </c>
      <c r="H52" s="586">
        <v>0</v>
      </c>
      <c r="I52" s="586">
        <v>0</v>
      </c>
      <c r="J52" s="586">
        <v>0</v>
      </c>
      <c r="K52" s="586">
        <v>318997</v>
      </c>
      <c r="L52" s="587">
        <v>0</v>
      </c>
      <c r="M52" s="588">
        <f t="shared" si="0"/>
        <v>318997</v>
      </c>
    </row>
    <row r="53" spans="1:13" ht="13.5">
      <c r="A53" s="206"/>
      <c r="B53" s="1121"/>
      <c r="C53" s="1122"/>
      <c r="D53" s="583" t="s">
        <v>260</v>
      </c>
      <c r="E53" s="584"/>
      <c r="F53" s="585">
        <v>2729056</v>
      </c>
      <c r="G53" s="586">
        <v>408321</v>
      </c>
      <c r="H53" s="586">
        <v>533841</v>
      </c>
      <c r="I53" s="586">
        <v>2745445</v>
      </c>
      <c r="J53" s="586">
        <v>198077</v>
      </c>
      <c r="K53" s="586">
        <v>0</v>
      </c>
      <c r="L53" s="587">
        <v>1829346</v>
      </c>
      <c r="M53" s="588">
        <f t="shared" si="0"/>
        <v>8444086</v>
      </c>
    </row>
    <row r="54" spans="1:13" ht="13.5">
      <c r="A54" s="206"/>
      <c r="B54" s="1121"/>
      <c r="C54" s="1122"/>
      <c r="D54" s="589" t="s">
        <v>261</v>
      </c>
      <c r="E54" s="520" t="s">
        <v>262</v>
      </c>
      <c r="F54" s="571">
        <v>0</v>
      </c>
      <c r="G54" s="572">
        <v>0</v>
      </c>
      <c r="H54" s="572">
        <v>1369</v>
      </c>
      <c r="I54" s="572">
        <v>15338</v>
      </c>
      <c r="J54" s="572">
        <v>37631</v>
      </c>
      <c r="K54" s="572">
        <v>41533</v>
      </c>
      <c r="L54" s="573">
        <v>0</v>
      </c>
      <c r="M54" s="574">
        <f t="shared" si="0"/>
        <v>95871</v>
      </c>
    </row>
    <row r="55" spans="1:13" ht="13.5">
      <c r="A55" s="205"/>
      <c r="B55" s="1123"/>
      <c r="C55" s="1124"/>
      <c r="D55" s="523"/>
      <c r="E55" s="521" t="s">
        <v>263</v>
      </c>
      <c r="F55" s="575">
        <v>297115</v>
      </c>
      <c r="G55" s="576">
        <v>7375</v>
      </c>
      <c r="H55" s="576">
        <v>0</v>
      </c>
      <c r="I55" s="576">
        <v>0</v>
      </c>
      <c r="J55" s="576">
        <v>0</v>
      </c>
      <c r="K55" s="576">
        <v>0</v>
      </c>
      <c r="L55" s="577">
        <v>281946</v>
      </c>
      <c r="M55" s="578">
        <f t="shared" si="0"/>
        <v>586436</v>
      </c>
    </row>
    <row r="56" spans="1:13" ht="14.25" thickBot="1">
      <c r="A56" s="238" t="s">
        <v>264</v>
      </c>
      <c r="B56" s="230"/>
      <c r="C56" s="230"/>
      <c r="D56" s="230"/>
      <c r="E56" s="225"/>
      <c r="F56" s="266">
        <v>594034</v>
      </c>
      <c r="G56" s="263">
        <v>336412</v>
      </c>
      <c r="H56" s="263">
        <v>558525</v>
      </c>
      <c r="I56" s="263">
        <v>888463</v>
      </c>
      <c r="J56" s="263">
        <v>1768200</v>
      </c>
      <c r="K56" s="263">
        <v>5026142</v>
      </c>
      <c r="L56" s="275">
        <v>4402361</v>
      </c>
      <c r="M56" s="279">
        <f t="shared" si="0"/>
        <v>13574137</v>
      </c>
    </row>
    <row r="57" spans="1:13" ht="13.5">
      <c r="A57" s="205" t="s">
        <v>265</v>
      </c>
      <c r="B57" s="36"/>
      <c r="C57" s="36"/>
      <c r="D57" s="36"/>
      <c r="E57" s="223"/>
      <c r="F57" s="267">
        <v>2148066</v>
      </c>
      <c r="G57" s="268">
        <v>379132</v>
      </c>
      <c r="H57" s="268">
        <v>596809</v>
      </c>
      <c r="I57" s="268">
        <v>1014004</v>
      </c>
      <c r="J57" s="268">
        <v>1868168</v>
      </c>
      <c r="K57" s="268">
        <v>5029908</v>
      </c>
      <c r="L57" s="272">
        <v>4591224</v>
      </c>
      <c r="M57" s="276">
        <f t="shared" si="0"/>
        <v>15627311</v>
      </c>
    </row>
    <row r="58" spans="1:13" ht="13.5">
      <c r="A58" s="208" t="s">
        <v>266</v>
      </c>
      <c r="B58" s="38"/>
      <c r="C58" s="38"/>
      <c r="D58" s="38"/>
      <c r="E58" s="220"/>
      <c r="F58" s="264">
        <v>205379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273">
        <v>0</v>
      </c>
      <c r="M58" s="277">
        <f t="shared" si="0"/>
        <v>205379</v>
      </c>
    </row>
    <row r="59" spans="1:13" ht="13.5">
      <c r="A59" s="208" t="s">
        <v>267</v>
      </c>
      <c r="B59" s="38"/>
      <c r="C59" s="38"/>
      <c r="D59" s="38"/>
      <c r="E59" s="220"/>
      <c r="F59" s="264">
        <v>205379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273">
        <v>0</v>
      </c>
      <c r="M59" s="277">
        <f t="shared" si="0"/>
        <v>205379</v>
      </c>
    </row>
    <row r="60" spans="1:13" ht="13.5">
      <c r="A60" s="556" t="s">
        <v>268</v>
      </c>
      <c r="B60" s="557" t="s">
        <v>269</v>
      </c>
      <c r="C60" s="512"/>
      <c r="D60" s="512"/>
      <c r="E60" s="513"/>
      <c r="F60" s="558">
        <v>0</v>
      </c>
      <c r="G60" s="559">
        <v>0</v>
      </c>
      <c r="H60" s="559">
        <v>4432</v>
      </c>
      <c r="I60" s="559">
        <v>20222</v>
      </c>
      <c r="J60" s="559">
        <v>7817</v>
      </c>
      <c r="K60" s="559">
        <v>41533</v>
      </c>
      <c r="L60" s="560">
        <v>0</v>
      </c>
      <c r="M60" s="561">
        <f t="shared" si="0"/>
        <v>74004</v>
      </c>
    </row>
    <row r="61" spans="1:13" ht="14.25" thickBot="1">
      <c r="A61" s="372" t="s">
        <v>270</v>
      </c>
      <c r="B61" s="527" t="s">
        <v>271</v>
      </c>
      <c r="C61" s="562"/>
      <c r="D61" s="562"/>
      <c r="E61" s="528"/>
      <c r="F61" s="563">
        <v>330891</v>
      </c>
      <c r="G61" s="564">
        <v>7375</v>
      </c>
      <c r="H61" s="564">
        <v>0</v>
      </c>
      <c r="I61" s="564">
        <v>0</v>
      </c>
      <c r="J61" s="564">
        <v>0</v>
      </c>
      <c r="K61" s="564">
        <v>0</v>
      </c>
      <c r="L61" s="565">
        <v>284472</v>
      </c>
      <c r="M61" s="566">
        <f>SUM(F61:L61)</f>
        <v>622738</v>
      </c>
    </row>
  </sheetData>
  <mergeCells count="6">
    <mergeCell ref="M2:M3"/>
    <mergeCell ref="B48:C55"/>
    <mergeCell ref="B33:C36"/>
    <mergeCell ref="B38:C39"/>
    <mergeCell ref="B42:C46"/>
    <mergeCell ref="B6:C10"/>
  </mergeCells>
  <conditionalFormatting sqref="M1 F1:L9 M4:M9 F10:M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N30"/>
  <sheetViews>
    <sheetView zoomScaleSheetLayoutView="75" workbookViewId="0" topLeftCell="A1">
      <selection activeCell="G19" sqref="G19"/>
    </sheetView>
  </sheetViews>
  <sheetFormatPr defaultColWidth="9.00390625" defaultRowHeight="13.5"/>
  <cols>
    <col min="1" max="1" width="2.00390625" style="343" customWidth="1"/>
    <col min="2" max="2" width="9.00390625" style="342" customWidth="1"/>
    <col min="3" max="3" width="16.625" style="342" customWidth="1"/>
    <col min="4" max="4" width="20.875" style="92" customWidth="1"/>
    <col min="5" max="5" width="0.2421875" style="92" customWidth="1"/>
    <col min="6" max="6" width="6.25390625" style="96" customWidth="1"/>
    <col min="7" max="14" width="13.875" style="342" customWidth="1"/>
    <col min="15" max="16384" width="9.00390625" style="343" customWidth="1"/>
  </cols>
  <sheetData>
    <row r="1" spans="2:14" ht="22.5" customHeight="1" thickBot="1">
      <c r="B1" s="93" t="s">
        <v>656</v>
      </c>
      <c r="I1" s="89"/>
      <c r="N1" s="89" t="s">
        <v>626</v>
      </c>
    </row>
    <row r="2" spans="2:14" ht="18.75" customHeight="1">
      <c r="B2" s="344"/>
      <c r="C2" s="345"/>
      <c r="D2" s="345" t="s">
        <v>44</v>
      </c>
      <c r="E2" s="345"/>
      <c r="F2" s="363"/>
      <c r="G2" s="346" t="s">
        <v>355</v>
      </c>
      <c r="H2" s="141" t="s">
        <v>375</v>
      </c>
      <c r="I2" s="203" t="s">
        <v>356</v>
      </c>
      <c r="J2" s="141" t="s">
        <v>353</v>
      </c>
      <c r="K2" s="141" t="s">
        <v>376</v>
      </c>
      <c r="L2" s="346" t="s">
        <v>208</v>
      </c>
      <c r="M2" s="352" t="s">
        <v>209</v>
      </c>
      <c r="N2" s="1140" t="s">
        <v>550</v>
      </c>
    </row>
    <row r="3" spans="2:14" ht="18.75" customHeight="1" thickBot="1">
      <c r="B3" s="358"/>
      <c r="C3" s="355" t="s">
        <v>45</v>
      </c>
      <c r="D3" s="359"/>
      <c r="E3" s="359"/>
      <c r="F3" s="364"/>
      <c r="G3" s="360" t="s">
        <v>466</v>
      </c>
      <c r="H3" s="325" t="s">
        <v>380</v>
      </c>
      <c r="I3" s="325" t="s">
        <v>381</v>
      </c>
      <c r="J3" s="325" t="s">
        <v>382</v>
      </c>
      <c r="K3" s="361" t="s">
        <v>383</v>
      </c>
      <c r="L3" s="360" t="s">
        <v>468</v>
      </c>
      <c r="M3" s="351" t="s">
        <v>469</v>
      </c>
      <c r="N3" s="1141"/>
    </row>
    <row r="4" spans="2:14" ht="18.75" customHeight="1">
      <c r="B4" s="347" t="s">
        <v>627</v>
      </c>
      <c r="C4" s="598"/>
      <c r="D4" s="600" t="s">
        <v>628</v>
      </c>
      <c r="E4" s="908"/>
      <c r="F4" s="1142" t="s">
        <v>711</v>
      </c>
      <c r="G4" s="90"/>
      <c r="H4" s="90"/>
      <c r="I4" s="90"/>
      <c r="J4" s="90"/>
      <c r="K4" s="90"/>
      <c r="L4" s="90"/>
      <c r="M4" s="354"/>
      <c r="N4" s="357"/>
    </row>
    <row r="5" spans="2:14" ht="18.75" customHeight="1">
      <c r="B5" s="348"/>
      <c r="C5" s="376" t="s">
        <v>629</v>
      </c>
      <c r="D5" s="601" t="s">
        <v>630</v>
      </c>
      <c r="E5" s="909"/>
      <c r="F5" s="1136"/>
      <c r="G5" s="90">
        <f>ROUND(('第4表（22表）'!F32+'第4表（22表）'!F40)/'第4表（22表）'!F57*100,1)</f>
        <v>19.1</v>
      </c>
      <c r="H5" s="90">
        <f>ROUND(('第4表（22表）'!G32+'第4表（22表）'!G40)/'第4表（22表）'!G57*100,1)</f>
        <v>71</v>
      </c>
      <c r="I5" s="90">
        <f>ROUND(('第4表（22表）'!H32+'第4表（22表）'!H40)/'第4表（22表）'!H57*100,1)</f>
        <v>77.4</v>
      </c>
      <c r="J5" s="90">
        <f>ROUND(('第4表（22表）'!I32+'第4表（22表）'!I40)/'第4表（22表）'!I57*100,1)</f>
        <v>78.5</v>
      </c>
      <c r="K5" s="90">
        <f>ROUND(('第4表（22表）'!J32+'第4表（22表）'!J40)/'第4表（22表）'!J57*100,1)</f>
        <v>81.7</v>
      </c>
      <c r="L5" s="90">
        <f>ROUND(('第4表（22表）'!K32+'第4表（22表）'!K40)/'第4表（22表）'!K57*100,1)</f>
        <v>64.9</v>
      </c>
      <c r="M5" s="354">
        <f>ROUND(('第4表（22表）'!L32+'第4表（22表）'!L40)/'第4表（22表）'!L57*100,1)</f>
        <v>78.4</v>
      </c>
      <c r="N5" s="357">
        <f>ROUND(('第4表（22表）'!M32+'第4表（22表）'!M40)/'第4表（22表）'!M57*100,1)</f>
        <v>66.1</v>
      </c>
    </row>
    <row r="6" spans="2:14" ht="18.75" customHeight="1">
      <c r="B6" s="349" t="s">
        <v>13</v>
      </c>
      <c r="C6" s="599"/>
      <c r="D6" s="602" t="s">
        <v>14</v>
      </c>
      <c r="E6" s="910"/>
      <c r="F6" s="1137" t="s">
        <v>654</v>
      </c>
      <c r="G6" s="91"/>
      <c r="H6" s="91"/>
      <c r="I6" s="91"/>
      <c r="J6" s="91"/>
      <c r="K6" s="91"/>
      <c r="L6" s="91"/>
      <c r="M6" s="353"/>
      <c r="N6" s="356"/>
    </row>
    <row r="7" spans="2:14" ht="18.75" customHeight="1">
      <c r="B7" s="348"/>
      <c r="C7" s="376" t="s">
        <v>15</v>
      </c>
      <c r="D7" s="601" t="s">
        <v>16</v>
      </c>
      <c r="E7" s="909"/>
      <c r="F7" s="1136"/>
      <c r="G7" s="90">
        <f>ROUND('第4表（22表）'!F4/('第4表（22表）'!F20+'第4表（22表）'!F31+'第4表（22表）'!F40)*100,1)</f>
        <v>107.9</v>
      </c>
      <c r="H7" s="90">
        <f>ROUND('第4表（22表）'!G4/('第4表（22表）'!G20+'第4表（22表）'!G31+'第4表（22表）'!G40)*100,1)</f>
        <v>87.5</v>
      </c>
      <c r="I7" s="90">
        <f>ROUND('第4表（22表）'!H4/('第4表（22表）'!H20+'第4表（22表）'!H31+'第4表（22表）'!H40)*100,1)</f>
        <v>88.3</v>
      </c>
      <c r="J7" s="90">
        <f>ROUND('第4表（22表）'!I4/('第4表（22表）'!I20+'第4表（22表）'!I31+'第4表（22表）'!I40)*100,1)</f>
        <v>70.2</v>
      </c>
      <c r="K7" s="90">
        <f>ROUND('第4表（22表）'!J4/('第4表（22表）'!J20+'第4表（22表）'!J31+'第4表（22表）'!J40)*100,1)</f>
        <v>96.4</v>
      </c>
      <c r="L7" s="90">
        <f>ROUND('第4表（22表）'!K4/('第4表（22表）'!K20+'第4表（22表）'!K31+'第4表（22表）'!K40)*100,1)</f>
        <v>75</v>
      </c>
      <c r="M7" s="354">
        <f>ROUND('第4表（22表）'!L4/('第4表（22表）'!L20+'第4表（22表）'!L31+'第4表（22表）'!L40)*100,1)</f>
        <v>87.7</v>
      </c>
      <c r="N7" s="357">
        <f>ROUND('第4表（22表）'!M4/('第4表（22表）'!M20+'第4表（22表）'!M31+'第4表（22表）'!M40)*100,1)</f>
        <v>85.2</v>
      </c>
    </row>
    <row r="8" spans="2:14" ht="18.75" customHeight="1">
      <c r="B8" s="349" t="s">
        <v>17</v>
      </c>
      <c r="C8" s="599"/>
      <c r="D8" s="602" t="s">
        <v>18</v>
      </c>
      <c r="E8" s="910"/>
      <c r="F8" s="1137" t="s">
        <v>655</v>
      </c>
      <c r="G8" s="91"/>
      <c r="H8" s="91"/>
      <c r="I8" s="91"/>
      <c r="J8" s="91"/>
      <c r="K8" s="91"/>
      <c r="L8" s="91"/>
      <c r="M8" s="353"/>
      <c r="N8" s="356"/>
    </row>
    <row r="9" spans="2:14" ht="18.75" customHeight="1">
      <c r="B9" s="348"/>
      <c r="C9" s="376" t="s">
        <v>341</v>
      </c>
      <c r="D9" s="601" t="s">
        <v>19</v>
      </c>
      <c r="E9" s="909"/>
      <c r="F9" s="1136"/>
      <c r="G9" s="90">
        <f>ROUND('第4表（22表）'!F13/'第4表（22表）'!F26*100,1)</f>
        <v>74.5</v>
      </c>
      <c r="H9" s="90">
        <f>ROUND('第4表（22表）'!G13/'第4表（22表）'!G26*100,1)</f>
        <v>198.5</v>
      </c>
      <c r="I9" s="90">
        <f>ROUND('第4表（22表）'!H13/'第4表（22表）'!H26*100,1)</f>
        <v>271</v>
      </c>
      <c r="J9" s="90">
        <f>ROUND('第4表（22表）'!I13/'第4表（22表）'!I26*100,1)</f>
        <v>301.6</v>
      </c>
      <c r="K9" s="90">
        <f>ROUND('第4表（22表）'!J13/'第4表（22表）'!J26*100,1)</f>
        <v>667.6</v>
      </c>
      <c r="L9" s="90">
        <f>ROUND('第4表（22表）'!K13/'第4表（22表）'!K26*100,1)</f>
        <v>33494.7</v>
      </c>
      <c r="M9" s="354">
        <f>ROUND('第4表（22表）'!L13/'第4表（22表）'!L26*100,1)</f>
        <v>361.2</v>
      </c>
      <c r="N9" s="357">
        <f>ROUND('第4表（22表）'!M13/'第4表（22表）'!M26*100,1)</f>
        <v>261.4</v>
      </c>
    </row>
    <row r="10" spans="2:14" ht="18.75" customHeight="1">
      <c r="B10" s="349" t="s">
        <v>20</v>
      </c>
      <c r="C10" s="599"/>
      <c r="D10" s="602" t="s">
        <v>21</v>
      </c>
      <c r="E10" s="910"/>
      <c r="F10" s="1137" t="s">
        <v>24</v>
      </c>
      <c r="G10" s="91"/>
      <c r="H10" s="91"/>
      <c r="I10" s="91"/>
      <c r="J10" s="91"/>
      <c r="K10" s="91"/>
      <c r="L10" s="91"/>
      <c r="M10" s="353"/>
      <c r="N10" s="356"/>
    </row>
    <row r="11" spans="2:14" ht="18.75" customHeight="1">
      <c r="B11" s="348"/>
      <c r="C11" s="376" t="s">
        <v>22</v>
      </c>
      <c r="D11" s="601" t="s">
        <v>23</v>
      </c>
      <c r="E11" s="909"/>
      <c r="F11" s="1136"/>
      <c r="G11" s="90">
        <f>ROUND('第2表（20表）'!F4/'第2表（20表）'!F19*100,1)</f>
        <v>91.1</v>
      </c>
      <c r="H11" s="90">
        <f>ROUND('第2表（20表）'!G4/'第2表（20表）'!G19*100,1)</f>
        <v>98.4</v>
      </c>
      <c r="I11" s="90">
        <f>ROUND('第2表（20表）'!H4/'第2表（20表）'!H19*100,1)</f>
        <v>100.3</v>
      </c>
      <c r="J11" s="90">
        <f>ROUND('第2表（20表）'!I4/'第2表（20表）'!I19*100,1)</f>
        <v>100.9</v>
      </c>
      <c r="K11" s="90">
        <f>ROUND('第2表（20表）'!J4/'第2表（20表）'!J19*100,1)</f>
        <v>110.8</v>
      </c>
      <c r="L11" s="90">
        <f>ROUND('第2表（20表）'!K4/'第2表（20表）'!K19*100,1)</f>
        <v>103.1</v>
      </c>
      <c r="M11" s="354">
        <f>ROUND('第2表（20表）'!L4/'第2表（20表）'!L19*100,1)</f>
        <v>91.8</v>
      </c>
      <c r="N11" s="357">
        <f>ROUND('第2表（20表）'!M4/'第2表（20表）'!M19*100,1)</f>
        <v>95.6</v>
      </c>
    </row>
    <row r="12" spans="2:14" ht="18.75" customHeight="1">
      <c r="B12" s="349" t="s">
        <v>25</v>
      </c>
      <c r="C12" s="599"/>
      <c r="D12" s="602" t="s">
        <v>26</v>
      </c>
      <c r="E12" s="910"/>
      <c r="F12" s="1137" t="s">
        <v>29</v>
      </c>
      <c r="G12" s="91"/>
      <c r="H12" s="91"/>
      <c r="I12" s="91"/>
      <c r="J12" s="91"/>
      <c r="K12" s="91"/>
      <c r="L12" s="91"/>
      <c r="M12" s="353"/>
      <c r="N12" s="356"/>
    </row>
    <row r="13" spans="2:14" ht="18.75" customHeight="1">
      <c r="B13" s="348"/>
      <c r="C13" s="376" t="s">
        <v>27</v>
      </c>
      <c r="D13" s="601" t="s">
        <v>28</v>
      </c>
      <c r="E13" s="909"/>
      <c r="F13" s="1136"/>
      <c r="G13" s="90">
        <f>ROUND(('第2表（20表）'!F5+'第2表（20表）'!F11)/('第2表（20表）'!F20+'第2表（20表）'!F25)*100,1)</f>
        <v>90</v>
      </c>
      <c r="H13" s="90">
        <f>ROUND(('第2表（20表）'!G5+'第2表（20表）'!G11)/('第2表（20表）'!G20+'第2表（20表）'!G25)*100,1)</f>
        <v>98.4</v>
      </c>
      <c r="I13" s="90">
        <f>ROUND(('第2表（20表）'!H5+'第2表（20表）'!H11)/('第2表（20表）'!H20+'第2表（20表）'!H25)*100,1)</f>
        <v>100.9</v>
      </c>
      <c r="J13" s="90">
        <f>ROUND(('第2表（20表）'!I5+'第2表（20表）'!I11)/('第2表（20表）'!I20+'第2表（20表）'!I25)*100,1)</f>
        <v>101.2</v>
      </c>
      <c r="K13" s="90">
        <f>ROUND(('第2表（20表）'!J5+'第2表（20表）'!J11)/('第2表（20表）'!J20+'第2表（20表）'!J25)*100,1)</f>
        <v>102.2</v>
      </c>
      <c r="L13" s="90">
        <f>ROUND(('第2表（20表）'!K5+'第2表（20表）'!K11)/('第2表（20表）'!K20+'第2表（20表）'!K25)*100,1)</f>
        <v>103.1</v>
      </c>
      <c r="M13" s="354">
        <f>ROUND(('第2表（20表）'!L5+'第2表（20表）'!L11)/('第2表（20表）'!L20+'第2表（20表）'!L25)*100,1)</f>
        <v>91.7</v>
      </c>
      <c r="N13" s="357">
        <f>ROUND(('第2表（20表）'!M5+'第2表（20表）'!M11)/('第2表（20表）'!M20+'第2表（20表）'!M25)*100,1)</f>
        <v>95.1</v>
      </c>
    </row>
    <row r="14" spans="2:14" ht="18.75" customHeight="1">
      <c r="B14" s="349" t="s">
        <v>665</v>
      </c>
      <c r="C14" s="599"/>
      <c r="D14" s="602" t="s">
        <v>442</v>
      </c>
      <c r="E14" s="910"/>
      <c r="F14" s="1137" t="s">
        <v>29</v>
      </c>
      <c r="G14" s="91"/>
      <c r="H14" s="91"/>
      <c r="I14" s="91"/>
      <c r="J14" s="91"/>
      <c r="K14" s="91"/>
      <c r="L14" s="91"/>
      <c r="M14" s="353"/>
      <c r="N14" s="356"/>
    </row>
    <row r="15" spans="2:14" ht="18.75" customHeight="1">
      <c r="B15" s="348"/>
      <c r="C15" s="376" t="s">
        <v>27</v>
      </c>
      <c r="D15" s="601" t="s">
        <v>30</v>
      </c>
      <c r="E15" s="909"/>
      <c r="F15" s="1136"/>
      <c r="G15" s="90">
        <f>ROUND('第2表（20表）'!F5/'第2表（20表）'!F20*100,1)</f>
        <v>90.5</v>
      </c>
      <c r="H15" s="90">
        <f>ROUND('第2表（20表）'!G5/'第2表（20表）'!G20*100,1)</f>
        <v>79.4</v>
      </c>
      <c r="I15" s="90">
        <f>ROUND('第2表（20表）'!H5/'第2表（20表）'!H20*100,1)</f>
        <v>64.3</v>
      </c>
      <c r="J15" s="90">
        <f>ROUND('第2表（20表）'!I5/'第2表（20表）'!I20*100,1)</f>
        <v>69.3</v>
      </c>
      <c r="K15" s="90">
        <f>ROUND('第2表（20表）'!J5/'第2表（20表）'!J20*100,1)</f>
        <v>0.4</v>
      </c>
      <c r="L15" s="90">
        <f>ROUND('第2表（20表）'!K5/'第2表（20表）'!K20*100,1)</f>
        <v>76.2</v>
      </c>
      <c r="M15" s="354">
        <f>ROUND('第2表（20表）'!L5/'第2表（20表）'!L20*100,1)</f>
        <v>84.6</v>
      </c>
      <c r="N15" s="357">
        <f>ROUND('第2表（20表）'!M5/'第2表（20表）'!M20*100,1)</f>
        <v>79.2</v>
      </c>
    </row>
    <row r="16" spans="2:14" ht="18.75" customHeight="1">
      <c r="B16" s="1138" t="s">
        <v>31</v>
      </c>
      <c r="C16" s="1139"/>
      <c r="D16" s="603" t="s">
        <v>32</v>
      </c>
      <c r="E16" s="911"/>
      <c r="F16" s="1137" t="s">
        <v>113</v>
      </c>
      <c r="G16" s="91"/>
      <c r="H16" s="91"/>
      <c r="I16" s="91"/>
      <c r="J16" s="91"/>
      <c r="K16" s="91"/>
      <c r="L16" s="91"/>
      <c r="M16" s="353"/>
      <c r="N16" s="356"/>
    </row>
    <row r="17" spans="2:14" ht="18.75" customHeight="1">
      <c r="B17" s="348"/>
      <c r="C17" s="376" t="s">
        <v>33</v>
      </c>
      <c r="D17" s="601" t="s">
        <v>34</v>
      </c>
      <c r="E17" s="909"/>
      <c r="F17" s="1136"/>
      <c r="G17" s="90">
        <f>ROUND('第7表（23表）'!F41/'第2表（20表）'!F23*100,1)</f>
        <v>41.3</v>
      </c>
      <c r="H17" s="90">
        <f>ROUND('第7表（23表）'!G41/'第2表（20表）'!G23*100,1)</f>
        <v>228.5</v>
      </c>
      <c r="I17" s="90">
        <f>ROUND('第7表（23表）'!H41/'第2表（20表）'!H23*100,1)</f>
        <v>84</v>
      </c>
      <c r="J17" s="90">
        <f>ROUND('第7表（23表）'!I41/'第2表（20表）'!I23*100,1)</f>
        <v>34.6</v>
      </c>
      <c r="K17" s="90">
        <f>ROUND('第7表（23表）'!J41/'第2表（20表）'!J23*100,1)</f>
        <v>32.7</v>
      </c>
      <c r="L17" s="90">
        <f>ROUND('第7表（23表）'!K41/'第2表（20表）'!K23*100,1)</f>
        <v>1.7</v>
      </c>
      <c r="M17" s="354">
        <f>ROUND('第7表（23表）'!L41/'第2表（20表）'!L23*100,1)</f>
        <v>134.5</v>
      </c>
      <c r="N17" s="357">
        <f>ROUND('第7表（23表）'!M41/'第2表（20表）'!M23*100,1)</f>
        <v>44.7</v>
      </c>
    </row>
    <row r="18" spans="2:14" ht="18.75" customHeight="1">
      <c r="B18" s="349" t="s">
        <v>36</v>
      </c>
      <c r="C18" s="599"/>
      <c r="D18" s="957"/>
      <c r="E18" s="958"/>
      <c r="F18" s="959"/>
      <c r="G18" s="987"/>
      <c r="H18" s="987"/>
      <c r="I18" s="987"/>
      <c r="J18" s="987"/>
      <c r="K18" s="987"/>
      <c r="L18" s="987"/>
      <c r="M18" s="988"/>
      <c r="N18" s="989"/>
    </row>
    <row r="19" spans="2:14" ht="18.75" customHeight="1">
      <c r="B19" s="347"/>
      <c r="C19" s="605" t="s">
        <v>37</v>
      </c>
      <c r="D19" s="606" t="s">
        <v>38</v>
      </c>
      <c r="E19" s="912"/>
      <c r="F19" s="1134" t="s">
        <v>712</v>
      </c>
      <c r="G19" s="607"/>
      <c r="H19" s="607"/>
      <c r="I19" s="607"/>
      <c r="J19" s="607"/>
      <c r="K19" s="607"/>
      <c r="L19" s="607"/>
      <c r="M19" s="608"/>
      <c r="N19" s="609"/>
    </row>
    <row r="20" spans="2:14" ht="18.75" customHeight="1">
      <c r="B20" s="347"/>
      <c r="C20" s="610" t="s">
        <v>339</v>
      </c>
      <c r="D20" s="611" t="s">
        <v>442</v>
      </c>
      <c r="E20" s="913"/>
      <c r="F20" s="1135"/>
      <c r="G20" s="612">
        <f>ROUND(+'第7表（23表）'!F37/'第2表（20表）'!F5*100,1)</f>
        <v>1.1</v>
      </c>
      <c r="H20" s="612">
        <f>ROUND(+'第7表（23表）'!G37/'第2表（20表）'!G5*100,1)</f>
        <v>5.9</v>
      </c>
      <c r="I20" s="612">
        <f>ROUND(+'第7表（23表）'!H37/'第2表（20表）'!H5*100,1)</f>
        <v>4.1</v>
      </c>
      <c r="J20" s="612">
        <f>ROUND(+'第7表（23表）'!I37/'第2表（20表）'!I5*100,1)</f>
        <v>2.7</v>
      </c>
      <c r="K20" s="612">
        <f>ROUND(+'第7表（23表）'!J37/'第2表（20表）'!J5*100,1)</f>
        <v>2861.2</v>
      </c>
      <c r="L20" s="612">
        <f>ROUND(+'第7表（23表）'!K37/'第2表（20表）'!K5*100,1)</f>
        <v>0.3</v>
      </c>
      <c r="M20" s="613">
        <f>ROUND(+'第7表（23表）'!L37/'第2表（20表）'!L5*100,1)</f>
        <v>4</v>
      </c>
      <c r="N20" s="614">
        <f>ROUND(+'第7表（23表）'!M37/'第2表（20表）'!M5*100,1)</f>
        <v>3</v>
      </c>
    </row>
    <row r="21" spans="2:14" ht="18.75" customHeight="1">
      <c r="B21" s="347"/>
      <c r="C21" s="605" t="s">
        <v>186</v>
      </c>
      <c r="D21" s="606" t="s">
        <v>39</v>
      </c>
      <c r="E21" s="912"/>
      <c r="F21" s="1134" t="s">
        <v>712</v>
      </c>
      <c r="G21" s="607"/>
      <c r="H21" s="607"/>
      <c r="I21" s="607"/>
      <c r="J21" s="607"/>
      <c r="K21" s="607"/>
      <c r="L21" s="607"/>
      <c r="M21" s="608"/>
      <c r="N21" s="609"/>
    </row>
    <row r="22" spans="2:14" ht="18.75" customHeight="1">
      <c r="B22" s="347"/>
      <c r="C22" s="610" t="s">
        <v>339</v>
      </c>
      <c r="D22" s="611" t="s">
        <v>442</v>
      </c>
      <c r="E22" s="913"/>
      <c r="F22" s="1135"/>
      <c r="G22" s="612">
        <f>ROUND('第3表（21表）'!D15/'第2表（20表）'!F5*100,1)</f>
        <v>0.1</v>
      </c>
      <c r="H22" s="612">
        <f>ROUND('第3表（21表）'!F15/'第2表（20表）'!G5*100,1)</f>
        <v>0.6</v>
      </c>
      <c r="I22" s="612">
        <f>ROUND('第3表（21表）'!H15/'第2表（20表）'!H5*100,1)</f>
        <v>2.3</v>
      </c>
      <c r="J22" s="612">
        <f>ROUND('第3表（21表）'!J15/'第2表（20表）'!I5*100,1)</f>
        <v>0.4</v>
      </c>
      <c r="K22" s="612">
        <f>ROUND('第3表（21表）'!L15/'第2表（20表）'!J5*100,1)</f>
        <v>726.2</v>
      </c>
      <c r="L22" s="612">
        <f>ROUND('第3表（21表）'!N15/'第2表（20表）'!K5*100,1)</f>
        <v>3.7</v>
      </c>
      <c r="M22" s="613">
        <f>ROUND('第3表（21表）'!P15/'第2表（20表）'!L5*100,1)</f>
        <v>1.2</v>
      </c>
      <c r="N22" s="614">
        <f>ROUND('第3表（21表）'!R15/'第2表（20表）'!M5*100,1)</f>
        <v>1.1</v>
      </c>
    </row>
    <row r="23" spans="2:14" ht="18.75" customHeight="1">
      <c r="B23" s="347"/>
      <c r="C23" s="605" t="s">
        <v>40</v>
      </c>
      <c r="D23" s="606" t="s">
        <v>41</v>
      </c>
      <c r="E23" s="912"/>
      <c r="F23" s="1134" t="s">
        <v>713</v>
      </c>
      <c r="G23" s="607"/>
      <c r="H23" s="607"/>
      <c r="I23" s="607"/>
      <c r="J23" s="607"/>
      <c r="K23" s="607"/>
      <c r="L23" s="607"/>
      <c r="M23" s="608"/>
      <c r="N23" s="609"/>
    </row>
    <row r="24" spans="2:14" ht="18.75" customHeight="1">
      <c r="B24" s="347"/>
      <c r="C24" s="610" t="s">
        <v>42</v>
      </c>
      <c r="D24" s="611" t="s">
        <v>442</v>
      </c>
      <c r="E24" s="913"/>
      <c r="F24" s="1135"/>
      <c r="G24" s="612">
        <f>ROUND('第2表（20表）'!F23/'第2表（20表）'!F5*100,1)</f>
        <v>2.7</v>
      </c>
      <c r="H24" s="612">
        <f>ROUND('第2表（20表）'!G23/'第2表（20表）'!G5*100,1)</f>
        <v>2.6</v>
      </c>
      <c r="I24" s="612">
        <f>ROUND('第2表（20表）'!H23/'第2表（20表）'!H5*100,1)</f>
        <v>4.9</v>
      </c>
      <c r="J24" s="612">
        <f>ROUND('第2表（20表）'!I23/'第2表（20表）'!I5*100,1)</f>
        <v>7.8</v>
      </c>
      <c r="K24" s="612">
        <f>ROUND('第2表（20表）'!J23/'第2表（20表）'!J5*100,1)</f>
        <v>2516.4</v>
      </c>
      <c r="L24" s="612">
        <f>ROUND('第2表（20表）'!K23/'第2表（20表）'!K5*100,1)</f>
        <v>19.1</v>
      </c>
      <c r="M24" s="613">
        <f>ROUND('第2表（20表）'!L23/'第2表（20表）'!L5*100,1)</f>
        <v>2.9</v>
      </c>
      <c r="N24" s="614">
        <f>ROUND('第2表（20表）'!M23/'第2表（20表）'!M5*100,1)</f>
        <v>5.9</v>
      </c>
    </row>
    <row r="25" spans="2:14" ht="18.75" customHeight="1">
      <c r="B25" s="347"/>
      <c r="C25" s="605" t="s">
        <v>43</v>
      </c>
      <c r="D25" s="606" t="s">
        <v>290</v>
      </c>
      <c r="E25" s="912"/>
      <c r="F25" s="1134" t="s">
        <v>338</v>
      </c>
      <c r="G25" s="607"/>
      <c r="H25" s="607"/>
      <c r="I25" s="607"/>
      <c r="J25" s="607"/>
      <c r="K25" s="607"/>
      <c r="L25" s="607"/>
      <c r="M25" s="608"/>
      <c r="N25" s="609"/>
    </row>
    <row r="26" spans="2:14" ht="18.75" customHeight="1">
      <c r="B26" s="348"/>
      <c r="C26" s="916" t="s">
        <v>340</v>
      </c>
      <c r="D26" s="601" t="s">
        <v>442</v>
      </c>
      <c r="E26" s="909"/>
      <c r="F26" s="1136"/>
      <c r="G26" s="917">
        <f>ROUND(+'第3表（21表）'!D12/'第2表（20表）'!F5*100,1)</f>
        <v>56.1</v>
      </c>
      <c r="H26" s="917">
        <f>ROUND(+'第3表（21表）'!F12/'第2表（20表）'!G5*100,1)</f>
        <v>59.2</v>
      </c>
      <c r="I26" s="917">
        <f>ROUND(+'第3表（21表）'!H12/'第2表（20表）'!H5*100,1)</f>
        <v>80.3</v>
      </c>
      <c r="J26" s="917">
        <f>ROUND(+'第3表（21表）'!J12/'第2表（20表）'!I5*100,1)</f>
        <v>72.5</v>
      </c>
      <c r="K26" s="917">
        <f>ROUND(+'第3表（21表）'!L12/'第2表（20表）'!J5*100,1)</f>
        <v>5362.3</v>
      </c>
      <c r="L26" s="917">
        <f>ROUND(+'第3表（21表）'!N12/'第2表（20表）'!K5*100,1)</f>
        <v>0.4</v>
      </c>
      <c r="M26" s="918">
        <f>ROUND(+'第3表（21表）'!P12/'第2表（20表）'!L5*100,1)</f>
        <v>78.5</v>
      </c>
      <c r="N26" s="919">
        <f>ROUND(+'第3表（21表）'!R12/'第2表（20表）'!M5*100,1)</f>
        <v>61.2</v>
      </c>
    </row>
    <row r="27" spans="2:14" ht="18.75" customHeight="1">
      <c r="B27" s="349" t="s">
        <v>666</v>
      </c>
      <c r="C27" s="599"/>
      <c r="D27" s="602" t="s">
        <v>685</v>
      </c>
      <c r="E27" s="910"/>
      <c r="F27" s="1137" t="s">
        <v>667</v>
      </c>
      <c r="G27" s="91"/>
      <c r="H27" s="91"/>
      <c r="I27" s="91"/>
      <c r="J27" s="91"/>
      <c r="K27" s="91"/>
      <c r="L27" s="91"/>
      <c r="M27" s="353"/>
      <c r="N27" s="356"/>
    </row>
    <row r="28" spans="2:14" ht="18.75" customHeight="1">
      <c r="B28" s="348"/>
      <c r="C28" s="376" t="s">
        <v>668</v>
      </c>
      <c r="D28" s="601" t="s">
        <v>442</v>
      </c>
      <c r="E28" s="909"/>
      <c r="F28" s="1136"/>
      <c r="G28" s="917">
        <f>ROUND('第2表（20表）'!F43/'第2表（20表）'!F5*100,1)*-1</f>
        <v>93.7</v>
      </c>
      <c r="H28" s="917">
        <f>ROUND('第2表（20表）'!G43/'第2表（20表）'!G5*100,1)*-1</f>
        <v>112.3</v>
      </c>
      <c r="I28" s="917">
        <f>ROUND('第2表（20表）'!H43/'第2表（20表）'!H5*100,1)*-1</f>
        <v>165</v>
      </c>
      <c r="J28" s="917">
        <f>ROUND('第2表（20表）'!I43/'第2表（20表）'!I5*100,1)*-1</f>
        <v>234.7</v>
      </c>
      <c r="K28" s="917">
        <f>ROUND('第2表（20表）'!J43/'第2表（20表）'!J5*100,1)*-1</f>
        <v>13293.8</v>
      </c>
      <c r="L28" s="917"/>
      <c r="M28" s="918">
        <f>ROUND('第2表（20表）'!L43/'第2表（20表）'!L5*100,1)*-1</f>
        <v>65.1</v>
      </c>
      <c r="N28" s="919">
        <f>ROUND('第2表（20表）'!M43/'第2表（20表）'!M5*100,1)*-1</f>
        <v>94.8</v>
      </c>
    </row>
    <row r="29" spans="2:14" ht="13.5">
      <c r="B29" s="347" t="s">
        <v>669</v>
      </c>
      <c r="C29" s="598"/>
      <c r="D29" s="943" t="s">
        <v>670</v>
      </c>
      <c r="E29" s="944"/>
      <c r="F29" s="1132" t="s">
        <v>653</v>
      </c>
      <c r="G29" s="90"/>
      <c r="H29" s="90"/>
      <c r="I29" s="90"/>
      <c r="J29" s="90"/>
      <c r="K29" s="90"/>
      <c r="L29" s="90"/>
      <c r="M29" s="354"/>
      <c r="N29" s="357"/>
    </row>
    <row r="30" spans="2:14" ht="14.25" thickBot="1">
      <c r="B30" s="945"/>
      <c r="C30" s="404" t="s">
        <v>714</v>
      </c>
      <c r="D30" s="946" t="s">
        <v>442</v>
      </c>
      <c r="E30" s="351"/>
      <c r="F30" s="1133"/>
      <c r="G30" s="947">
        <f>'第4表（22表）'!F58/'第2表（20表）'!F5*100</f>
        <v>7.055084061643144</v>
      </c>
      <c r="H30" s="947">
        <f>'第4表（22表）'!G58/'第2表（20表）'!G5*100</f>
        <v>0</v>
      </c>
      <c r="I30" s="947">
        <f>'第4表（22表）'!H58/'第2表（20表）'!H5*100</f>
        <v>0</v>
      </c>
      <c r="J30" s="947">
        <f>'第4表（22表）'!I58/'第2表（20表）'!I5*100</f>
        <v>0</v>
      </c>
      <c r="K30" s="947">
        <f>'第4表（22表）'!J58/'第2表（20表）'!J5*100</f>
        <v>0</v>
      </c>
      <c r="L30" s="947">
        <f>'第4表（22表）'!K58/'第2表（20表）'!K5*100</f>
        <v>0</v>
      </c>
      <c r="M30" s="355">
        <f>'第4表（22表）'!L58/'第2表（20表）'!L5*100</f>
        <v>0</v>
      </c>
      <c r="N30" s="948">
        <f>'第4表（22表）'!M58/'第2表（20表）'!M5*100</f>
        <v>2.3973599729749986</v>
      </c>
    </row>
  </sheetData>
  <mergeCells count="15">
    <mergeCell ref="B16:C16"/>
    <mergeCell ref="N2:N3"/>
    <mergeCell ref="F4:F5"/>
    <mergeCell ref="F6:F7"/>
    <mergeCell ref="F8:F9"/>
    <mergeCell ref="F10:F11"/>
    <mergeCell ref="F12:F13"/>
    <mergeCell ref="F14:F15"/>
    <mergeCell ref="F16:F17"/>
    <mergeCell ref="F29:F30"/>
    <mergeCell ref="F19:F20"/>
    <mergeCell ref="F21:F22"/>
    <mergeCell ref="F23:F24"/>
    <mergeCell ref="F25:F26"/>
    <mergeCell ref="F27:F28"/>
  </mergeCells>
  <conditionalFormatting sqref="G30:N30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202"/>
  <sheetViews>
    <sheetView zoomScaleSheetLayoutView="100" workbookViewId="0" topLeftCell="A1">
      <pane xSplit="6" ySplit="3" topLeftCell="G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25" sqref="I25"/>
    </sheetView>
  </sheetViews>
  <sheetFormatPr defaultColWidth="9.00390625" defaultRowHeight="13.5"/>
  <cols>
    <col min="1" max="1" width="10.375" style="397" customWidth="1"/>
    <col min="2" max="2" width="1.75390625" style="397" customWidth="1"/>
    <col min="3" max="3" width="5.625" style="397" customWidth="1"/>
    <col min="4" max="4" width="14.50390625" style="397" customWidth="1"/>
    <col min="5" max="5" width="15.00390625" style="397" customWidth="1"/>
    <col min="6" max="6" width="5.25390625" style="397" customWidth="1"/>
    <col min="7" max="14" width="14.625" style="101" customWidth="1"/>
    <col min="15" max="16384" width="9.00390625" style="397" customWidth="1"/>
  </cols>
  <sheetData>
    <row r="1" spans="1:14" ht="18" customHeight="1" thickBot="1">
      <c r="A1" s="2" t="s">
        <v>46</v>
      </c>
      <c r="B1" s="85"/>
      <c r="C1" s="85"/>
      <c r="D1" s="85"/>
      <c r="E1" s="85"/>
      <c r="F1" s="85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252"/>
      <c r="B2" s="365"/>
      <c r="C2" s="365"/>
      <c r="D2" s="365"/>
      <c r="E2" s="366" t="s">
        <v>167</v>
      </c>
      <c r="F2" s="241"/>
      <c r="G2" s="234" t="s">
        <v>355</v>
      </c>
      <c r="H2" s="261" t="s">
        <v>375</v>
      </c>
      <c r="I2" s="262" t="s">
        <v>356</v>
      </c>
      <c r="J2" s="261" t="s">
        <v>353</v>
      </c>
      <c r="K2" s="261" t="s">
        <v>376</v>
      </c>
      <c r="L2" s="234" t="s">
        <v>208</v>
      </c>
      <c r="M2" s="373" t="s">
        <v>209</v>
      </c>
      <c r="N2" s="1152" t="s">
        <v>550</v>
      </c>
    </row>
    <row r="3" spans="1:14" ht="12.75" customHeight="1" thickBot="1">
      <c r="A3" s="372"/>
      <c r="B3" s="362" t="s">
        <v>166</v>
      </c>
      <c r="C3" s="362"/>
      <c r="D3" s="362"/>
      <c r="E3" s="362"/>
      <c r="F3" s="250"/>
      <c r="G3" s="247" t="s">
        <v>466</v>
      </c>
      <c r="H3" s="199" t="s">
        <v>380</v>
      </c>
      <c r="I3" s="199" t="s">
        <v>381</v>
      </c>
      <c r="J3" s="199" t="s">
        <v>382</v>
      </c>
      <c r="K3" s="269" t="s">
        <v>383</v>
      </c>
      <c r="L3" s="224" t="s">
        <v>468</v>
      </c>
      <c r="M3" s="374" t="s">
        <v>469</v>
      </c>
      <c r="N3" s="1153"/>
    </row>
    <row r="4" spans="1:14" ht="9.75" customHeight="1">
      <c r="A4" s="367" t="s">
        <v>663</v>
      </c>
      <c r="B4" s="102" t="s">
        <v>47</v>
      </c>
      <c r="C4" s="103"/>
      <c r="D4" s="105" t="s">
        <v>48</v>
      </c>
      <c r="E4" s="103"/>
      <c r="F4" s="1148" t="s">
        <v>50</v>
      </c>
      <c r="G4" s="806"/>
      <c r="H4" s="119"/>
      <c r="I4" s="119"/>
      <c r="J4" s="119"/>
      <c r="K4" s="119"/>
      <c r="L4" s="119"/>
      <c r="M4" s="375"/>
      <c r="N4" s="386"/>
    </row>
    <row r="5" spans="1:14" ht="9.75" customHeight="1">
      <c r="A5" s="920" t="s">
        <v>664</v>
      </c>
      <c r="B5" s="106"/>
      <c r="C5" s="108"/>
      <c r="D5" s="107" t="s">
        <v>49</v>
      </c>
      <c r="E5" s="108"/>
      <c r="F5" s="1144"/>
      <c r="G5" s="807">
        <f>IF(+'第1表（第9表）'!E17&gt;0,ROUND(+'第6表の2（27表）'!F5/+'第6表の2（27表）'!F12*100,1),"-")</f>
        <v>48.1</v>
      </c>
      <c r="H5" s="94">
        <f>IF(+'第1表（第9表）'!F17&gt;0,ROUND(+'第6表の2（27表）'!G5/+'第6表の2（27表）'!G12*100,1),"-")</f>
        <v>44.5</v>
      </c>
      <c r="I5" s="94">
        <f>IF(+'第1表（第9表）'!G17&gt;0,ROUND(+'第6表の2（27表）'!H5/+'第6表の2（27表）'!H12*100,1),"-")</f>
        <v>55.3</v>
      </c>
      <c r="J5" s="94">
        <f>IF(+'第1表（第9表）'!H17&gt;0,ROUND(+'第6表の2（27表）'!I5/+'第6表の2（27表）'!I12*100,1),"-")</f>
        <v>23.2</v>
      </c>
      <c r="K5" s="94">
        <f>IF(+'第1表（第9表）'!I17&gt;0,ROUND(+'第6表の2（27表）'!J5/+'第6表の2（27表）'!J12*100,1),"-")</f>
        <v>43.8</v>
      </c>
      <c r="L5" s="94">
        <f>IF(+'第1表（第9表）'!J17&gt;0,ROUND(+'第6表の2（27表）'!K5/+'第6表の2（27表）'!K12*100,1),"-")</f>
        <v>69.9</v>
      </c>
      <c r="M5" s="376">
        <f>IF(+'第1表（第9表）'!K17&gt;0,ROUND(+'第6表の2（27表）'!L5/+'第6表の2（27表）'!L12*100,1),"-")</f>
        <v>44</v>
      </c>
      <c r="N5" s="387">
        <f>IF(+'第1表（第9表）'!L17&gt;0,ROUND(+'第6表の2（27表）'!M5/+'第6表の2（27表）'!M12*100,1),"-")</f>
        <v>42.6</v>
      </c>
    </row>
    <row r="6" spans="1:14" ht="9.75" customHeight="1">
      <c r="A6" s="920"/>
      <c r="B6" s="102" t="s">
        <v>710</v>
      </c>
      <c r="C6" s="103"/>
      <c r="D6" s="105" t="s">
        <v>51</v>
      </c>
      <c r="E6" s="103"/>
      <c r="F6" s="1148" t="s">
        <v>50</v>
      </c>
      <c r="G6" s="806"/>
      <c r="H6" s="119"/>
      <c r="I6" s="119"/>
      <c r="J6" s="119"/>
      <c r="K6" s="119"/>
      <c r="L6" s="119"/>
      <c r="M6" s="375"/>
      <c r="N6" s="386"/>
    </row>
    <row r="7" spans="1:14" ht="9.75" customHeight="1">
      <c r="A7" s="920"/>
      <c r="B7" s="106"/>
      <c r="C7" s="108"/>
      <c r="D7" s="107" t="s">
        <v>52</v>
      </c>
      <c r="E7" s="108"/>
      <c r="F7" s="1144"/>
      <c r="G7" s="807" t="str">
        <f>IF(+'第1表（第9表）'!E18&gt;0,ROUND(+'第6表の2（27表）'!F6/+'第6表の2（27表）'!F13*100,1),"-")</f>
        <v>-</v>
      </c>
      <c r="H7" s="94" t="str">
        <f>IF(+'第1表（第9表）'!F18&gt;0,ROUND(+'第6表の2（27表）'!G6/+'第6表の2（27表）'!G13*100,1),"-")</f>
        <v>-</v>
      </c>
      <c r="I7" s="94" t="str">
        <f>IF(+'第1表（第9表）'!G18&gt;0,ROUND(+'第6表の2（27表）'!H6/+'第6表の2（27表）'!H13*100,1),"-")</f>
        <v>-</v>
      </c>
      <c r="J7" s="94" t="str">
        <f>IF(+'第1表（第9表）'!H18&gt;0,ROUND(+'第6表の2（27表）'!I6/+'第6表の2（27表）'!I13*100,1),"-")</f>
        <v>-</v>
      </c>
      <c r="K7" s="94" t="str">
        <f>IF(+'第1表（第9表）'!I18&gt;0,ROUND(+'第6表の2（27表）'!J6/+'第6表の2（27表）'!J13*100,1),"-")</f>
        <v>-</v>
      </c>
      <c r="L7" s="94">
        <f>IF(+'第1表（第9表）'!J18&gt;0,ROUND(+'第6表の2（27表）'!K6/+'第6表の2（27表）'!K13*100,1),"-")</f>
        <v>65.3</v>
      </c>
      <c r="M7" s="376">
        <f>IF(+'第1表（第9表）'!K18&gt;0,ROUND(+'第6表の2（27表）'!L6/+'第6表の2（27表）'!L13*100,1),"-")</f>
        <v>38.8</v>
      </c>
      <c r="N7" s="387">
        <f>IF(+'第1表（第9表）'!L18&gt;0,ROUND(+'第6表の2（27表）'!M6/+'第6表の2（27表）'!M13*100,1),"-")</f>
        <v>51.1</v>
      </c>
    </row>
    <row r="8" spans="1:14" ht="9.75" customHeight="1">
      <c r="A8" s="367"/>
      <c r="B8" s="102" t="s">
        <v>707</v>
      </c>
      <c r="C8" s="103"/>
      <c r="D8" s="105" t="s">
        <v>51</v>
      </c>
      <c r="E8" s="103"/>
      <c r="F8" s="1148" t="s">
        <v>50</v>
      </c>
      <c r="G8" s="808"/>
      <c r="H8" s="120"/>
      <c r="I8" s="120"/>
      <c r="J8" s="120"/>
      <c r="K8" s="120"/>
      <c r="L8" s="120"/>
      <c r="M8" s="377"/>
      <c r="N8" s="388"/>
    </row>
    <row r="9" spans="1:14" ht="9.75" customHeight="1">
      <c r="A9" s="367"/>
      <c r="B9" s="106"/>
      <c r="C9" s="108"/>
      <c r="D9" s="107" t="s">
        <v>52</v>
      </c>
      <c r="E9" s="108"/>
      <c r="F9" s="1144"/>
      <c r="G9" s="807" t="str">
        <f>IF(+'第1表（第9表）'!E19&gt;0,ROUND(+'第6表の2（27表）'!F7/+'第6表の2（27表）'!F14*100,1),"-")</f>
        <v>-</v>
      </c>
      <c r="H9" s="94" t="str">
        <f>IF(+'第1表（第9表）'!F19&gt;0,ROUND(+'第6表の2（27表）'!G7/+'第6表の2（27表）'!G14*100,1),"-")</f>
        <v>-</v>
      </c>
      <c r="I9" s="94" t="str">
        <f>IF(+'第1表（第9表）'!G19&gt;0,ROUND(+'第6表の2（27表）'!H7/+'第6表の2（27表）'!H14*100,1),"-")</f>
        <v>-</v>
      </c>
      <c r="J9" s="94" t="str">
        <f>IF(+'第1表（第9表）'!H19&gt;0,ROUND(+'第6表の2（27表）'!I7/+'第6表の2（27表）'!I14*100,1),"-")</f>
        <v>-</v>
      </c>
      <c r="K9" s="94" t="str">
        <f>IF(+'第1表（第9表）'!I19&gt;0,ROUND(+'第6表の2（27表）'!J7/+'第6表の2（27表）'!J14*100,1),"-")</f>
        <v>-</v>
      </c>
      <c r="L9" s="94" t="str">
        <f>IF(+'第1表（第9表）'!J19&gt;0,ROUND(+'第6表の2（27表）'!K7/+'第6表の2（27表）'!K14*100,1),"-")</f>
        <v>-</v>
      </c>
      <c r="M9" s="376" t="str">
        <f>IF(+'第1表（第9表）'!K19&gt;0,ROUND(+'第6表の2（27表）'!L7/+'第6表の2（27表）'!L14*100,1),"-")</f>
        <v>-</v>
      </c>
      <c r="N9" s="387" t="str">
        <f>IF(+'第1表（第9表）'!L19&gt;0,ROUND(+'第6表の2（27表）'!M7/+'第6表の2（27表）'!M14*100,1),"-")</f>
        <v>-</v>
      </c>
    </row>
    <row r="10" spans="1:14" ht="9.75" customHeight="1">
      <c r="A10" s="367"/>
      <c r="B10" s="102" t="s">
        <v>708</v>
      </c>
      <c r="C10" s="103"/>
      <c r="D10" s="105" t="s">
        <v>53</v>
      </c>
      <c r="E10" s="103"/>
      <c r="F10" s="1148" t="s">
        <v>50</v>
      </c>
      <c r="G10" s="808"/>
      <c r="H10" s="120"/>
      <c r="I10" s="120"/>
      <c r="J10" s="120"/>
      <c r="K10" s="120"/>
      <c r="L10" s="120"/>
      <c r="M10" s="377"/>
      <c r="N10" s="388"/>
    </row>
    <row r="11" spans="1:14" ht="9.75" customHeight="1">
      <c r="A11" s="367"/>
      <c r="B11" s="106"/>
      <c r="C11" s="108"/>
      <c r="D11" s="107" t="s">
        <v>54</v>
      </c>
      <c r="E11" s="108"/>
      <c r="F11" s="1144"/>
      <c r="G11" s="807" t="str">
        <f>IF(+'第1表（第9表）'!E20&gt;0,ROUND(+'第6表の2（27表）'!F8/+'第6表の2（27表）'!F15*100,1),"-")</f>
        <v>-</v>
      </c>
      <c r="H11" s="94" t="str">
        <f>IF(+'第1表（第9表）'!F20&gt;0,ROUND(+'第6表の2（27表）'!G8/+'第6表の2（27表）'!G15*100,1),"-")</f>
        <v>-</v>
      </c>
      <c r="I11" s="94" t="str">
        <f>IF(+'第1表（第9表）'!G20&gt;0,ROUND(+'第6表の2（27表）'!H8/+'第6表の2（27表）'!H15*100,1),"-")</f>
        <v>-</v>
      </c>
      <c r="J11" s="94" t="str">
        <f>IF(+'第1表（第9表）'!H20&gt;0,ROUND(+'第6表の2（27表）'!I8/+'第6表の2（27表）'!I15*100,1),"-")</f>
        <v>-</v>
      </c>
      <c r="K11" s="94" t="str">
        <f>IF(+'第1表（第9表）'!I20&gt;0,ROUND(+'第6表の2（27表）'!J8/+'第6表の2（27表）'!J15*100,1),"-")</f>
        <v>-</v>
      </c>
      <c r="L11" s="94" t="str">
        <f>IF(+'第1表（第9表）'!J20&gt;0,ROUND(+'第6表の2（27表）'!K8/+'第6表の2（27表）'!K15*100,1),"-")</f>
        <v>-</v>
      </c>
      <c r="M11" s="376" t="str">
        <f>IF(+'第1表（第9表）'!K20&gt;0,ROUND(+'第6表の2（27表）'!L8/+'第6表の2（27表）'!L15*100,1),"-")</f>
        <v>-</v>
      </c>
      <c r="N11" s="387" t="str">
        <f>IF(+'第1表（第9表）'!L20&gt;0,ROUND(+'第6表の2（27表）'!M8/+'第6表の2（27表）'!M15*100,1),"-")</f>
        <v>-</v>
      </c>
    </row>
    <row r="12" spans="1:14" ht="9.75" customHeight="1">
      <c r="A12" s="367"/>
      <c r="B12" s="102" t="s">
        <v>709</v>
      </c>
      <c r="C12" s="103"/>
      <c r="D12" s="105" t="s">
        <v>55</v>
      </c>
      <c r="E12" s="103"/>
      <c r="F12" s="1148" t="s">
        <v>50</v>
      </c>
      <c r="G12" s="808"/>
      <c r="H12" s="120"/>
      <c r="I12" s="120"/>
      <c r="J12" s="120"/>
      <c r="K12" s="120"/>
      <c r="L12" s="120"/>
      <c r="M12" s="377"/>
      <c r="N12" s="388"/>
    </row>
    <row r="13" spans="1:14" ht="9.75" customHeight="1">
      <c r="A13" s="367"/>
      <c r="B13" s="106"/>
      <c r="C13" s="108"/>
      <c r="D13" s="107" t="s">
        <v>56</v>
      </c>
      <c r="E13" s="108"/>
      <c r="F13" s="1144"/>
      <c r="G13" s="807" t="str">
        <f>IF(+'第1表（第9表）'!E21&gt;0,ROUND(+'第6表の2（27表）'!F9/+'第6表の2（27表）'!F16*100,1),"-")</f>
        <v>-</v>
      </c>
      <c r="H13" s="94" t="str">
        <f>IF(+'第1表（第9表）'!F21&gt;0,ROUND(+'第6表の2（27表）'!G9/+'第6表の2（27表）'!G16*100,1),"-")</f>
        <v>-</v>
      </c>
      <c r="I13" s="94" t="str">
        <f>IF(+'第1表（第9表）'!G21&gt;0,ROUND(+'第6表の2（27表）'!H9/+'第6表の2（27表）'!H16*100,1),"-")</f>
        <v>-</v>
      </c>
      <c r="J13" s="94" t="str">
        <f>IF(+'第1表（第9表）'!H21&gt;0,ROUND(+'第6表の2（27表）'!I9/+'第6表の2（27表）'!I16*100,1),"-")</f>
        <v>-</v>
      </c>
      <c r="K13" s="94" t="str">
        <f>IF(+'第1表（第9表）'!I21&gt;0,ROUND(+'第6表の2（27表）'!J9/+'第6表の2（27表）'!J16*100,1),"-")</f>
        <v>-</v>
      </c>
      <c r="L13" s="94" t="str">
        <f>IF(+'第1表（第9表）'!J21&gt;0,ROUND(+'第6表の2（27表）'!K9/+'第6表の2（27表）'!K16*100,1),"-")</f>
        <v>-</v>
      </c>
      <c r="M13" s="376">
        <f>IF(+'第1表（第9表）'!K21&gt;0,ROUND(+'第6表の2（27表）'!L9/+'第6表の2（27表）'!L16*100,1),"-")</f>
        <v>0</v>
      </c>
      <c r="N13" s="387">
        <f>IF(+'第1表（第9表）'!L21&gt;0,ROUND(+'第6表の2（27表）'!M9/+'第6表の2（27表）'!M16*100,1),"-")</f>
        <v>0</v>
      </c>
    </row>
    <row r="14" spans="1:14" ht="9.75" customHeight="1">
      <c r="A14" s="367"/>
      <c r="B14" s="102" t="s">
        <v>183</v>
      </c>
      <c r="C14" s="103"/>
      <c r="D14" s="105" t="s">
        <v>57</v>
      </c>
      <c r="E14" s="103"/>
      <c r="F14" s="1148" t="s">
        <v>50</v>
      </c>
      <c r="G14" s="808"/>
      <c r="H14" s="120"/>
      <c r="I14" s="120"/>
      <c r="J14" s="120"/>
      <c r="K14" s="120"/>
      <c r="L14" s="120"/>
      <c r="M14" s="377"/>
      <c r="N14" s="388"/>
    </row>
    <row r="15" spans="1:14" ht="9.75" customHeight="1" thickBot="1">
      <c r="A15" s="368"/>
      <c r="B15" s="369"/>
      <c r="C15" s="370"/>
      <c r="D15" s="402" t="s">
        <v>58</v>
      </c>
      <c r="E15" s="370"/>
      <c r="F15" s="1145"/>
      <c r="G15" s="809">
        <f>IF(+'第1表（第9表）'!E22&gt;0,ROUND(+'第6表の2（27表）'!F10/+'第6表の2（27表）'!F17*100,1),"-")</f>
        <v>48.1</v>
      </c>
      <c r="H15" s="403">
        <f>IF(+'第1表（第9表）'!F22&gt;0,ROUND(+'第6表の2（27表）'!G10/+'第6表の2（27表）'!G17*100,1),"-")</f>
        <v>44.5</v>
      </c>
      <c r="I15" s="403">
        <f>IF(+'第1表（第9表）'!G22&gt;0,ROUND(+'第6表の2（27表）'!H10/+'第6表の2（27表）'!H17*100,1),"-")</f>
        <v>55.3</v>
      </c>
      <c r="J15" s="403">
        <f>IF(+'第1表（第9表）'!H22&gt;0,ROUND(+'第6表の2（27表）'!I10/+'第6表の2（27表）'!I17*100,1),"-")</f>
        <v>23.2</v>
      </c>
      <c r="K15" s="403">
        <f>IF(+'第1表（第9表）'!I22&gt;0,ROUND(+'第6表の2（27表）'!J10/+'第6表の2（27表）'!J17*100,1),"-")</f>
        <v>43.8</v>
      </c>
      <c r="L15" s="403">
        <f>IF(+'第1表（第9表）'!J22&gt;0,ROUND(+'第6表の2（27表）'!K10/+'第6表の2（27表）'!K17*100,1),"-")</f>
        <v>67.6</v>
      </c>
      <c r="M15" s="404">
        <f>IF(+'第1表（第9表）'!K22&gt;0,ROUND(+'第6表の2（27表）'!L10/+'第6表の2（27表）'!L17*100,1),"-")</f>
        <v>42.6</v>
      </c>
      <c r="N15" s="405">
        <f>IF(+'第1表（第9表）'!L22&gt;0,ROUND(+'第6表の2（27表）'!M10/+'第6表の2（27表）'!M17*100,1),"-")</f>
        <v>43.2</v>
      </c>
    </row>
    <row r="16" spans="1:14" ht="9.75" customHeight="1">
      <c r="A16" s="367" t="s">
        <v>59</v>
      </c>
      <c r="B16" s="102" t="s">
        <v>631</v>
      </c>
      <c r="C16" s="103"/>
      <c r="D16" s="103"/>
      <c r="E16" s="103"/>
      <c r="F16" s="400"/>
      <c r="G16" s="1010"/>
      <c r="H16" s="990"/>
      <c r="I16" s="990"/>
      <c r="J16" s="990"/>
      <c r="K16" s="990"/>
      <c r="L16" s="990"/>
      <c r="M16" s="991"/>
      <c r="N16" s="992"/>
    </row>
    <row r="17" spans="1:14" ht="9.75" customHeight="1">
      <c r="A17" s="367"/>
      <c r="B17" s="1154"/>
      <c r="C17" s="1155"/>
      <c r="D17" s="878" t="s">
        <v>60</v>
      </c>
      <c r="E17" s="879" t="s">
        <v>61</v>
      </c>
      <c r="F17" s="844"/>
      <c r="G17" s="880"/>
      <c r="H17" s="832"/>
      <c r="I17" s="832"/>
      <c r="J17" s="832"/>
      <c r="K17" s="832"/>
      <c r="L17" s="832"/>
      <c r="M17" s="881"/>
      <c r="N17" s="933"/>
    </row>
    <row r="18" spans="1:14" ht="9.75" customHeight="1">
      <c r="A18" s="367"/>
      <c r="B18" s="1154"/>
      <c r="C18" s="1155"/>
      <c r="D18" s="883"/>
      <c r="E18" s="866" t="s">
        <v>689</v>
      </c>
      <c r="F18" s="867"/>
      <c r="G18" s="884">
        <f>IF(+'第1表（第9表）'!E46&gt;0,ROUND(+'第1表（第9表）'!E46/366,1),"-")</f>
        <v>100.7</v>
      </c>
      <c r="H18" s="885">
        <f>IF(+'第1表（第9表）'!F46&gt;0,ROUND(+'第1表（第9表）'!F46/366,1),"-")</f>
        <v>13.3</v>
      </c>
      <c r="I18" s="885">
        <f>IF(+'第1表（第9表）'!G46&gt;0,ROUND(+'第1表（第9表）'!G46/366,1),"-")</f>
        <v>26.4</v>
      </c>
      <c r="J18" s="885">
        <f>IF(+'第1表（第9表）'!H46&gt;0,ROUND(+'第1表（第9表）'!H46/366,1),"-")</f>
        <v>40</v>
      </c>
      <c r="K18" s="885">
        <f>IF(+'第1表（第9表）'!I46&gt;0,ROUND(+'第1表（第9表）'!I46/366,1),"-")</f>
        <v>34.9</v>
      </c>
      <c r="L18" s="885">
        <f>IF(+'第1表（第9表）'!J46&gt;0,ROUND(+'第1表（第9表）'!J46/366,1),"-")</f>
        <v>53.9</v>
      </c>
      <c r="M18" s="886">
        <f>IF(+'第1表（第9表）'!K46&gt;0,ROUND(+'第1表（第9表）'!K46/366,1),"-")</f>
        <v>128.8</v>
      </c>
      <c r="N18" s="887">
        <f>SUM(G18:M18)</f>
        <v>398</v>
      </c>
    </row>
    <row r="19" spans="1:14" ht="9.75" customHeight="1">
      <c r="A19" s="367"/>
      <c r="B19" s="1154"/>
      <c r="C19" s="1155"/>
      <c r="D19" s="876" t="s">
        <v>62</v>
      </c>
      <c r="E19" s="877" t="s">
        <v>63</v>
      </c>
      <c r="F19" s="399"/>
      <c r="G19" s="810"/>
      <c r="H19" s="121"/>
      <c r="I19" s="121"/>
      <c r="J19" s="121"/>
      <c r="K19" s="121"/>
      <c r="L19" s="121"/>
      <c r="M19" s="378"/>
      <c r="N19" s="933"/>
    </row>
    <row r="20" spans="1:14" ht="9.75" customHeight="1">
      <c r="A20" s="367"/>
      <c r="B20" s="1156"/>
      <c r="C20" s="1157"/>
      <c r="D20" s="873"/>
      <c r="E20" s="110" t="s">
        <v>64</v>
      </c>
      <c r="F20" s="401"/>
      <c r="G20" s="807">
        <f>IF(+'第1表（第9表）'!E48&gt;0,ROUND(+'第1表（第9表）'!E48/+'第1表（第9表）'!E47,1),"-")</f>
        <v>467.2</v>
      </c>
      <c r="H20" s="94">
        <f>IF(+'第1表（第9表）'!F48&gt;0,ROUND(+'第1表（第9表）'!F48/+'第1表（第9表）'!F47,1),"-")</f>
        <v>76.8</v>
      </c>
      <c r="I20" s="94">
        <f>IF(+'第1表（第9表）'!G48&gt;0,ROUND(+'第1表（第9表）'!G48/+'第1表（第9表）'!G47,1),"-")</f>
        <v>51.4</v>
      </c>
      <c r="J20" s="94">
        <f>IF(+'第1表（第9表）'!H48&gt;0,ROUND(+'第1表（第9表）'!H48/+'第1表（第9表）'!H47,1),"-")</f>
        <v>303</v>
      </c>
      <c r="K20" s="94">
        <f>IF(+'第1表（第9表）'!I48&gt;0,ROUND(+'第1表（第9表）'!I48/+'第1表（第9表）'!I47,1),"-")</f>
        <v>157</v>
      </c>
      <c r="L20" s="94">
        <f>IF(+'第1表（第9表）'!J48&gt;0,ROUND(+'第1表（第9表）'!J48/+'第1表（第9表）'!J47,1),"-")</f>
        <v>226.8</v>
      </c>
      <c r="M20" s="376">
        <f>IF(+'第1表（第9表）'!K48&gt;0,ROUND(+'第1表（第9表）'!K48/+'第1表（第9表）'!K47,1),"-")</f>
        <v>430.2</v>
      </c>
      <c r="N20" s="387">
        <f>SUM(G20:M20)</f>
        <v>1712.4</v>
      </c>
    </row>
    <row r="21" spans="1:14" ht="9.75" customHeight="1">
      <c r="A21" s="367"/>
      <c r="B21" s="102" t="s">
        <v>65</v>
      </c>
      <c r="C21" s="103"/>
      <c r="D21" s="103"/>
      <c r="E21" s="875" t="s">
        <v>63</v>
      </c>
      <c r="F21" s="1148" t="s">
        <v>50</v>
      </c>
      <c r="G21" s="810"/>
      <c r="H21" s="121"/>
      <c r="I21" s="121"/>
      <c r="J21" s="121"/>
      <c r="K21" s="121"/>
      <c r="L21" s="121"/>
      <c r="M21" s="378"/>
      <c r="N21" s="389"/>
    </row>
    <row r="22" spans="1:14" ht="9.75" customHeight="1">
      <c r="A22" s="367"/>
      <c r="B22" s="104"/>
      <c r="C22" s="113"/>
      <c r="D22" s="111" t="s">
        <v>66</v>
      </c>
      <c r="E22" s="865" t="s">
        <v>61</v>
      </c>
      <c r="F22" s="1144"/>
      <c r="G22" s="807">
        <f>IF(+'第1表（第9表）'!E46&gt;0,ROUND(+'第1表（第9表）'!E48/+'第1表（第9表）'!E46*100,1),"-")</f>
        <v>339.7</v>
      </c>
      <c r="H22" s="94">
        <f>IF(+'第1表（第9表）'!F46&gt;0,ROUND(+'第1表（第9表）'!F48/+'第1表（第9表）'!F46*100,1),"-")</f>
        <v>382.6</v>
      </c>
      <c r="I22" s="95">
        <f>IF(+'第1表（第9表）'!G46&gt;0,ROUND(+'第1表（第9表）'!G48/+'第1表（第9表）'!G46*100,1),"-")</f>
        <v>140.6</v>
      </c>
      <c r="J22" s="95">
        <f>IF(+'第1表（第9表）'!H46&gt;0,ROUND(+'第1表（第9表）'!H48/+'第1表（第9表）'!H46*100,1),"-")</f>
        <v>503.5</v>
      </c>
      <c r="K22" s="95">
        <f>IF(+'第1表（第9表）'!I46&gt;0,ROUND(+'第1表（第9表）'!I48/+'第1表（第9表）'!I46*100,1),"-")</f>
        <v>362.5</v>
      </c>
      <c r="L22" s="95">
        <f>IF(+'第1表（第9表）'!J46&gt;0,ROUND(+'第1表（第9表）'!J48/+'第1表（第9表）'!J46*100,1),"-")</f>
        <v>336.7</v>
      </c>
      <c r="M22" s="379">
        <f>IF(+'第1表（第9表）'!K46&gt;0,ROUND(+'第1表（第9表）'!K48/+'第1表（第9表）'!K46*100,1),"-")</f>
        <v>266.4</v>
      </c>
      <c r="N22" s="387">
        <f>IF(+'第1表（第9表）'!L46&gt;0,ROUND(+'第1表（第9表）'!L48/+'第1表（第9表）'!L46*100,1),"-")</f>
        <v>322.2</v>
      </c>
    </row>
    <row r="23" spans="1:14" ht="9.75" customHeight="1">
      <c r="A23" s="367"/>
      <c r="B23" s="109" t="s">
        <v>632</v>
      </c>
      <c r="C23" s="103"/>
      <c r="D23" s="103"/>
      <c r="E23" s="103"/>
      <c r="F23" s="400"/>
      <c r="G23" s="1011"/>
      <c r="H23" s="993"/>
      <c r="I23" s="993"/>
      <c r="J23" s="993"/>
      <c r="K23" s="993"/>
      <c r="L23" s="993"/>
      <c r="M23" s="994"/>
      <c r="N23" s="995"/>
    </row>
    <row r="24" spans="1:14" ht="9.75" customHeight="1">
      <c r="A24" s="367"/>
      <c r="B24" s="112"/>
      <c r="C24" s="888" t="s">
        <v>67</v>
      </c>
      <c r="D24" s="872" t="s">
        <v>68</v>
      </c>
      <c r="E24" s="855" t="s">
        <v>61</v>
      </c>
      <c r="F24" s="1148" t="s">
        <v>50</v>
      </c>
      <c r="G24" s="806"/>
      <c r="H24" s="119"/>
      <c r="I24" s="119"/>
      <c r="J24" s="119"/>
      <c r="K24" s="119"/>
      <c r="L24" s="119"/>
      <c r="M24" s="375"/>
      <c r="N24" s="386"/>
    </row>
    <row r="25" spans="1:14" ht="9.75" customHeight="1">
      <c r="A25" s="367"/>
      <c r="B25" s="97"/>
      <c r="C25" s="104"/>
      <c r="D25" s="883"/>
      <c r="E25" s="866" t="s">
        <v>671</v>
      </c>
      <c r="F25" s="1147"/>
      <c r="G25" s="884">
        <f>IF(+'第1表（第9表）'!E46&gt;0,ROUND(+'第1表（第9表）'!E46/+'第6表の2（27表）'!F19,1),"-")</f>
        <v>4.9</v>
      </c>
      <c r="H25" s="885">
        <f>IF(+'第1表（第9表）'!F46&gt;0,ROUND(+'第1表（第9表）'!F46/+'第6表の2（27表）'!G19,1),"-")</f>
        <v>4.8</v>
      </c>
      <c r="I25" s="889">
        <f>IF(+'第1表（第9表）'!G46&gt;0,ROUND(+'第1表（第9表）'!G46/+'第6表の2（27表）'!H19,1),"-")</f>
        <v>13.3</v>
      </c>
      <c r="J25" s="889">
        <f>IF(+'第1表（第9表）'!H46&gt;0,ROUND(+'第1表（第9表）'!H46/+'第6表の2（27表）'!I19,1),"-")</f>
        <v>4.9</v>
      </c>
      <c r="K25" s="889" t="e">
        <f>IF(+'第1表（第9表）'!I46&gt;0,ROUND(+'第1表（第9表）'!I46/+'第6表の2（27表）'!J19,1),"-")</f>
        <v>#DIV/0!</v>
      </c>
      <c r="L25" s="889" t="e">
        <f>IF(+'第1表（第9表）'!J46&gt;0,ROUND(+'第1表（第9表）'!J46/+'第6表の2（27表）'!K19,1),"-")</f>
        <v>#DIV/0!</v>
      </c>
      <c r="M25" s="890">
        <f>IF(+'第1表（第9表）'!K46&gt;0,ROUND(+'第1表（第9表）'!K46/+'第6表の2（27表）'!L19,1),"-")</f>
        <v>5.6</v>
      </c>
      <c r="N25" s="887">
        <f>IF(+'第1表（第9表）'!L46&gt;0,ROUND(+'第1表（第9表）'!L46/+'第6表の2（27表）'!M19,1),"-")</f>
        <v>7</v>
      </c>
    </row>
    <row r="26" spans="1:14" ht="9.75" customHeight="1">
      <c r="A26" s="367"/>
      <c r="B26" s="97"/>
      <c r="C26" s="104"/>
      <c r="D26" s="876" t="s">
        <v>69</v>
      </c>
      <c r="E26" s="115" t="s">
        <v>63</v>
      </c>
      <c r="F26" s="1146" t="s">
        <v>50</v>
      </c>
      <c r="G26" s="810"/>
      <c r="H26" s="121"/>
      <c r="I26" s="121"/>
      <c r="J26" s="121"/>
      <c r="K26" s="121"/>
      <c r="L26" s="121"/>
      <c r="M26" s="378"/>
      <c r="N26" s="389"/>
    </row>
    <row r="27" spans="1:14" ht="9.75" customHeight="1">
      <c r="A27" s="367"/>
      <c r="B27" s="97"/>
      <c r="C27" s="106"/>
      <c r="D27" s="873"/>
      <c r="E27" s="110" t="s">
        <v>165</v>
      </c>
      <c r="F27" s="1144"/>
      <c r="G27" s="807">
        <f>IF(+'第1表（第9表）'!E48&gt;0,ROUND(+'第1表（第9表）'!E48/+'第6表の2（27表）'!F19,1),"-")</f>
        <v>16.7</v>
      </c>
      <c r="H27" s="94">
        <f>IF(+'第1表（第9表）'!F48&gt;0,ROUND(+'第1表（第9表）'!F48/+'第6表の2（27表）'!G19,1),"-")</f>
        <v>18.3</v>
      </c>
      <c r="I27" s="95">
        <f>IF(+'第1表（第9表）'!G48&gt;0,ROUND(+'第1表（第9表）'!G48/+'第6表の2（27表）'!H19,1),"-")</f>
        <v>18.6</v>
      </c>
      <c r="J27" s="95">
        <f>IF(+'第1表（第9表）'!H48&gt;0,ROUND(+'第1表（第9表）'!H48/+'第6表の2（27表）'!I19,1),"-")</f>
        <v>24.5</v>
      </c>
      <c r="K27" s="95" t="e">
        <f>IF(+'第1表（第9表）'!I48&gt;0,ROUND(+'第1表（第9表）'!I48/+'第6表の2（27表）'!J19,1),"-")</f>
        <v>#DIV/0!</v>
      </c>
      <c r="L27" s="95" t="e">
        <f>IF(+'第1表（第9表）'!J48&gt;0,ROUND(+'第1表（第9表）'!J48/+'第6表の2（27表）'!K19,1),"-")</f>
        <v>#DIV/0!</v>
      </c>
      <c r="M27" s="379">
        <f>IF(+'第1表（第9表）'!K48&gt;0,ROUND(+'第1表（第9表）'!K48/+'第6表の2（27表）'!L19,1),"-")</f>
        <v>15</v>
      </c>
      <c r="N27" s="387">
        <f>IF(+'第1表（第9表）'!L48&gt;0,ROUND(+'第1表（第9表）'!L48/+'第6表の2（27表）'!M19,1),"-")</f>
        <v>22.7</v>
      </c>
    </row>
    <row r="28" spans="1:14" ht="9.75" customHeight="1">
      <c r="A28" s="367"/>
      <c r="B28" s="1162"/>
      <c r="C28" s="1164" t="s">
        <v>674</v>
      </c>
      <c r="D28" s="872" t="s">
        <v>68</v>
      </c>
      <c r="E28" s="98" t="s">
        <v>61</v>
      </c>
      <c r="F28" s="1148" t="s">
        <v>50</v>
      </c>
      <c r="G28" s="810"/>
      <c r="H28" s="121"/>
      <c r="I28" s="121"/>
      <c r="J28" s="121"/>
      <c r="K28" s="121"/>
      <c r="L28" s="121"/>
      <c r="M28" s="378"/>
      <c r="N28" s="389"/>
    </row>
    <row r="29" spans="1:14" ht="9.75" customHeight="1">
      <c r="A29" s="367"/>
      <c r="B29" s="1163"/>
      <c r="C29" s="1165"/>
      <c r="D29" s="876"/>
      <c r="E29" s="117" t="s">
        <v>672</v>
      </c>
      <c r="F29" s="1146"/>
      <c r="G29" s="808">
        <f>IF(+'第1表（第9表）'!E46&gt;0,ROUND(+'第1表（第9表）'!E46/+'第6表の2（27表）'!F20,1),"-")</f>
        <v>0.9</v>
      </c>
      <c r="H29" s="120">
        <f>IF(+'第1表（第9表）'!F46&gt;0,ROUND(+'第1表（第9表）'!F46/+'第6表の2（27表）'!G20,1),"-")</f>
        <v>0.8</v>
      </c>
      <c r="I29" s="891">
        <f>IF(+'第1表（第9表）'!G46&gt;0,ROUND(+'第1表（第9表）'!G46/+'第6表の2（27表）'!H20,1),"-")</f>
        <v>1.8</v>
      </c>
      <c r="J29" s="891">
        <f>IF(+'第1表（第9表）'!H46&gt;0,ROUND(+'第1表（第9表）'!H46/+'第6表の2（27表）'!I20,1),"-")</f>
        <v>0.8</v>
      </c>
      <c r="K29" s="891">
        <f>IF(+'第1表（第9表）'!I46&gt;0,ROUND(+'第1表（第9表）'!I46/+'第6表の2（27表）'!J20,1),"-")</f>
        <v>8.8</v>
      </c>
      <c r="L29" s="891" t="e">
        <f>IF(+'第1表（第9表）'!J46&gt;0,ROUND(+'第1表（第9表）'!J46/+'第6表の2（27表）'!K20,1),"-")</f>
        <v>#DIV/0!</v>
      </c>
      <c r="M29" s="604">
        <f>IF(+'第1表（第9表）'!K46&gt;0,ROUND(+'第1表（第9表）'!K46/+'第6表の2（27表）'!L20,1),"-")</f>
        <v>0.9</v>
      </c>
      <c r="N29" s="388">
        <f>IF(+'第1表（第9表）'!L46&gt;0,ROUND(+'第1表（第9表）'!L46/+'第6表の2（27表）'!M20,1),"-")</f>
        <v>1.2</v>
      </c>
    </row>
    <row r="30" spans="1:14" ht="9.75" customHeight="1">
      <c r="A30" s="367"/>
      <c r="B30" s="97"/>
      <c r="C30" s="1165"/>
      <c r="D30" s="878" t="s">
        <v>69</v>
      </c>
      <c r="E30" s="852" t="s">
        <v>63</v>
      </c>
      <c r="F30" s="1143" t="s">
        <v>50</v>
      </c>
      <c r="G30" s="880"/>
      <c r="H30" s="832"/>
      <c r="I30" s="832"/>
      <c r="J30" s="832"/>
      <c r="K30" s="832"/>
      <c r="L30" s="832"/>
      <c r="M30" s="881"/>
      <c r="N30" s="882"/>
    </row>
    <row r="31" spans="1:14" ht="9.75" customHeight="1" thickBot="1">
      <c r="A31" s="368"/>
      <c r="B31" s="406"/>
      <c r="C31" s="370"/>
      <c r="D31" s="874"/>
      <c r="E31" s="407" t="s">
        <v>720</v>
      </c>
      <c r="F31" s="1145"/>
      <c r="G31" s="809">
        <f>IF(+'第1表（第9表）'!E48&gt;0,ROUND(+'第1表（第9表）'!E48/+'第6表の2（27表）'!F20,1),"-")</f>
        <v>3.2</v>
      </c>
      <c r="H31" s="403">
        <f>IF(+'第1表（第9表）'!F48&gt;0,ROUND(+'第1表（第9表）'!F48/+'第6表の2（27表）'!G20,1),"-")</f>
        <v>2.9</v>
      </c>
      <c r="I31" s="350">
        <f>IF(+'第1表（第9表）'!G48&gt;0,ROUND(+'第1表（第9表）'!G48/+'第6表の2（27表）'!H20,1),"-")</f>
        <v>2.5</v>
      </c>
      <c r="J31" s="350">
        <f>IF(+'第1表（第9表）'!H48&gt;0,ROUND(+'第1表（第9表）'!H48/+'第6表の2（27表）'!I20,1),"-")</f>
        <v>4</v>
      </c>
      <c r="K31" s="350">
        <f>IF(+'第1表（第9表）'!I48&gt;0,ROUND(+'第1表（第9表）'!I48/+'第6表の2（27表）'!J20,1),"-")</f>
        <v>31.7</v>
      </c>
      <c r="L31" s="350" t="e">
        <f>IF(+'第1表（第9表）'!J48&gt;0,ROUND(+'第1表（第9表）'!J48/+'第6表の2（27表）'!K20,1),"-")</f>
        <v>#DIV/0!</v>
      </c>
      <c r="M31" s="408">
        <f>IF(+'第1表（第9表）'!K48&gt;0,ROUND(+'第1表（第9表）'!K48/+'第6表の2（27表）'!L20,1),"-")</f>
        <v>2.3</v>
      </c>
      <c r="N31" s="405">
        <f>IF(+'第1表（第9表）'!L48&gt;0,ROUND(+'第1表（第9表）'!L48/+'第6表の2（27表）'!M20,1),"-")</f>
        <v>3.7</v>
      </c>
    </row>
    <row r="32" spans="1:14" ht="9.75" customHeight="1">
      <c r="A32" s="367" t="s">
        <v>70</v>
      </c>
      <c r="B32" s="102" t="s">
        <v>71</v>
      </c>
      <c r="C32" s="103"/>
      <c r="D32" s="103"/>
      <c r="E32" s="103"/>
      <c r="F32" s="400"/>
      <c r="G32" s="1012"/>
      <c r="H32" s="996"/>
      <c r="I32" s="996"/>
      <c r="J32" s="996"/>
      <c r="K32" s="993"/>
      <c r="L32" s="993"/>
      <c r="M32" s="997"/>
      <c r="N32" s="998"/>
    </row>
    <row r="33" spans="1:14" ht="9.75" customHeight="1">
      <c r="A33" s="367"/>
      <c r="B33" s="1154"/>
      <c r="C33" s="1158"/>
      <c r="D33" s="102" t="s">
        <v>60</v>
      </c>
      <c r="E33" s="105" t="s">
        <v>72</v>
      </c>
      <c r="F33" s="400"/>
      <c r="G33" s="806"/>
      <c r="H33" s="119"/>
      <c r="I33" s="119"/>
      <c r="J33" s="119"/>
      <c r="K33" s="119"/>
      <c r="L33" s="119"/>
      <c r="M33" s="375"/>
      <c r="N33" s="386"/>
    </row>
    <row r="34" spans="1:14" ht="9.75" customHeight="1">
      <c r="A34" s="367"/>
      <c r="B34" s="1154"/>
      <c r="C34" s="1158"/>
      <c r="D34" s="104"/>
      <c r="E34" s="114" t="s">
        <v>73</v>
      </c>
      <c r="F34" s="399"/>
      <c r="G34" s="811">
        <f>IF(+'第1表（第9表）'!E46&gt;0,ROUND(+'第2表（20表）'!F6/+'第1表（第9表）'!E46*1000,0),"-")</f>
        <v>42638</v>
      </c>
      <c r="H34" s="72">
        <f>IF(+'第1表（第9表）'!F46&gt;0,ROUND(+'第2表（20表）'!G6/+'第1表（第9表）'!F46*1000,0),"-")</f>
        <v>22927</v>
      </c>
      <c r="I34" s="72">
        <f>IF(+'第1表（第9表）'!G46&gt;0,ROUND(+'第2表（20表）'!H6/+'第1表（第9表）'!G46*1000,0),"-")</f>
        <v>13742</v>
      </c>
      <c r="J34" s="72">
        <f>IF(+'第1表（第9表）'!H46&gt;0,ROUND(+'第2表（20表）'!I6/+'第1表（第9表）'!H46*1000,0),"-")</f>
        <v>36577</v>
      </c>
      <c r="K34" s="72">
        <f>IF(+'第1表（第9表）'!I46&gt;0,ROUND(+'第2表（20表）'!J6/+'第1表（第9表）'!I46*1000,0),"-")</f>
        <v>0</v>
      </c>
      <c r="L34" s="72">
        <f>IF(+'第1表（第9表）'!J46&gt;0,ROUND(+'第2表（20表）'!K6/+'第1表（第9表）'!J46*1000,0),"-")</f>
        <v>25711</v>
      </c>
      <c r="M34" s="380">
        <f>IF(+'第1表（第9表）'!K46&gt;0,ROUND(+'第2表（20表）'!L6/+'第1表（第9表）'!K46*1000,0),"-")</f>
        <v>29869</v>
      </c>
      <c r="N34" s="390">
        <f>IF(+'第1表（第9表）'!L46&gt;0,ROUND(+'第2表（20表）'!M6/+'第1表（第9表）'!L46*1000,0),"-")</f>
        <v>29285</v>
      </c>
    </row>
    <row r="35" spans="1:14" ht="9.75" customHeight="1">
      <c r="A35" s="367"/>
      <c r="B35" s="1154"/>
      <c r="C35" s="1158"/>
      <c r="D35" s="102" t="s">
        <v>74</v>
      </c>
      <c r="E35" s="103"/>
      <c r="F35" s="400"/>
      <c r="G35" s="1013"/>
      <c r="H35" s="999"/>
      <c r="I35" s="999"/>
      <c r="J35" s="999"/>
      <c r="K35" s="999"/>
      <c r="L35" s="999"/>
      <c r="M35" s="1000"/>
      <c r="N35" s="1001"/>
    </row>
    <row r="36" spans="1:14" ht="9.75" customHeight="1">
      <c r="A36" s="367"/>
      <c r="B36" s="1154"/>
      <c r="C36" s="1158"/>
      <c r="D36" s="104" t="s">
        <v>75</v>
      </c>
      <c r="E36" s="833" t="s">
        <v>76</v>
      </c>
      <c r="F36" s="844"/>
      <c r="G36" s="880"/>
      <c r="H36" s="832"/>
      <c r="I36" s="832"/>
      <c r="J36" s="832"/>
      <c r="K36" s="832"/>
      <c r="L36" s="832"/>
      <c r="M36" s="881"/>
      <c r="N36" s="882"/>
    </row>
    <row r="37" spans="1:14" ht="9.75" customHeight="1">
      <c r="A37" s="367"/>
      <c r="B37" s="1154"/>
      <c r="C37" s="1158"/>
      <c r="D37" s="104" t="s">
        <v>77</v>
      </c>
      <c r="E37" s="860" t="s">
        <v>78</v>
      </c>
      <c r="F37" s="867"/>
      <c r="G37" s="893">
        <f>IF(+'第1表（第9表）'!E46&gt;0,ROUND(+('第6表の2（27表）'!F25+'第6表の2（27表）'!F26)/+'第1表（第9表）'!E46*1000,0),"-")</f>
        <v>5035</v>
      </c>
      <c r="H37" s="894">
        <f>IF(+'第1表（第9表）'!F46&gt;0,ROUND(+('第6表の2（27表）'!G25+'第6表の2（27表）'!G26)/+'第1表（第9表）'!F46*1000,0),"-")</f>
        <v>2716</v>
      </c>
      <c r="I37" s="894">
        <f>IF(+'第1表（第9表）'!G46&gt;0,ROUND(+('第6表の2（27表）'!H25+'第6表の2（27表）'!H26)/+'第1表（第9表）'!G46*1000,0),"-")</f>
        <v>808</v>
      </c>
      <c r="J37" s="894">
        <f>IF(+'第1表（第9表）'!H46&gt;0,ROUND(+('第6表の2（27表）'!I25+'第6表の2（27表）'!I26)/+'第1表（第9表）'!H46*1000,0),"-")</f>
        <v>4392</v>
      </c>
      <c r="K37" s="894">
        <f>IF(+'第1表（第9表）'!I46&gt;0,ROUND(+('第6表の2（27表）'!J25+'第6表の2（27表）'!J26)/+'第1表（第9表）'!I46*1000,0),"-")</f>
        <v>0</v>
      </c>
      <c r="L37" s="894">
        <f>IF(+'第1表（第9表）'!J46&gt;0,ROUND(+('第6表の2（27表）'!K25+'第6表の2（27表）'!K26)/+'第1表（第9表）'!J46*1000,0),"-")</f>
        <v>0</v>
      </c>
      <c r="M37" s="895">
        <f>IF(+'第1表（第9表）'!K46&gt;0,ROUND(+('第6表の2（27表）'!L25+'第6表の2（27表）'!L26)/+'第1表（第9表）'!K46*1000,0),"-")</f>
        <v>3775</v>
      </c>
      <c r="N37" s="896">
        <f>IF(+'第1表（第9表）'!L46&gt;0,ROUND(+('第6表の2（27表）'!M25+'第6表の2（27表）'!M26)/+'第1表（第9表）'!L46*1000,0),"-")</f>
        <v>3081</v>
      </c>
    </row>
    <row r="38" spans="1:14" ht="9.75" customHeight="1">
      <c r="A38" s="367"/>
      <c r="B38" s="1154"/>
      <c r="C38" s="1158"/>
      <c r="D38" s="104" t="s">
        <v>79</v>
      </c>
      <c r="E38" s="856" t="s">
        <v>80</v>
      </c>
      <c r="F38" s="399"/>
      <c r="G38" s="810"/>
      <c r="H38" s="121"/>
      <c r="I38" s="892"/>
      <c r="J38" s="121"/>
      <c r="K38" s="121"/>
      <c r="L38" s="121"/>
      <c r="M38" s="378"/>
      <c r="N38" s="389"/>
    </row>
    <row r="39" spans="1:14" ht="9.75" customHeight="1">
      <c r="A39" s="367"/>
      <c r="B39" s="1154"/>
      <c r="C39" s="1158"/>
      <c r="D39" s="104"/>
      <c r="E39" s="857" t="s">
        <v>81</v>
      </c>
      <c r="F39" s="399"/>
      <c r="G39" s="897">
        <f>IF(+'第1表（第9表）'!E46&gt;0,ROUND(+'第6表の2（27表）'!F28/+'第1表（第9表）'!E46*1000,0),"-")</f>
        <v>2950</v>
      </c>
      <c r="H39" s="898">
        <f>IF(+'第1表（第9表）'!F46&gt;0,ROUND(+'第6表の2（27表）'!G28/+'第1表（第9表）'!F46*1000,0),"-")</f>
        <v>1786</v>
      </c>
      <c r="I39" s="899">
        <f>IF(+'第1表（第9表）'!G46&gt;0,ROUND(+'第6表の2（27表）'!H28/+'第1表（第9表）'!G46*1000,0),"-")</f>
        <v>367</v>
      </c>
      <c r="J39" s="898">
        <f>IF(+'第1表（第9表）'!H46&gt;0,ROUND(+'第6表の2（27表）'!I28/+'第1表（第9表）'!H46*1000,0),"-")</f>
        <v>2164</v>
      </c>
      <c r="K39" s="898">
        <f>IF(+'第1表（第9表）'!I46&gt;0,ROUND(+'第6表の2（27表）'!J28/+'第1表（第9表）'!I46*1000,0),"-")</f>
        <v>0</v>
      </c>
      <c r="L39" s="898">
        <f>IF(+'第1表（第9表）'!J46&gt;0,ROUND(+'第6表の2（27表）'!K28/+'第1表（第9表）'!J46*1000,0),"-")</f>
        <v>0</v>
      </c>
      <c r="M39" s="900">
        <f>IF(+'第1表（第9表）'!K46&gt;0,ROUND(+'第6表の2（27表）'!L28/+'第1表（第9表）'!K46*1000,0),"-")</f>
        <v>1568</v>
      </c>
      <c r="N39" s="901">
        <f>IF(+'第1表（第9表）'!L46&gt;0,ROUND(+'第6表の2（27表）'!M28/+'第1表（第9表）'!L46*1000,0),"-")</f>
        <v>1555</v>
      </c>
    </row>
    <row r="40" spans="1:14" ht="9.75" customHeight="1">
      <c r="A40" s="367"/>
      <c r="B40" s="1154"/>
      <c r="C40" s="1158"/>
      <c r="D40" s="104" t="s">
        <v>675</v>
      </c>
      <c r="E40" s="833" t="s">
        <v>673</v>
      </c>
      <c r="F40" s="844"/>
      <c r="G40" s="880"/>
      <c r="H40" s="832"/>
      <c r="I40" s="832"/>
      <c r="J40" s="832"/>
      <c r="K40" s="832"/>
      <c r="L40" s="832"/>
      <c r="M40" s="881"/>
      <c r="N40" s="882"/>
    </row>
    <row r="41" spans="1:14" ht="9.75" customHeight="1">
      <c r="A41" s="367"/>
      <c r="B41" s="1154"/>
      <c r="C41" s="1158"/>
      <c r="D41" s="106"/>
      <c r="E41" s="829" t="s">
        <v>721</v>
      </c>
      <c r="F41" s="401"/>
      <c r="G41" s="811">
        <f>IF(+'第1表（第9表）'!E46&gt;0,ROUND(+'第6表の2（27表）'!F29/+'第1表（第9表）'!E46*1000,0),"-")</f>
        <v>838</v>
      </c>
      <c r="H41" s="72">
        <f>IF(+'第1表（第9表）'!F46&gt;0,ROUND(+'第6表の2（27表）'!G29/+'第1表（第9表）'!F46*1000,0),"-")</f>
        <v>981</v>
      </c>
      <c r="I41" s="72">
        <f>IF(+'第1表（第9表）'!G46&gt;0,ROUND(+'第6表の2（27表）'!H29/+'第1表（第9表）'!G46*1000,0),"-")</f>
        <v>176</v>
      </c>
      <c r="J41" s="72">
        <f>IF(+'第1表（第9表）'!H46&gt;0,ROUND(+'第6表の2（27表）'!I29/+'第1表（第9表）'!H46*1000,0),"-")</f>
        <v>1811</v>
      </c>
      <c r="K41" s="72">
        <f>IF(+'第1表（第9表）'!I46&gt;0,ROUND(+'第6表の2（27表）'!J29/+'第1表（第9表）'!I46*1000,0),"-")</f>
        <v>0</v>
      </c>
      <c r="L41" s="72">
        <f>IF(+'第1表（第9表）'!J46&gt;0,ROUND(+'第6表の2（27表）'!K29/+'第1表（第9表）'!J46*1000,0),"-")</f>
        <v>0</v>
      </c>
      <c r="M41" s="380">
        <f>IF(+'第1表（第9表）'!K46&gt;0,ROUND(+'第6表の2（27表）'!L29/+'第1表（第9表）'!K46*1000,0),"-")</f>
        <v>645</v>
      </c>
      <c r="N41" s="390">
        <f>IF(+'第1表（第9表）'!L46&gt;0,ROUND(+'第6表の2（27表）'!M29/+'第1表（第9表）'!L46*1000,0),"-")</f>
        <v>647</v>
      </c>
    </row>
    <row r="42" spans="1:14" ht="9.75" customHeight="1">
      <c r="A42" s="367"/>
      <c r="B42" s="1154"/>
      <c r="C42" s="1158"/>
      <c r="D42" s="102" t="s">
        <v>62</v>
      </c>
      <c r="E42" s="98" t="s">
        <v>82</v>
      </c>
      <c r="F42" s="400"/>
      <c r="G42" s="806"/>
      <c r="H42" s="119"/>
      <c r="I42" s="122"/>
      <c r="J42" s="119"/>
      <c r="K42" s="119"/>
      <c r="L42" s="119"/>
      <c r="M42" s="375"/>
      <c r="N42" s="386"/>
    </row>
    <row r="43" spans="1:14" ht="9.75" customHeight="1">
      <c r="A43" s="367"/>
      <c r="B43" s="1154"/>
      <c r="C43" s="1158"/>
      <c r="D43" s="106"/>
      <c r="E43" s="110" t="s">
        <v>83</v>
      </c>
      <c r="F43" s="401"/>
      <c r="G43" s="811">
        <f>IF(+'第1表（第9表）'!E48&gt;0,ROUND(+'第2表（20表）'!F7/+'第1表（第9表）'!E48*1000,0),"-")</f>
        <v>8862</v>
      </c>
      <c r="H43" s="72">
        <f>IF(+'第1表（第9表）'!F48&gt;0,ROUND(+'第2表（20表）'!G7/+'第1表（第9表）'!F48*1000,0),"-")</f>
        <v>12329</v>
      </c>
      <c r="I43" s="123">
        <f>IF(+'第1表（第9表）'!G48&gt;0,ROUND(+'第2表（20表）'!H7/+'第1表（第9表）'!G48*1000,0),"-")</f>
        <v>10700</v>
      </c>
      <c r="J43" s="942">
        <f>IF(+'第1表（第9表）'!H48&gt;0,ROUND(+'第2表（20表）'!I7/+'第1表（第9表）'!H48*1000,0),"-")</f>
        <v>6776</v>
      </c>
      <c r="K43" s="72">
        <f>IF(+'第1表（第9表）'!I48&gt;0,ROUND(+'第2表（20表）'!J7/+'第1表（第9表）'!I48*1000,0),"-")</f>
        <v>6</v>
      </c>
      <c r="L43" s="72">
        <f>IF(+'第1表（第9表）'!J48&gt;0,ROUND(+'第2表（20表）'!K7/+'第1表（第9表）'!J48*1000,0),"-")</f>
        <v>6020</v>
      </c>
      <c r="M43" s="380">
        <f>IF(+'第1表（第9表）'!K48&gt;0,ROUND(+'第2表（20表）'!L7/+'第1表（第9表）'!K48*1000,0),"-")</f>
        <v>9605</v>
      </c>
      <c r="N43" s="390">
        <f>IF(+'第1表（第9表）'!L48&gt;0,ROUND(+'第2表（20表）'!M7/+'第1表（第9表）'!L48*1000,0),"-")</f>
        <v>7649</v>
      </c>
    </row>
    <row r="44" spans="1:14" ht="9.75" customHeight="1">
      <c r="A44" s="367"/>
      <c r="B44" s="1154"/>
      <c r="C44" s="1158"/>
      <c r="D44" s="104" t="s">
        <v>74</v>
      </c>
      <c r="E44" s="113"/>
      <c r="F44" s="399"/>
      <c r="G44" s="1013"/>
      <c r="H44" s="999"/>
      <c r="I44" s="999"/>
      <c r="J44" s="999"/>
      <c r="K44" s="999"/>
      <c r="L44" s="999"/>
      <c r="M44" s="1000"/>
      <c r="N44" s="1001"/>
    </row>
    <row r="45" spans="1:14" ht="9.75" customHeight="1">
      <c r="A45" s="367"/>
      <c r="B45" s="1154"/>
      <c r="C45" s="1158"/>
      <c r="D45" s="104" t="s">
        <v>75</v>
      </c>
      <c r="E45" s="833" t="s">
        <v>76</v>
      </c>
      <c r="F45" s="844"/>
      <c r="G45" s="880"/>
      <c r="H45" s="832"/>
      <c r="I45" s="902"/>
      <c r="J45" s="832"/>
      <c r="K45" s="832"/>
      <c r="L45" s="832"/>
      <c r="M45" s="881"/>
      <c r="N45" s="882"/>
    </row>
    <row r="46" spans="1:14" ht="9.75" customHeight="1">
      <c r="A46" s="367"/>
      <c r="B46" s="1154"/>
      <c r="C46" s="1158"/>
      <c r="D46" s="104" t="s">
        <v>77</v>
      </c>
      <c r="E46" s="860" t="s">
        <v>84</v>
      </c>
      <c r="F46" s="867"/>
      <c r="G46" s="893">
        <f>IF(+'第1表（第9表）'!E48&gt;0,ROUND(+('第6表の2（27表）'!F36+'第6表の2（27表）'!F37)/+'第1表（第9表）'!E48*1000,0),"-")</f>
        <v>2845</v>
      </c>
      <c r="H46" s="894">
        <f>IF(+'第1表（第9表）'!F48&gt;0,ROUND(+('第6表の2（27表）'!G36+'第6表の2（27表）'!G37)/+'第1表（第9表）'!F48*1000,0),"-")</f>
        <v>6811</v>
      </c>
      <c r="I46" s="903">
        <f>IF(+'第1表（第9表）'!G48&gt;0,ROUND(+('第6表の2（27表）'!H36+'第6表の2（27表）'!H37)/+'第1表（第9表）'!G48*1000,0),"-")</f>
        <v>6124</v>
      </c>
      <c r="J46" s="894">
        <f>IF(+'第1表（第9表）'!H48&gt;0,ROUND(+('第6表の2（27表）'!I36+'第6表の2（27表）'!I37)/+'第1表（第9表）'!H48*1000,0),"-")</f>
        <v>970</v>
      </c>
      <c r="K46" s="894">
        <f>IF(+'第1表（第9表）'!I48&gt;0,ROUND(+('第6表の2（27表）'!J36+'第6表の2（27表）'!J37)/+'第1表（第9表）'!I48*1000,0),"-")</f>
        <v>0</v>
      </c>
      <c r="L46" s="894">
        <f>IF(+'第1表（第9表）'!J48&gt;0,ROUND(+('第6表の2（27表）'!K36+'第6表の2（27表）'!K37)/+'第1表（第9表）'!J48*1000,0),"-")</f>
        <v>0</v>
      </c>
      <c r="M46" s="895">
        <f>IF(+'第1表（第9表）'!K48&gt;0,ROUND(+('第6表の2（27表）'!L36+'第6表の2（27表）'!L37)/+'第1表（第9表）'!K48*1000,0),"-")</f>
        <v>1187</v>
      </c>
      <c r="N46" s="896">
        <f>IF(+'第1表（第9表）'!L48&gt;0,ROUND(+('第6表の2（27表）'!M36+'第6表の2（27表）'!M37)/+'第1表（第9表）'!L48*1000,0),"-")</f>
        <v>1677</v>
      </c>
    </row>
    <row r="47" spans="1:14" ht="9.75" customHeight="1">
      <c r="A47" s="367"/>
      <c r="B47" s="1154"/>
      <c r="C47" s="1158"/>
      <c r="D47" s="104" t="s">
        <v>79</v>
      </c>
      <c r="E47" s="856" t="s">
        <v>80</v>
      </c>
      <c r="F47" s="399"/>
      <c r="G47" s="810"/>
      <c r="H47" s="121"/>
      <c r="I47" s="892"/>
      <c r="J47" s="121"/>
      <c r="K47" s="121"/>
      <c r="L47" s="121"/>
      <c r="M47" s="378"/>
      <c r="N47" s="389"/>
    </row>
    <row r="48" spans="1:14" ht="9.75" customHeight="1">
      <c r="A48" s="367"/>
      <c r="B48" s="1154"/>
      <c r="C48" s="1158"/>
      <c r="D48" s="104"/>
      <c r="E48" s="857" t="s">
        <v>85</v>
      </c>
      <c r="F48" s="399"/>
      <c r="G48" s="897">
        <f>IF(+'第1表（第9表）'!E48&gt;0,ROUND(+'第6表の2（27表）'!F39/+'第1表（第9表）'!E48*1000,0),"-")</f>
        <v>2330</v>
      </c>
      <c r="H48" s="898">
        <f>IF(+'第1表（第9表）'!F48&gt;0,ROUND(+'第6表の2（27表）'!G39/+'第1表（第9表）'!F48*1000,0),"-")</f>
        <v>1302</v>
      </c>
      <c r="I48" s="899">
        <f>IF(+'第1表（第9表）'!G48&gt;0,ROUND(+'第6表の2（27表）'!H39/+'第1表（第9表）'!G48*1000,0),"-")</f>
        <v>1152</v>
      </c>
      <c r="J48" s="898">
        <f>IF(+'第1表（第9表）'!H48&gt;0,ROUND(+'第6表の2（27表）'!I39/+'第1表（第9表）'!H48*1000,0),"-")</f>
        <v>2013</v>
      </c>
      <c r="K48" s="898">
        <f>IF(+'第1表（第9表）'!I48&gt;0,ROUND(+'第6表の2（27表）'!J39/+'第1表（第9表）'!I48*1000,0),"-")</f>
        <v>0</v>
      </c>
      <c r="L48" s="898">
        <f>IF(+'第1表（第9表）'!J48&gt;0,ROUND(+'第6表の2（27表）'!K39/+'第1表（第9表）'!J48*1000,0),"-")</f>
        <v>0</v>
      </c>
      <c r="M48" s="900">
        <f>IF(+'第1表（第9表）'!K48&gt;0,ROUND(+'第6表の2（27表）'!L39/+'第1表（第9表）'!K48*1000,0),"-")</f>
        <v>1778</v>
      </c>
      <c r="N48" s="901">
        <f>IF(+'第1表（第9表）'!L48&gt;0,ROUND(+'第6表の2（27表）'!M39/+'第1表（第9表）'!L48*1000,0),"-")</f>
        <v>1498</v>
      </c>
    </row>
    <row r="49" spans="1:14" ht="9.75" customHeight="1">
      <c r="A49" s="367"/>
      <c r="B49" s="1154"/>
      <c r="C49" s="1158"/>
      <c r="D49" s="104" t="s">
        <v>675</v>
      </c>
      <c r="E49" s="833" t="s">
        <v>673</v>
      </c>
      <c r="F49" s="844"/>
      <c r="G49" s="880"/>
      <c r="H49" s="832"/>
      <c r="I49" s="902"/>
      <c r="J49" s="832"/>
      <c r="K49" s="832"/>
      <c r="L49" s="832"/>
      <c r="M49" s="881"/>
      <c r="N49" s="882"/>
    </row>
    <row r="50" spans="1:14" ht="9.75" customHeight="1">
      <c r="A50" s="367"/>
      <c r="B50" s="1156"/>
      <c r="C50" s="1159"/>
      <c r="D50" s="106"/>
      <c r="E50" s="829" t="s">
        <v>722</v>
      </c>
      <c r="F50" s="401"/>
      <c r="G50" s="811">
        <f>IF(+'第1表（第9表）'!E48&gt;0,ROUND(+'第6表の2（27表）'!F40/+'第1表（第9表）'!E48*1000,0),"-")</f>
        <v>686</v>
      </c>
      <c r="H50" s="72">
        <f>IF(+'第1表（第9表）'!F48&gt;0,ROUND(+'第6表の2（27表）'!G40/+'第1表（第9表）'!F48*1000,0),"-")</f>
        <v>425</v>
      </c>
      <c r="I50" s="123">
        <f>IF(+'第1表（第9表）'!G48&gt;0,ROUND(+'第6表の2（27表）'!H40/+'第1表（第9表）'!G48*1000,0),"-")</f>
        <v>189</v>
      </c>
      <c r="J50" s="72">
        <f>IF(+'第1表（第9表）'!H48&gt;0,ROUND(+'第6表の2（27表）'!I40/+'第1表（第9表）'!H48*1000,0),"-")</f>
        <v>968</v>
      </c>
      <c r="K50" s="72">
        <f>IF(+'第1表（第9表）'!I48&gt;0,ROUND(+'第6表の2（27表）'!J40/+'第1表（第9表）'!I48*1000,0),"-")</f>
        <v>0</v>
      </c>
      <c r="L50" s="72">
        <f>IF(+'第1表（第9表）'!J48&gt;0,ROUND(+'第6表の2（27表）'!K40/+'第1表（第9表）'!J48*1000,0),"-")</f>
        <v>0</v>
      </c>
      <c r="M50" s="380">
        <f>IF(+'第1表（第9表）'!K48&gt;0,ROUND(+'第6表の2（27表）'!L40/+'第1表（第9表）'!K48*1000,0),"-")</f>
        <v>622</v>
      </c>
      <c r="N50" s="390">
        <f>IF(+'第1表（第9表）'!L48&gt;0,ROUND(+'第6表の2（27表）'!M40/+'第1表（第9表）'!L48*1000,0),"-")</f>
        <v>523</v>
      </c>
    </row>
    <row r="51" spans="1:14" ht="9.75" customHeight="1">
      <c r="A51" s="367"/>
      <c r="B51" s="102" t="s">
        <v>86</v>
      </c>
      <c r="C51" s="103"/>
      <c r="D51" s="103"/>
      <c r="E51" s="103"/>
      <c r="F51" s="400"/>
      <c r="G51" s="1009"/>
      <c r="H51" s="1002"/>
      <c r="I51" s="1002"/>
      <c r="J51" s="1002"/>
      <c r="K51" s="999"/>
      <c r="L51" s="999"/>
      <c r="M51" s="1003"/>
      <c r="N51" s="1004"/>
    </row>
    <row r="52" spans="1:14" ht="9.75" customHeight="1">
      <c r="A52" s="367"/>
      <c r="B52" s="1154"/>
      <c r="C52" s="1155"/>
      <c r="D52" s="878" t="s">
        <v>67</v>
      </c>
      <c r="E52" s="833" t="s">
        <v>87</v>
      </c>
      <c r="F52" s="844"/>
      <c r="G52" s="828"/>
      <c r="H52" s="824"/>
      <c r="I52" s="824"/>
      <c r="J52" s="824"/>
      <c r="K52" s="832"/>
      <c r="L52" s="832"/>
      <c r="M52" s="825"/>
      <c r="N52" s="826"/>
    </row>
    <row r="53" spans="1:14" ht="9.75" customHeight="1">
      <c r="A53" s="367"/>
      <c r="B53" s="1154"/>
      <c r="C53" s="1155"/>
      <c r="D53" s="883"/>
      <c r="E53" s="860" t="s">
        <v>88</v>
      </c>
      <c r="F53" s="867"/>
      <c r="G53" s="904">
        <f>ROUND((+'第2表（20表）'!F6+'第2表（20表）'!F7)/'第6表の2（27表）'!F19*1000,0)</f>
        <v>356725</v>
      </c>
      <c r="H53" s="905">
        <f>ROUND((+'第2表（20表）'!G6+'第2表（20表）'!G7)/'第6表の2（27表）'!G19*1000,0)</f>
        <v>334553</v>
      </c>
      <c r="I53" s="905">
        <f>ROUND((+'第2表（20表）'!H6+'第2表（20表）'!H7)/'第6表の2（27表）'!H19*1000,0)</f>
        <v>381696</v>
      </c>
      <c r="J53" s="905">
        <f>ROUND((+'第2表（20表）'!I6+'第2表（20表）'!I7)/'第6表の2（27表）'!I19*1000,0)</f>
        <v>343323</v>
      </c>
      <c r="K53" s="894" t="e">
        <f>ROUND((+'第2表（20表）'!J6+'第2表（20表）'!J7)/'第6表の2（27表）'!J19*1000,0)</f>
        <v>#DIV/0!</v>
      </c>
      <c r="L53" s="894" t="e">
        <f>ROUND((+'第2表（20表）'!K6+'第2表（20表）'!K7)/'第6表の2（27表）'!K19*1000,0)</f>
        <v>#DIV/0!</v>
      </c>
      <c r="M53" s="906">
        <f>ROUND((+'第2表（20表）'!L6+'第2表（20表）'!L7)/'第6表の2（27表）'!L19*1000,0)</f>
        <v>311496</v>
      </c>
      <c r="N53" s="907">
        <f>ROUND((+'第2表（20表）'!M6+'第2表（20表）'!M7)/'第6表の2（27表）'!M19*1000,0)</f>
        <v>380112</v>
      </c>
    </row>
    <row r="54" spans="1:14" ht="9.75" customHeight="1">
      <c r="A54" s="367"/>
      <c r="B54" s="1154"/>
      <c r="C54" s="1155"/>
      <c r="D54" s="876" t="s">
        <v>89</v>
      </c>
      <c r="E54" s="856" t="s">
        <v>90</v>
      </c>
      <c r="F54" s="399"/>
      <c r="G54" s="812"/>
      <c r="H54" s="100"/>
      <c r="I54" s="100"/>
      <c r="J54" s="100"/>
      <c r="K54" s="121"/>
      <c r="L54" s="121"/>
      <c r="M54" s="381"/>
      <c r="N54" s="391"/>
    </row>
    <row r="55" spans="1:14" ht="9.75" customHeight="1" thickBot="1">
      <c r="A55" s="368"/>
      <c r="B55" s="1160"/>
      <c r="C55" s="1161"/>
      <c r="D55" s="874" t="s">
        <v>91</v>
      </c>
      <c r="E55" s="827" t="s">
        <v>92</v>
      </c>
      <c r="F55" s="409"/>
      <c r="G55" s="813">
        <f>ROUND((+'第2表（20表）'!F6+'第2表（20表）'!F7)/+'第6表の2（27表）'!F20*1000,0)</f>
        <v>67482</v>
      </c>
      <c r="H55" s="159">
        <f>ROUND((+'第2表（20表）'!G6+'第2表（20表）'!G7)/+'第6表の2（27表）'!G20*1000,0)</f>
        <v>53224</v>
      </c>
      <c r="I55" s="159">
        <f>ROUND((+'第2表（20表）'!H6+'第2表（20表）'!H7)/+'第6表の2（27表）'!H20*1000,0)</f>
        <v>51447</v>
      </c>
      <c r="J55" s="159">
        <f>ROUND((+'第2表（20表）'!I6+'第2表（20表）'!I7)/+'第6表の2（27表）'!I20*1000,0)</f>
        <v>56268</v>
      </c>
      <c r="K55" s="950">
        <f>ROUND((+'第2表（20表）'!J6+'第2表（20表）'!J7)/+'第6表の2（27表）'!J20*1000,0)</f>
        <v>195</v>
      </c>
      <c r="L55" s="950" t="e">
        <f>ROUND((+'第2表（20表）'!K6+'第2表（20表）'!K7)/+'第6表の2（27表）'!K20*1000,0)</f>
        <v>#DIV/0!</v>
      </c>
      <c r="M55" s="158">
        <f>ROUND((+'第2表（20表）'!L6+'第2表（20表）'!L7)/+'第6表の2（27表）'!L20*1000,0)</f>
        <v>48083</v>
      </c>
      <c r="N55" s="410">
        <f>ROUND((+'第2表（20表）'!M6+'第2表（20表）'!M7)/+'第6表の2（27表）'!M20*1000,0)</f>
        <v>62473</v>
      </c>
    </row>
    <row r="56" spans="1:14" ht="9.75" customHeight="1">
      <c r="A56" s="367" t="s">
        <v>93</v>
      </c>
      <c r="B56" s="102" t="s">
        <v>94</v>
      </c>
      <c r="C56" s="103"/>
      <c r="D56" s="103"/>
      <c r="E56" s="103"/>
      <c r="F56" s="400"/>
      <c r="G56" s="1008"/>
      <c r="H56" s="1005"/>
      <c r="I56" s="1005"/>
      <c r="J56" s="1005"/>
      <c r="K56" s="990"/>
      <c r="L56" s="990"/>
      <c r="M56" s="1006"/>
      <c r="N56" s="1007"/>
    </row>
    <row r="57" spans="1:14" ht="9.75" customHeight="1">
      <c r="A57" s="367"/>
      <c r="B57" s="1154"/>
      <c r="C57" s="1155"/>
      <c r="D57" s="853" t="s">
        <v>195</v>
      </c>
      <c r="E57" s="852" t="s">
        <v>95</v>
      </c>
      <c r="F57" s="844"/>
      <c r="G57" s="828"/>
      <c r="H57" s="824"/>
      <c r="I57" s="824"/>
      <c r="J57" s="824"/>
      <c r="K57" s="832"/>
      <c r="L57" s="832"/>
      <c r="M57" s="825"/>
      <c r="N57" s="826"/>
    </row>
    <row r="58" spans="1:14" ht="9.75" customHeight="1">
      <c r="A58" s="367"/>
      <c r="B58" s="1154"/>
      <c r="C58" s="1155"/>
      <c r="D58" s="859"/>
      <c r="E58" s="866" t="s">
        <v>96</v>
      </c>
      <c r="F58" s="867"/>
      <c r="G58" s="868">
        <f>ROUND(+'第3表（21表）'!D23/('第1表（第9表）'!E46+'第1表（第9表）'!E48)*1000,0)</f>
        <v>1831</v>
      </c>
      <c r="H58" s="869">
        <f>ROUND(+'第3表（21表）'!F23/('第1表（第9表）'!F46+'第1表（第9表）'!F48)*1000,0)</f>
        <v>5036</v>
      </c>
      <c r="I58" s="869">
        <f>ROUND(+'第3表（21表）'!H23/('第1表（第9表）'!G46+'第1表（第9表）'!G48)*1000,0)</f>
        <v>3509</v>
      </c>
      <c r="J58" s="869">
        <f>ROUND(+'第3表（21表）'!J23/('第1表（第9表）'!H46+'第1表（第9表）'!H48)*1000,0)</f>
        <v>306</v>
      </c>
      <c r="K58" s="1095">
        <f>ROUND(+'第3表（21表）'!L23/('第1表（第9表）'!I46+'第1表（第9表）'!I48)*1000,0)</f>
        <v>0</v>
      </c>
      <c r="L58" s="1095">
        <f>ROUND(+'第3表（21表）'!N23/('第1表（第9表）'!J46+'第1表（第9表）'!J48)*1000,0)</f>
        <v>0</v>
      </c>
      <c r="M58" s="870">
        <f>ROUND(+'第3表（21表）'!P23/('第1表（第9表）'!K46+'第1表（第9表）'!K48)*1000,0)</f>
        <v>427</v>
      </c>
      <c r="N58" s="871">
        <f>ROUND(+'第3表（21表）'!R23/('第1表（第9表）'!L46+'第1表（第9表）'!L48)*1000,0)</f>
        <v>971</v>
      </c>
    </row>
    <row r="59" spans="1:14" ht="9.75" customHeight="1">
      <c r="A59" s="367"/>
      <c r="B59" s="1154"/>
      <c r="C59" s="1155"/>
      <c r="D59" s="853" t="s">
        <v>196</v>
      </c>
      <c r="E59" s="852" t="s">
        <v>97</v>
      </c>
      <c r="F59" s="844"/>
      <c r="G59" s="828"/>
      <c r="H59" s="824"/>
      <c r="I59" s="824"/>
      <c r="J59" s="824"/>
      <c r="K59" s="832"/>
      <c r="L59" s="832"/>
      <c r="M59" s="825"/>
      <c r="N59" s="826"/>
    </row>
    <row r="60" spans="1:14" ht="9.75" customHeight="1">
      <c r="A60" s="367"/>
      <c r="B60" s="1154"/>
      <c r="C60" s="1155"/>
      <c r="D60" s="859"/>
      <c r="E60" s="866" t="s">
        <v>98</v>
      </c>
      <c r="F60" s="867"/>
      <c r="G60" s="868">
        <f>ROUND(+'第3表（21表）'!D24/('第1表（第9表）'!E46+'第1表（第9表）'!E48)*1000,0)</f>
        <v>1124</v>
      </c>
      <c r="H60" s="869">
        <f>ROUND(+'第3表（21表）'!F24/('第1表（第9表）'!F46+'第1表（第9表）'!F48)*1000,0)</f>
        <v>379</v>
      </c>
      <c r="I60" s="869">
        <f>ROUND(+'第3表（21表）'!H24/('第1表（第9表）'!G46+'第1表（第9表）'!G48)*1000,0)</f>
        <v>236</v>
      </c>
      <c r="J60" s="869">
        <f>ROUND(+'第3表（21表）'!J24/('第1表（第9表）'!H46+'第1表（第9表）'!H48)*1000,0)</f>
        <v>1037</v>
      </c>
      <c r="K60" s="1095">
        <f>ROUND(+'第3表（21表）'!L24/('第1表（第9表）'!I46+'第1表（第9表）'!I48)*1000,0)</f>
        <v>0</v>
      </c>
      <c r="L60" s="1095">
        <f>ROUND(+'第3表（21表）'!N24/('第1表（第9表）'!J46+'第1表（第9表）'!J48)*1000,0)</f>
        <v>0</v>
      </c>
      <c r="M60" s="870">
        <f>ROUND(+'第3表（21表）'!P24/('第1表（第9表）'!K46+'第1表（第9表）'!K48)*1000,0)</f>
        <v>1467</v>
      </c>
      <c r="N60" s="871">
        <f>ROUND(+'第3表（21表）'!R24/('第1表（第9表）'!L46+'第1表（第9表）'!L48)*1000,0)</f>
        <v>880</v>
      </c>
    </row>
    <row r="61" spans="1:14" ht="9.75" customHeight="1">
      <c r="A61" s="367"/>
      <c r="B61" s="1154"/>
      <c r="C61" s="1155"/>
      <c r="D61" s="853" t="s">
        <v>99</v>
      </c>
      <c r="E61" s="852" t="s">
        <v>100</v>
      </c>
      <c r="F61" s="844"/>
      <c r="G61" s="828"/>
      <c r="H61" s="824"/>
      <c r="I61" s="824"/>
      <c r="J61" s="824"/>
      <c r="K61" s="832"/>
      <c r="L61" s="832"/>
      <c r="M61" s="825"/>
      <c r="N61" s="826"/>
    </row>
    <row r="62" spans="1:14" ht="9.75" customHeight="1">
      <c r="A62" s="367"/>
      <c r="B62" s="1156"/>
      <c r="C62" s="1157"/>
      <c r="D62" s="831"/>
      <c r="E62" s="110" t="s">
        <v>101</v>
      </c>
      <c r="F62" s="401"/>
      <c r="G62" s="814">
        <f>ROUND(+'第3表（21表）'!D25/(+'第1表（第9表）'!E46+'第1表（第9表）'!E48)*1000,0)</f>
        <v>2955</v>
      </c>
      <c r="H62" s="37">
        <f>ROUND(+'第3表（21表）'!F25/(+'第1表（第9表）'!F46+'第1表（第9表）'!F48)*1000,0)</f>
        <v>5415</v>
      </c>
      <c r="I62" s="37">
        <f>ROUND(+'第3表（21表）'!H25/(+'第1表（第9表）'!G46+'第1表（第9表）'!G48)*1000,0)</f>
        <v>3745</v>
      </c>
      <c r="J62" s="37">
        <f>ROUND(+'第3表（21表）'!J25/(+'第1表（第9表）'!H46+'第1表（第9表）'!H48)*1000,0)</f>
        <v>1342</v>
      </c>
      <c r="K62" s="1096">
        <f>ROUND(+'第3表（21表）'!L25/(+'第1表（第9表）'!I46+'第1表（第9表）'!I48)*1000,0)</f>
        <v>0</v>
      </c>
      <c r="L62" s="1096">
        <f>ROUND(+'第3表（21表）'!N25/(+'第1表（第9表）'!J46+'第1表（第9表）'!J48)*1000,0)</f>
        <v>0</v>
      </c>
      <c r="M62" s="36">
        <f>ROUND(+'第3表（21表）'!P25/(+'第1表（第9表）'!K46+'第1表（第9表）'!K48)*1000,0)</f>
        <v>1894</v>
      </c>
      <c r="N62" s="392">
        <f>ROUND(+'第3表（21表）'!R25/(+'第1表（第9表）'!L46+'第1表（第9表）'!L48)*1000,0)</f>
        <v>1852</v>
      </c>
    </row>
    <row r="63" spans="1:14" ht="9.75" customHeight="1">
      <c r="A63" s="367"/>
      <c r="B63" s="102" t="s">
        <v>102</v>
      </c>
      <c r="C63" s="103"/>
      <c r="D63" s="103"/>
      <c r="E63" s="103"/>
      <c r="F63" s="400"/>
      <c r="G63" s="1008"/>
      <c r="H63" s="1005"/>
      <c r="I63" s="1005"/>
      <c r="J63" s="1005"/>
      <c r="K63" s="990"/>
      <c r="L63" s="990"/>
      <c r="M63" s="1006"/>
      <c r="N63" s="1007"/>
    </row>
    <row r="64" spans="1:14" ht="9.75" customHeight="1">
      <c r="A64" s="367"/>
      <c r="B64" s="1154"/>
      <c r="C64" s="1155"/>
      <c r="D64" s="833" t="s">
        <v>103</v>
      </c>
      <c r="E64" s="823"/>
      <c r="F64" s="844"/>
      <c r="G64" s="828"/>
      <c r="H64" s="824"/>
      <c r="I64" s="824"/>
      <c r="J64" s="824"/>
      <c r="K64" s="832"/>
      <c r="L64" s="832"/>
      <c r="M64" s="825"/>
      <c r="N64" s="826"/>
    </row>
    <row r="65" spans="1:14" ht="9.75" customHeight="1">
      <c r="A65" s="367"/>
      <c r="B65" s="1156"/>
      <c r="C65" s="1157"/>
      <c r="D65" s="921" t="s">
        <v>61</v>
      </c>
      <c r="E65" s="108"/>
      <c r="F65" s="401"/>
      <c r="G65" s="815">
        <f>ROUND(+'第3表（21表）'!D28/'第1表（第9表）'!E46*1000,0)</f>
        <v>17</v>
      </c>
      <c r="H65" s="99">
        <f>ROUND(+'第3表（21表）'!F28/'第1表（第9表）'!F46*1000,0)</f>
        <v>647</v>
      </c>
      <c r="I65" s="99">
        <f>ROUND(+'第3表（21表）'!H28/'第1表（第9表）'!G46*1000,0)</f>
        <v>0</v>
      </c>
      <c r="J65" s="99">
        <f>ROUND(+'第3表（21表）'!J28/'第1表（第9表）'!H46*1000,0)</f>
        <v>727</v>
      </c>
      <c r="K65" s="1097">
        <f>ROUND(+'第3表（21表）'!L28/'第1表（第9表）'!I46*1000,0)</f>
        <v>0</v>
      </c>
      <c r="L65" s="1097">
        <f>ROUND(+'第3表（21表）'!N28/'第1表（第9表）'!J46*1000,0)</f>
        <v>0</v>
      </c>
      <c r="M65" s="382">
        <f>ROUND(+'第3表（21表）'!P28/'第1表（第9表）'!K46*1000,0)</f>
        <v>603</v>
      </c>
      <c r="N65" s="393">
        <f>ROUND(+'第3表（21表）'!R28/'第1表（第9表）'!L46*1000,0)</f>
        <v>294</v>
      </c>
    </row>
    <row r="66" spans="1:14" ht="9.75" customHeight="1">
      <c r="A66" s="367"/>
      <c r="B66" s="102" t="s">
        <v>104</v>
      </c>
      <c r="C66" s="103"/>
      <c r="D66" s="103"/>
      <c r="E66" s="103"/>
      <c r="F66" s="400"/>
      <c r="G66" s="1008"/>
      <c r="H66" s="1005"/>
      <c r="I66" s="1005"/>
      <c r="J66" s="1005"/>
      <c r="K66" s="990"/>
      <c r="L66" s="990"/>
      <c r="M66" s="1006"/>
      <c r="N66" s="1007"/>
    </row>
    <row r="67" spans="1:14" ht="9.75" customHeight="1">
      <c r="A67" s="367"/>
      <c r="B67" s="1154"/>
      <c r="C67" s="1155"/>
      <c r="D67" s="833" t="s">
        <v>105</v>
      </c>
      <c r="E67" s="1149" t="s">
        <v>723</v>
      </c>
      <c r="F67" s="844"/>
      <c r="G67" s="828"/>
      <c r="H67" s="824"/>
      <c r="I67" s="824"/>
      <c r="J67" s="824"/>
      <c r="K67" s="832"/>
      <c r="L67" s="832"/>
      <c r="M67" s="825"/>
      <c r="N67" s="826"/>
    </row>
    <row r="68" spans="1:14" ht="9.75" customHeight="1">
      <c r="A68" s="367"/>
      <c r="B68" s="1156"/>
      <c r="C68" s="1157"/>
      <c r="D68" s="829" t="s">
        <v>106</v>
      </c>
      <c r="E68" s="1151"/>
      <c r="F68" s="401"/>
      <c r="G68" s="816">
        <f>ROUND(+'第6表の2（27表）'!F43/+'第3表（21表）'!D23*100,1)</f>
        <v>114.2</v>
      </c>
      <c r="H68" s="124">
        <f>ROUND(+'第6表の2（27表）'!G43/+'第3表（21表）'!F23*100,1)</f>
        <v>109.7</v>
      </c>
      <c r="I68" s="124">
        <f>ROUND(+'第6表の2（27表）'!H43/+'第3表（21表）'!H23*100,1)</f>
        <v>104.8</v>
      </c>
      <c r="J68" s="124">
        <f>ROUND(+'第6表の2（27表）'!I43/+'第3表（21表）'!J23*100,1)</f>
        <v>100.6</v>
      </c>
      <c r="K68" s="951" t="e">
        <f>ROUND(+'第6表の2（27表）'!J43/+'第3表（21表）'!L23*100,1)</f>
        <v>#DIV/0!</v>
      </c>
      <c r="L68" s="951" t="e">
        <f>ROUND(+'第6表の2（27表）'!K43/+'第3表（21表）'!N23*100,1)</f>
        <v>#DIV/0!</v>
      </c>
      <c r="M68" s="383">
        <f>ROUND(+'第6表の2（27表）'!L43/+'第3表（21表）'!P23*100,1)</f>
        <v>100</v>
      </c>
      <c r="N68" s="394">
        <f>ROUND(+'第6表の2（27表）'!M43/+'第3表（21表）'!R23*100,1)</f>
        <v>109.7</v>
      </c>
    </row>
    <row r="69" spans="1:14" ht="9.75" customHeight="1">
      <c r="A69" s="367"/>
      <c r="B69" s="102" t="s">
        <v>107</v>
      </c>
      <c r="C69" s="103"/>
      <c r="D69" s="103"/>
      <c r="E69" s="398"/>
      <c r="F69" s="400"/>
      <c r="G69" s="1008"/>
      <c r="H69" s="1005"/>
      <c r="I69" s="1005"/>
      <c r="J69" s="1005"/>
      <c r="K69" s="990"/>
      <c r="L69" s="990"/>
      <c r="M69" s="1006"/>
      <c r="N69" s="1007"/>
    </row>
    <row r="70" spans="1:14" ht="9.75" customHeight="1">
      <c r="A70" s="367"/>
      <c r="B70" s="1154"/>
      <c r="C70" s="1155"/>
      <c r="D70" s="833" t="s">
        <v>108</v>
      </c>
      <c r="E70" s="1149" t="s">
        <v>723</v>
      </c>
      <c r="F70" s="844"/>
      <c r="G70" s="828"/>
      <c r="H70" s="824"/>
      <c r="I70" s="824"/>
      <c r="J70" s="824"/>
      <c r="K70" s="832"/>
      <c r="L70" s="832"/>
      <c r="M70" s="825"/>
      <c r="N70" s="826"/>
    </row>
    <row r="71" spans="1:14" ht="9.75" customHeight="1" thickBot="1">
      <c r="A71" s="368"/>
      <c r="B71" s="1160"/>
      <c r="C71" s="1161"/>
      <c r="D71" s="827" t="s">
        <v>106</v>
      </c>
      <c r="E71" s="1150"/>
      <c r="F71" s="409"/>
      <c r="G71" s="817">
        <f>ROUND(+'第6表の2（27表）'!F44/'第3表（21表）'!D24*100,1)</f>
        <v>111.4</v>
      </c>
      <c r="H71" s="411">
        <f>ROUND(+'第6表の2（27表）'!G44/'第3表（21表）'!F24*100,1)</f>
        <v>115.4</v>
      </c>
      <c r="I71" s="411">
        <f>ROUND(+'第6表の2（27表）'!H44/'第3表（21表）'!H24*100,1)</f>
        <v>100</v>
      </c>
      <c r="J71" s="411">
        <f>ROUND(+'第6表の2（27表）'!I44/'第3表（21表）'!J24*100,1)</f>
        <v>118.6</v>
      </c>
      <c r="K71" s="952" t="e">
        <f>ROUND(+'第6表の2（27表）'!J44/'第3表（21表）'!L24*100,1)</f>
        <v>#DIV/0!</v>
      </c>
      <c r="L71" s="952" t="e">
        <f>ROUND(+'第6表の2（27表）'!K44/'第3表（21表）'!N24*100,1)</f>
        <v>#DIV/0!</v>
      </c>
      <c r="M71" s="412">
        <f>ROUND(+'第6表の2（27表）'!L44/'第3表（21表）'!P24*100,1)</f>
        <v>100</v>
      </c>
      <c r="N71" s="413">
        <f>ROUND(+'第6表の2（27表）'!M44/'第3表（21表）'!R24*100,1)</f>
        <v>107.2</v>
      </c>
    </row>
    <row r="72" spans="1:14" ht="9.75" customHeight="1">
      <c r="A72" s="367" t="s">
        <v>659</v>
      </c>
      <c r="B72" s="102" t="s">
        <v>109</v>
      </c>
      <c r="C72" s="103"/>
      <c r="D72" s="103"/>
      <c r="E72" s="103"/>
      <c r="F72" s="400"/>
      <c r="G72" s="1008"/>
      <c r="H72" s="1005"/>
      <c r="I72" s="1005"/>
      <c r="J72" s="1005"/>
      <c r="K72" s="990"/>
      <c r="L72" s="990"/>
      <c r="M72" s="1006"/>
      <c r="N72" s="1007"/>
    </row>
    <row r="73" spans="1:14" ht="9.75" customHeight="1">
      <c r="A73" s="367" t="s">
        <v>724</v>
      </c>
      <c r="B73" s="1154"/>
      <c r="C73" s="1155"/>
      <c r="D73" s="833" t="s">
        <v>110</v>
      </c>
      <c r="E73" s="823"/>
      <c r="F73" s="1143" t="s">
        <v>35</v>
      </c>
      <c r="G73" s="828"/>
      <c r="H73" s="824"/>
      <c r="I73" s="824"/>
      <c r="J73" s="824"/>
      <c r="K73" s="832"/>
      <c r="L73" s="832"/>
      <c r="M73" s="825"/>
      <c r="N73" s="826"/>
    </row>
    <row r="74" spans="1:14" ht="9.75" customHeight="1">
      <c r="A74" s="920" t="s">
        <v>660</v>
      </c>
      <c r="B74" s="1156"/>
      <c r="C74" s="1157"/>
      <c r="D74" s="829" t="s">
        <v>111</v>
      </c>
      <c r="E74" s="108"/>
      <c r="F74" s="1144"/>
      <c r="G74" s="818">
        <f>ROUND((+'第6表の2（27表）'!F25+'第6表の2（27表）'!F26+'第6表の2（27表）'!F36+'第6表の2（27表）'!F37)/('第2表（20表）'!F6+'第2表（20表）'!F7)*100,1)</f>
        <v>20.2</v>
      </c>
      <c r="H74" s="125">
        <f>ROUND((+'第6表の2（27表）'!G25+'第6表の2（27表）'!G26+'第6表の2（27表）'!G36+'第6表の2（27表）'!G37)/('第2表（20表）'!G6+'第2表（20表）'!G7)*100,1)</f>
        <v>41</v>
      </c>
      <c r="I74" s="125">
        <f>ROUND((+'第6表の2（27表）'!H25+'第6表の2（27表）'!H26+'第6表の2（27表）'!H36+'第6表の2（27表）'!H37)/('第2表（20表）'!H6+'第2表（20表）'!H7)*100,1)</f>
        <v>32.7</v>
      </c>
      <c r="J74" s="125">
        <f>ROUND((+'第6表の2（27表）'!I25+'第6表の2（27表）'!I26+'第6表の2（27表）'!I36+'第6表の2（27表）'!I37)/('第2表（20表）'!I6+'第2表（20表）'!I7)*100,1)</f>
        <v>13.1</v>
      </c>
      <c r="K74" s="94">
        <f>ROUND((+'第6表の2（27表）'!J25+'第6表の2（27表）'!J26+'第6表の2（27表）'!J36+'第6表の2（27表）'!J37)/('第2表（20表）'!J6+'第2表（20表）'!J7)*100,1)</f>
        <v>0</v>
      </c>
      <c r="L74" s="94">
        <f>ROUND((+'第6表の2（27表）'!K25+'第6表の2（27表）'!K26+'第6表の2（27表）'!K36+'第6表の2（27表）'!K37)/('第2表（20表）'!K6+'第2表（20表）'!K7)*100,1)</f>
        <v>0</v>
      </c>
      <c r="M74" s="384">
        <f>ROUND((+'第6表の2（27表）'!L25+'第6表の2（27表）'!L26+'第6表の2（27表）'!L36+'第6表の2（27表）'!L37)/('第2表（20表）'!L6+'第2表（20表）'!L7)*100,1)</f>
        <v>12.5</v>
      </c>
      <c r="N74" s="395">
        <f>ROUND((+'第6表の2（27表）'!M25+'第6表の2（27表）'!M26+'第6表の2（27表）'!M36+'第6表の2（27表）'!M37)/('第2表（20表）'!M6+'第2表（20表）'!M7)*100,1)</f>
        <v>15.7</v>
      </c>
    </row>
    <row r="75" spans="1:14" ht="9.75" customHeight="1">
      <c r="A75" s="367"/>
      <c r="B75" s="102" t="s">
        <v>112</v>
      </c>
      <c r="C75" s="103"/>
      <c r="D75" s="103"/>
      <c r="E75" s="103"/>
      <c r="F75" s="400"/>
      <c r="G75" s="1008"/>
      <c r="H75" s="1005"/>
      <c r="I75" s="1005"/>
      <c r="J75" s="1005"/>
      <c r="K75" s="990"/>
      <c r="L75" s="990"/>
      <c r="M75" s="1006"/>
      <c r="N75" s="1007"/>
    </row>
    <row r="76" spans="1:14" ht="9.75" customHeight="1">
      <c r="A76" s="367"/>
      <c r="B76" s="1154"/>
      <c r="C76" s="1155"/>
      <c r="D76" s="833" t="s">
        <v>80</v>
      </c>
      <c r="E76" s="823"/>
      <c r="F76" s="1143" t="s">
        <v>113</v>
      </c>
      <c r="G76" s="828"/>
      <c r="H76" s="824"/>
      <c r="I76" s="824"/>
      <c r="J76" s="824"/>
      <c r="K76" s="832"/>
      <c r="L76" s="832"/>
      <c r="M76" s="825"/>
      <c r="N76" s="826"/>
    </row>
    <row r="77" spans="1:14" ht="9.75" customHeight="1">
      <c r="A77" s="367"/>
      <c r="B77" s="1156"/>
      <c r="C77" s="1157"/>
      <c r="D77" s="829" t="s">
        <v>81</v>
      </c>
      <c r="E77" s="108"/>
      <c r="F77" s="1144"/>
      <c r="G77" s="818">
        <f>ROUND((+'第6表の2（27表）'!F28+'第6表の2（27表）'!F39)/(+'第2表（20表）'!F6+'第2表（20表）'!F7)*100,1)</f>
        <v>14.9</v>
      </c>
      <c r="H77" s="125">
        <f>ROUND((+'第6表の2（27表）'!G28+'第6表の2（27表）'!G39)/(+'第2表（20表）'!G6+'第2表（20表）'!G7)*100,1)</f>
        <v>9.7</v>
      </c>
      <c r="I77" s="125">
        <f>ROUND((+'第6表の2（27表）'!H28+'第6表の2（27表）'!H39)/(+'第2表（20表）'!H6+'第2表（20表）'!H7)*100,1)</f>
        <v>6.9</v>
      </c>
      <c r="J77" s="125">
        <f>ROUND((+'第6表の2（27表）'!I28+'第6表の2（27表）'!I39)/(+'第2表（20表）'!I6+'第2表（20表）'!I7)*100,1)</f>
        <v>17.4</v>
      </c>
      <c r="K77" s="94">
        <f>ROUND((+'第6表の2（27表）'!J28+'第6表の2（27表）'!J39)/(+'第2表（20表）'!J6+'第2表（20表）'!J7)*100,1)</f>
        <v>0</v>
      </c>
      <c r="L77" s="94">
        <f>ROUND((+'第6表の2（27表）'!K28+'第6表の2（27表）'!K39)/(+'第2表（20表）'!K6+'第2表（20表）'!K7)*100,1)</f>
        <v>0</v>
      </c>
      <c r="M77" s="384">
        <f>ROUND((+'第6表の2（27表）'!L28+'第6表の2（27表）'!L39)/(+'第2表（20表）'!L6+'第2表（20表）'!L7)*100,1)</f>
        <v>11.4</v>
      </c>
      <c r="N77" s="395">
        <f>ROUND((+'第6表の2（27表）'!M28+'第6表の2（27表）'!M39)/(+'第2表（20表）'!M6+'第2表（20表）'!M7)*100,1)</f>
        <v>11.8</v>
      </c>
    </row>
    <row r="78" spans="1:14" ht="9.75" customHeight="1">
      <c r="A78" s="367"/>
      <c r="B78" s="116" t="s">
        <v>114</v>
      </c>
      <c r="C78" s="821"/>
      <c r="D78" s="103"/>
      <c r="E78" s="103"/>
      <c r="F78" s="400"/>
      <c r="G78" s="1008"/>
      <c r="H78" s="1005"/>
      <c r="I78" s="1005"/>
      <c r="J78" s="1005"/>
      <c r="K78" s="990"/>
      <c r="L78" s="990"/>
      <c r="M78" s="1006"/>
      <c r="N78" s="1007"/>
    </row>
    <row r="79" spans="1:14" ht="9.75" customHeight="1">
      <c r="A79" s="367"/>
      <c r="B79" s="1154"/>
      <c r="C79" s="1155"/>
      <c r="D79" s="833" t="s">
        <v>673</v>
      </c>
      <c r="E79" s="823"/>
      <c r="F79" s="1143" t="s">
        <v>725</v>
      </c>
      <c r="G79" s="828"/>
      <c r="H79" s="824"/>
      <c r="I79" s="824"/>
      <c r="J79" s="824"/>
      <c r="K79" s="832"/>
      <c r="L79" s="832"/>
      <c r="M79" s="825"/>
      <c r="N79" s="826"/>
    </row>
    <row r="80" spans="1:14" ht="9.75" customHeight="1" thickBot="1">
      <c r="A80" s="368"/>
      <c r="B80" s="1160"/>
      <c r="C80" s="1161"/>
      <c r="D80" s="827" t="s">
        <v>721</v>
      </c>
      <c r="E80" s="370"/>
      <c r="F80" s="1145"/>
      <c r="G80" s="819">
        <f>ROUND((+'第6表の2（27表）'!F29+'第6表の2（27表）'!F40)/(+'第2表（20表）'!F6+'第2表（20表）'!F7)*100,1)</f>
        <v>4.4</v>
      </c>
      <c r="H80" s="411">
        <f>ROUND((+'第6表の2（27表）'!G29+'第6表の2（27表）'!G40)/(+'第2表（20表）'!G6+'第2表（20表）'!G7)*100,1)</f>
        <v>3.7</v>
      </c>
      <c r="I80" s="411">
        <f>ROUND((+'第6表の2（27表）'!H29+'第6表の2（27表）'!H40)/(+'第2表（20表）'!H6+'第2表（20表）'!H7)*100,1)</f>
        <v>1.5</v>
      </c>
      <c r="J80" s="411">
        <f>ROUND((+'第6表の2（27表）'!I29+'第6表の2（27表）'!I40)/(+'第2表（20表）'!I6+'第2表（20表）'!I7)*100,1)</f>
        <v>9.5</v>
      </c>
      <c r="K80" s="952">
        <f>ROUND((+'第6表の2（27表）'!J29+'第6表の2（27表）'!J40)/(+'第2表（20表）'!J6+'第2表（20表）'!J7)*100,1)</f>
        <v>0</v>
      </c>
      <c r="L80" s="952">
        <f>ROUND((+'第6表の2（27表）'!K29+'第6表の2（27表）'!K40)/(+'第2表（20表）'!K6+'第2表（20表）'!K7)*100,1)</f>
        <v>0</v>
      </c>
      <c r="M80" s="412">
        <f>ROUND((+'第6表の2（27表）'!L29+'第6表の2（27表）'!L40)/(+'第2表（20表）'!L6+'第2表（20表）'!L7)*100,1)</f>
        <v>4.2</v>
      </c>
      <c r="N80" s="413">
        <f>ROUND((+'第6表の2（27表）'!M29+'第6表の2（27表）'!M40)/(+'第2表（20表）'!M6+'第2表（20表）'!M7)*100,1)</f>
        <v>4.3</v>
      </c>
    </row>
    <row r="81" spans="1:14" ht="9.75" customHeight="1">
      <c r="A81" s="367" t="s">
        <v>661</v>
      </c>
      <c r="B81" s="102" t="s">
        <v>115</v>
      </c>
      <c r="C81" s="103"/>
      <c r="D81" s="103"/>
      <c r="E81" s="103"/>
      <c r="F81" s="400"/>
      <c r="G81" s="1008"/>
      <c r="H81" s="1005"/>
      <c r="I81" s="1005"/>
      <c r="J81" s="1005"/>
      <c r="K81" s="990"/>
      <c r="L81" s="990"/>
      <c r="M81" s="1006"/>
      <c r="N81" s="1007"/>
    </row>
    <row r="82" spans="1:14" ht="9.75" customHeight="1">
      <c r="A82" s="920" t="s">
        <v>660</v>
      </c>
      <c r="B82" s="1154"/>
      <c r="C82" s="1155"/>
      <c r="D82" s="853" t="s">
        <v>116</v>
      </c>
      <c r="E82" s="833" t="s">
        <v>117</v>
      </c>
      <c r="F82" s="1143" t="s">
        <v>723</v>
      </c>
      <c r="G82" s="828"/>
      <c r="H82" s="824"/>
      <c r="I82" s="824"/>
      <c r="J82" s="824"/>
      <c r="K82" s="832"/>
      <c r="L82" s="832"/>
      <c r="M82" s="825"/>
      <c r="N82" s="826"/>
    </row>
    <row r="83" spans="1:14" ht="9.75" customHeight="1">
      <c r="A83" s="367"/>
      <c r="B83" s="1154"/>
      <c r="C83" s="1155"/>
      <c r="D83" s="854"/>
      <c r="E83" s="857" t="s">
        <v>118</v>
      </c>
      <c r="F83" s="1146"/>
      <c r="G83" s="812">
        <f>ROUND(+'第3表（21表）'!D25/'第2表（20表）'!F5*100,1)</f>
        <v>16.4</v>
      </c>
      <c r="H83" s="100">
        <f>ROUND(+'第3表（21表）'!F25/'第2表（20表）'!G5*100,1)</f>
        <v>35.1</v>
      </c>
      <c r="I83" s="100">
        <f>ROUND(+'第3表（21表）'!H25/'第2表（20表）'!H5*100,1)</f>
        <v>27</v>
      </c>
      <c r="J83" s="858">
        <f>ROUND(+'第3表（21表）'!J25/'第2表（20表）'!I5*100,1)</f>
        <v>10.1</v>
      </c>
      <c r="K83" s="1098">
        <f>ROUND(+'第3表（21表）'!L25/'第2表（20表）'!J5*100,1)</f>
        <v>0</v>
      </c>
      <c r="L83" s="121">
        <f>ROUND(+'第3表（21表）'!N25/'第2表（20表）'!K5*100,1)</f>
        <v>0</v>
      </c>
      <c r="M83" s="381">
        <f>ROUND(+'第3表（21表）'!P25/'第2表（20表）'!L5*100,1)</f>
        <v>11.6</v>
      </c>
      <c r="N83" s="391">
        <f>ROUND(+'第3表（21表）'!R25/'第2表（20表）'!M5*100,1)</f>
        <v>13.3</v>
      </c>
    </row>
    <row r="84" spans="1:14" ht="9.75" customHeight="1">
      <c r="A84" s="367"/>
      <c r="B84" s="1154"/>
      <c r="C84" s="1155"/>
      <c r="D84" s="853" t="s">
        <v>119</v>
      </c>
      <c r="E84" s="833" t="s">
        <v>120</v>
      </c>
      <c r="F84" s="1143" t="s">
        <v>24</v>
      </c>
      <c r="G84" s="828"/>
      <c r="H84" s="824"/>
      <c r="I84" s="824"/>
      <c r="J84" s="824"/>
      <c r="K84" s="832"/>
      <c r="L84" s="832"/>
      <c r="M84" s="825"/>
      <c r="N84" s="826"/>
    </row>
    <row r="85" spans="1:14" ht="9.75" customHeight="1">
      <c r="A85" s="367"/>
      <c r="B85" s="1154"/>
      <c r="C85" s="1155"/>
      <c r="D85" s="859" t="s">
        <v>121</v>
      </c>
      <c r="E85" s="860" t="s">
        <v>122</v>
      </c>
      <c r="F85" s="1147"/>
      <c r="G85" s="861">
        <f>ROUND(+'第3表（21表）'!D26/'第2表（20表）'!F5*100,1)</f>
        <v>9.8</v>
      </c>
      <c r="H85" s="862">
        <f>ROUND(+'第3表（21表）'!F26/'第2表（20表）'!G5*100,1)</f>
        <v>2.8</v>
      </c>
      <c r="I85" s="862">
        <f>ROUND(+'第3表（21表）'!H26/'第2表（20表）'!H5*100,1)</f>
        <v>1.6</v>
      </c>
      <c r="J85" s="862">
        <f>ROUND(+'第3表（21表）'!J26/'第2表（20表）'!I5*100,1)</f>
        <v>10.9</v>
      </c>
      <c r="K85" s="1102">
        <f>ROUND(+'第3表（21表）'!L26/'第2表（20表）'!J5*100,1)</f>
        <v>0</v>
      </c>
      <c r="L85" s="1102">
        <f>ROUND(+'第3表（21表）'!N26/'第2表（20表）'!K5*100,1)</f>
        <v>0</v>
      </c>
      <c r="M85" s="863">
        <f>ROUND(+'第3表（21表）'!P26/'第2表（20表）'!L5*100,1)</f>
        <v>11.1</v>
      </c>
      <c r="N85" s="864">
        <f>ROUND(+'第3表（21表）'!R26/'第2表（20表）'!M5*100,1)</f>
        <v>8.6</v>
      </c>
    </row>
    <row r="86" spans="1:14" ht="9.75" customHeight="1">
      <c r="A86" s="367"/>
      <c r="B86" s="1154"/>
      <c r="C86" s="1155"/>
      <c r="D86" s="854" t="s">
        <v>99</v>
      </c>
      <c r="E86" s="856" t="s">
        <v>123</v>
      </c>
      <c r="F86" s="1146" t="s">
        <v>29</v>
      </c>
      <c r="G86" s="812"/>
      <c r="H86" s="100"/>
      <c r="I86" s="100"/>
      <c r="J86" s="100"/>
      <c r="K86" s="121"/>
      <c r="L86" s="121"/>
      <c r="M86" s="381"/>
      <c r="N86" s="391"/>
    </row>
    <row r="87" spans="1:14" ht="9.75" customHeight="1">
      <c r="A87" s="367"/>
      <c r="B87" s="1156"/>
      <c r="C87" s="1157"/>
      <c r="D87" s="831"/>
      <c r="E87" s="829" t="s">
        <v>122</v>
      </c>
      <c r="F87" s="1144"/>
      <c r="G87" s="815">
        <f>ROUND(+'第3表（21表）'!D27/'第2表（20表）'!F5*100,1)</f>
        <v>26.2</v>
      </c>
      <c r="H87" s="99">
        <f>ROUND(+'第3表（21表）'!F27/'第2表（20表）'!G5*100,1)</f>
        <v>37.9</v>
      </c>
      <c r="I87" s="99">
        <f>ROUND(+'第3表（21表）'!H27/'第2表（20表）'!H5*100,1)</f>
        <v>28.5</v>
      </c>
      <c r="J87" s="124">
        <f>ROUND(+'第3表（21表）'!J27/'第2表（20表）'!I5*100,1)</f>
        <v>21</v>
      </c>
      <c r="K87" s="951">
        <f>ROUND(+'第3表（21表）'!L27/'第2表（20表）'!J5*100,1)</f>
        <v>0</v>
      </c>
      <c r="L87" s="1097">
        <f>ROUND(+'第3表（21表）'!N27/'第2表（20表）'!K5*100,1)</f>
        <v>0</v>
      </c>
      <c r="M87" s="382">
        <f>ROUND(+'第3表（21表）'!P27/'第2表（20表）'!L5*100,1)</f>
        <v>22.8</v>
      </c>
      <c r="N87" s="393">
        <f>ROUND(+'第3表（21表）'!R27/'第2表（20表）'!M5*100,1)</f>
        <v>21.9</v>
      </c>
    </row>
    <row r="88" spans="1:14" ht="9.75" customHeight="1">
      <c r="A88" s="367"/>
      <c r="B88" s="102" t="s">
        <v>124</v>
      </c>
      <c r="C88" s="103"/>
      <c r="D88" s="103"/>
      <c r="E88" s="855" t="s">
        <v>290</v>
      </c>
      <c r="F88" s="1148" t="s">
        <v>338</v>
      </c>
      <c r="G88" s="812"/>
      <c r="H88" s="100"/>
      <c r="I88" s="100"/>
      <c r="J88" s="100"/>
      <c r="K88" s="121"/>
      <c r="L88" s="121"/>
      <c r="M88" s="381"/>
      <c r="N88" s="391"/>
    </row>
    <row r="89" spans="1:14" ht="9.75" customHeight="1" thickBot="1">
      <c r="A89" s="368"/>
      <c r="B89" s="369"/>
      <c r="C89" s="370"/>
      <c r="D89" s="370"/>
      <c r="E89" s="827" t="s">
        <v>78</v>
      </c>
      <c r="F89" s="1145"/>
      <c r="G89" s="819">
        <f>ROUND(+'第3表（21表）'!D12/'第2表（20表）'!F5*100,1)</f>
        <v>56.1</v>
      </c>
      <c r="H89" s="371">
        <f>ROUND(+'第3表（21表）'!F12/'第2表（20表）'!G5*100,1)</f>
        <v>59.2</v>
      </c>
      <c r="I89" s="371">
        <f>ROUND(+'第3表（21表）'!H12/'第2表（20表）'!H5*100,1)</f>
        <v>80.3</v>
      </c>
      <c r="J89" s="411">
        <f>ROUND(+'第3表（21表）'!J12/'第2表（20表）'!I5*100,1)</f>
        <v>72.5</v>
      </c>
      <c r="K89" s="952">
        <f>ROUND(+'第3表（21表）'!L12/'第2表（20表）'!J5*100,1)</f>
        <v>5362.3</v>
      </c>
      <c r="L89" s="953">
        <f>ROUND(+'第3表（21表）'!N12/'第2表（20表）'!K5*100,1)</f>
        <v>0.4</v>
      </c>
      <c r="M89" s="385">
        <f>ROUND(+'第3表（21表）'!P12/'第2表（20表）'!L5*100,1)</f>
        <v>78.5</v>
      </c>
      <c r="N89" s="396">
        <f>ROUND(+'第3表（21表）'!R12/'第2表（20表）'!M5*100,1)</f>
        <v>61.2</v>
      </c>
    </row>
    <row r="90" spans="1:14" ht="9.75" customHeight="1">
      <c r="A90" s="367" t="s">
        <v>125</v>
      </c>
      <c r="B90" s="102" t="s">
        <v>126</v>
      </c>
      <c r="C90" s="103"/>
      <c r="D90" s="103"/>
      <c r="E90" s="103"/>
      <c r="F90" s="400"/>
      <c r="G90" s="1008"/>
      <c r="H90" s="1005"/>
      <c r="I90" s="1005"/>
      <c r="J90" s="1005"/>
      <c r="K90" s="990"/>
      <c r="L90" s="990"/>
      <c r="M90" s="1006"/>
      <c r="N90" s="1007"/>
    </row>
    <row r="91" spans="1:14" ht="9.75" customHeight="1">
      <c r="A91" s="367"/>
      <c r="B91" s="1154"/>
      <c r="C91" s="1155"/>
      <c r="D91" s="833" t="s">
        <v>127</v>
      </c>
      <c r="E91" s="823"/>
      <c r="F91" s="1143" t="s">
        <v>50</v>
      </c>
      <c r="G91" s="828"/>
      <c r="H91" s="824"/>
      <c r="I91" s="824"/>
      <c r="J91" s="824"/>
      <c r="K91" s="832"/>
      <c r="L91" s="832"/>
      <c r="M91" s="825"/>
      <c r="N91" s="826"/>
    </row>
    <row r="92" spans="1:14" ht="9.75" customHeight="1">
      <c r="A92" s="367"/>
      <c r="B92" s="1156"/>
      <c r="C92" s="1157"/>
      <c r="D92" s="829" t="s">
        <v>128</v>
      </c>
      <c r="E92" s="108"/>
      <c r="F92" s="1144"/>
      <c r="G92" s="815">
        <f>ROUND(+'第6表の2（27表）'!F46/('第1表（第9表）'!E46+'第1表（第9表）'!E48)*100,1)</f>
        <v>686.9</v>
      </c>
      <c r="H92" s="99">
        <f>ROUND(+'第6表の2（27表）'!G46/('第1表（第9表）'!F46+'第1表（第9表）'!F48)*100,1)</f>
        <v>287.3</v>
      </c>
      <c r="I92" s="99">
        <f>ROUND(+'第6表の2（27表）'!H46/('第1表（第9表）'!G46+'第1表（第9表）'!G48)*100,1)</f>
        <v>197.8</v>
      </c>
      <c r="J92" s="99">
        <f>ROUND(+'第6表の2（27表）'!I46/('第1表（第9表）'!H46+'第1表（第9表）'!H48)*100,1)</f>
        <v>470</v>
      </c>
      <c r="K92" s="1097">
        <f>ROUND(+'第6表の2（27表）'!J46/('第1表（第9表）'!I46+'第1表（第9表）'!I48)*100,1)</f>
        <v>0</v>
      </c>
      <c r="L92" s="1097">
        <f>ROUND(+'第6表の2（27表）'!K46/('第1表（第9表）'!J46+'第1表（第9表）'!J48)*100,1)</f>
        <v>0</v>
      </c>
      <c r="M92" s="382">
        <f>ROUND(+'第6表の2（27表）'!L46/('第1表（第9表）'!K46+'第1表（第9表）'!K48)*100,1)</f>
        <v>516.1</v>
      </c>
      <c r="N92" s="393">
        <f>ROUND(+'第6表の2（27表）'!M46/('第1表（第9表）'!L46+'第1表（第9表）'!L48)*100,1)</f>
        <v>411.8</v>
      </c>
    </row>
    <row r="93" spans="1:14" ht="9.75" customHeight="1">
      <c r="A93" s="367"/>
      <c r="B93" s="102" t="s">
        <v>676</v>
      </c>
      <c r="C93" s="103"/>
      <c r="D93" s="103"/>
      <c r="E93" s="103"/>
      <c r="F93" s="400"/>
      <c r="G93" s="1008"/>
      <c r="H93" s="1005"/>
      <c r="I93" s="1005"/>
      <c r="J93" s="1005"/>
      <c r="K93" s="990"/>
      <c r="L93" s="990"/>
      <c r="M93" s="1006"/>
      <c r="N93" s="1007"/>
    </row>
    <row r="94" spans="1:14" ht="9.75" customHeight="1">
      <c r="A94" s="367"/>
      <c r="B94" s="1154"/>
      <c r="C94" s="1155"/>
      <c r="D94" s="833" t="s">
        <v>677</v>
      </c>
      <c r="E94" s="823"/>
      <c r="F94" s="1143" t="s">
        <v>50</v>
      </c>
      <c r="G94" s="828"/>
      <c r="H94" s="824"/>
      <c r="I94" s="824"/>
      <c r="J94" s="824"/>
      <c r="K94" s="832"/>
      <c r="L94" s="832"/>
      <c r="M94" s="825"/>
      <c r="N94" s="826"/>
    </row>
    <row r="95" spans="1:14" ht="9.75" customHeight="1">
      <c r="A95" s="367"/>
      <c r="B95" s="1156"/>
      <c r="C95" s="1157"/>
      <c r="D95" s="829" t="s">
        <v>129</v>
      </c>
      <c r="E95" s="108"/>
      <c r="F95" s="1144"/>
      <c r="G95" s="815">
        <f>ROUND(+'第6表の2（27表）'!F47/(+'第1表（第9表）'!E46+'第1表（第9表）'!E48)*100,1)</f>
        <v>13.2</v>
      </c>
      <c r="H95" s="124">
        <f>ROUND(+'第6表の2（27表）'!G47/(+'第1表（第9表）'!F46+'第1表（第9表）'!F48)*100,1)</f>
        <v>14</v>
      </c>
      <c r="I95" s="124">
        <f>ROUND(+'第6表の2（27表）'!H47/(+'第1表（第9表）'!G46+'第1表（第9表）'!G48)*100,1)</f>
        <v>8.8</v>
      </c>
      <c r="J95" s="124">
        <f>ROUND(+'第6表の2（27表）'!I47/(+'第1表（第9表）'!H46+'第1表（第9表）'!H48)*100,1)</f>
        <v>25.1</v>
      </c>
      <c r="K95" s="951">
        <f>ROUND(+'第6表の2（27表）'!J47/(+'第1表（第9表）'!I46+'第1表（第9表）'!I48)*100,1)</f>
        <v>0</v>
      </c>
      <c r="L95" s="951">
        <f>ROUND(+'第6表の2（27表）'!K47/(+'第1表（第9表）'!J46+'第1表（第9表）'!J48)*100,1)</f>
        <v>0</v>
      </c>
      <c r="M95" s="383">
        <f>ROUND(+'第6表の2（27表）'!L47/(+'第1表（第9表）'!K46+'第1表（第9表）'!K48)*100,1)</f>
        <v>11.3</v>
      </c>
      <c r="N95" s="394">
        <f>ROUND(+'第6表の2（27表）'!M47/(+'第1表（第9表）'!L46+'第1表（第9表）'!L48)*100,1)</f>
        <v>11.1</v>
      </c>
    </row>
    <row r="96" spans="1:14" ht="9.75" customHeight="1">
      <c r="A96" s="367"/>
      <c r="B96" s="102" t="s">
        <v>130</v>
      </c>
      <c r="C96" s="103"/>
      <c r="D96" s="103"/>
      <c r="E96" s="103"/>
      <c r="F96" s="400"/>
      <c r="G96" s="1008"/>
      <c r="H96" s="1005"/>
      <c r="I96" s="1005"/>
      <c r="J96" s="1005"/>
      <c r="K96" s="990"/>
      <c r="L96" s="990"/>
      <c r="M96" s="1006"/>
      <c r="N96" s="1007"/>
    </row>
    <row r="97" spans="1:14" ht="9.75" customHeight="1">
      <c r="A97" s="367"/>
      <c r="B97" s="1154"/>
      <c r="C97" s="1155"/>
      <c r="D97" s="833" t="s">
        <v>131</v>
      </c>
      <c r="E97" s="823"/>
      <c r="F97" s="844"/>
      <c r="G97" s="828"/>
      <c r="H97" s="824"/>
      <c r="I97" s="824"/>
      <c r="J97" s="824"/>
      <c r="K97" s="832"/>
      <c r="L97" s="832"/>
      <c r="M97" s="825"/>
      <c r="N97" s="826"/>
    </row>
    <row r="98" spans="1:14" ht="9.75" customHeight="1">
      <c r="A98" s="367"/>
      <c r="B98" s="1156"/>
      <c r="C98" s="1157"/>
      <c r="D98" s="829" t="s">
        <v>132</v>
      </c>
      <c r="E98" s="108"/>
      <c r="F98" s="401"/>
      <c r="G98" s="818">
        <f>ROUND(+'第6表の2（27表）'!F46/'第6表の2（27表）'!F64,1)</f>
        <v>101189.9</v>
      </c>
      <c r="H98" s="125">
        <f>ROUND(+'第6表の2（27表）'!G46/'第6表の2（27表）'!G64,1)</f>
        <v>67637</v>
      </c>
      <c r="I98" s="94" t="e">
        <f>ROUND(+'第6表の2（27表）'!H46/'第6表の2（27表）'!H64,1)</f>
        <v>#DIV/0!</v>
      </c>
      <c r="J98" s="125">
        <f>ROUND(+'第6表の2（27表）'!I46/'第6表の2（27表）'!I64,1)</f>
        <v>82952.4</v>
      </c>
      <c r="K98" s="94">
        <f>ROUND(+'第6表の2（27表）'!J46/'第6表の2（27表）'!J64,1)</f>
        <v>0</v>
      </c>
      <c r="L98" s="94" t="e">
        <f>ROUND(+'第6表の2（27表）'!K46/'第6表の2（27表）'!K64,1)</f>
        <v>#DIV/0!</v>
      </c>
      <c r="M98" s="384">
        <f>ROUND(+'第6表の2（27表）'!L46/'第6表の2（27表）'!L64,1)</f>
        <v>89160.2</v>
      </c>
      <c r="N98" s="395">
        <f>ROUND(+'第6表の2（27表）'!M46/'第6表の2（27表）'!M64,1)</f>
        <v>90469.7</v>
      </c>
    </row>
    <row r="99" spans="1:14" ht="9.75" customHeight="1">
      <c r="A99" s="367"/>
      <c r="B99" s="102" t="s">
        <v>133</v>
      </c>
      <c r="C99" s="103"/>
      <c r="D99" s="103"/>
      <c r="E99" s="103"/>
      <c r="F99" s="400"/>
      <c r="G99" s="1008"/>
      <c r="H99" s="1005"/>
      <c r="I99" s="990"/>
      <c r="J99" s="1005"/>
      <c r="K99" s="990"/>
      <c r="L99" s="990"/>
      <c r="M99" s="1006"/>
      <c r="N99" s="1007"/>
    </row>
    <row r="100" spans="1:14" ht="9.75" customHeight="1">
      <c r="A100" s="367"/>
      <c r="B100" s="1154"/>
      <c r="C100" s="1155"/>
      <c r="D100" s="833" t="s">
        <v>80</v>
      </c>
      <c r="E100" s="823"/>
      <c r="F100" s="844"/>
      <c r="G100" s="828"/>
      <c r="H100" s="824"/>
      <c r="I100" s="832"/>
      <c r="J100" s="824"/>
      <c r="K100" s="832"/>
      <c r="L100" s="832"/>
      <c r="M100" s="825"/>
      <c r="N100" s="826"/>
    </row>
    <row r="101" spans="1:14" ht="9.75" customHeight="1">
      <c r="A101" s="367"/>
      <c r="B101" s="1156"/>
      <c r="C101" s="1157"/>
      <c r="D101" s="829" t="s">
        <v>85</v>
      </c>
      <c r="E101" s="108"/>
      <c r="F101" s="401"/>
      <c r="G101" s="818">
        <f>ROUND((+'第6表の2（27表）'!F28+'第6表の2（27表）'!F39)/'第6表の2（27表）'!F64,1)</f>
        <v>36405.5</v>
      </c>
      <c r="H101" s="125">
        <f>ROUND((+'第6表の2（27表）'!G28+'第6表の2（27表）'!G39)/'第6表の2（27表）'!G64,1)</f>
        <v>33011</v>
      </c>
      <c r="I101" s="94" t="e">
        <f>ROUND((+'第6表の2（27表）'!H28+'第6表の2（27表）'!H39)/'第6表の2（27表）'!H64,1)</f>
        <v>#DIV/0!</v>
      </c>
      <c r="J101" s="125">
        <f>ROUND((+'第6表の2（27表）'!I28+'第6表の2（27表）'!I39)/'第6表の2（27表）'!I64,1)</f>
        <v>35976.6</v>
      </c>
      <c r="K101" s="94">
        <f>ROUND((+'第6表の2（27表）'!J28+'第6表の2（27表）'!J39)/'第6表の2（27表）'!J64,1)</f>
        <v>0</v>
      </c>
      <c r="L101" s="94" t="e">
        <f>ROUND((+'第6表の2（27表）'!K28+'第6表の2（27表）'!K39)/'第6表の2（27表）'!K64,1)</f>
        <v>#DIV/0!</v>
      </c>
      <c r="M101" s="384">
        <f>ROUND((+'第6表の2（27表）'!L28+'第6表の2（27表）'!L39)/'第6表の2（27表）'!L64,1)</f>
        <v>29720.8</v>
      </c>
      <c r="N101" s="395">
        <f>ROUND((+'第6表の2（27表）'!M28+'第6表の2（27表）'!M39)/'第6表の2（27表）'!M64,1)</f>
        <v>33206.7</v>
      </c>
    </row>
    <row r="102" spans="1:14" ht="9.75" customHeight="1">
      <c r="A102" s="367"/>
      <c r="B102" s="102" t="s">
        <v>678</v>
      </c>
      <c r="C102" s="103"/>
      <c r="D102" s="103"/>
      <c r="E102" s="103"/>
      <c r="F102" s="400"/>
      <c r="G102" s="1008"/>
      <c r="H102" s="1005"/>
      <c r="I102" s="1005"/>
      <c r="J102" s="1005"/>
      <c r="K102" s="990"/>
      <c r="L102" s="990"/>
      <c r="M102" s="1006"/>
      <c r="N102" s="1007"/>
    </row>
    <row r="103" spans="1:14" ht="9.75" customHeight="1">
      <c r="A103" s="367"/>
      <c r="B103" s="1154"/>
      <c r="C103" s="1155"/>
      <c r="D103" s="833" t="s">
        <v>679</v>
      </c>
      <c r="E103" s="823"/>
      <c r="F103" s="844"/>
      <c r="G103" s="828"/>
      <c r="H103" s="824"/>
      <c r="I103" s="824"/>
      <c r="J103" s="824"/>
      <c r="K103" s="832"/>
      <c r="L103" s="832"/>
      <c r="M103" s="825"/>
      <c r="N103" s="826"/>
    </row>
    <row r="104" spans="1:14" ht="9.75" customHeight="1">
      <c r="A104" s="367"/>
      <c r="B104" s="1156"/>
      <c r="C104" s="1157"/>
      <c r="D104" s="829" t="s">
        <v>680</v>
      </c>
      <c r="E104" s="108"/>
      <c r="F104" s="401"/>
      <c r="G104" s="818">
        <f>ROUND(+'第6表の2（27表）'!F47/'第6表の2（27表）'!F63,1)</f>
        <v>3558</v>
      </c>
      <c r="H104" s="125">
        <f>ROUND(+'第6表の2（27表）'!G47/'第6表の2（27表）'!G63,1)</f>
        <v>1650.5</v>
      </c>
      <c r="I104" s="125">
        <f>ROUND(+'第6表の2（27表）'!H47/'第6表の2（27表）'!H63,1)</f>
        <v>1019.5</v>
      </c>
      <c r="J104" s="125">
        <f>ROUND(+'第6表の2（27表）'!I47/'第6表の2（27表）'!I63,1)</f>
        <v>5529.3</v>
      </c>
      <c r="K104" s="94">
        <f>ROUND(+'第6表の2（27表）'!J47/'第6表の2（27表）'!J63,1)</f>
        <v>0</v>
      </c>
      <c r="L104" s="94" t="e">
        <f>ROUND(+'第6表の2（27表）'!K47/'第6表の2（27表）'!K63,1)</f>
        <v>#DIV/0!</v>
      </c>
      <c r="M104" s="384">
        <f>ROUND(+'第6表の2（27表）'!L47/'第6表の2（27表）'!L63,1)</f>
        <v>2443.9</v>
      </c>
      <c r="N104" s="395">
        <f>ROUND(+'第6表の2（27表）'!M47/'第6表の2（27表）'!M63,1)</f>
        <v>2972</v>
      </c>
    </row>
    <row r="105" spans="1:14" ht="9.75" customHeight="1">
      <c r="A105" s="367"/>
      <c r="B105" s="104" t="s">
        <v>681</v>
      </c>
      <c r="C105" s="113"/>
      <c r="D105" s="113"/>
      <c r="E105" s="113"/>
      <c r="F105" s="399"/>
      <c r="G105" s="1008"/>
      <c r="H105" s="1005"/>
      <c r="I105" s="1005"/>
      <c r="J105" s="1005"/>
      <c r="K105" s="990"/>
      <c r="L105" s="990"/>
      <c r="M105" s="1006"/>
      <c r="N105" s="1007"/>
    </row>
    <row r="106" spans="1:14" ht="9.75" customHeight="1">
      <c r="A106" s="367"/>
      <c r="B106" s="1154"/>
      <c r="C106" s="1155"/>
      <c r="D106" s="833" t="s">
        <v>673</v>
      </c>
      <c r="E106" s="823"/>
      <c r="F106" s="844"/>
      <c r="G106" s="828"/>
      <c r="H106" s="824"/>
      <c r="I106" s="824"/>
      <c r="J106" s="824"/>
      <c r="K106" s="832"/>
      <c r="L106" s="832"/>
      <c r="M106" s="825"/>
      <c r="N106" s="826"/>
    </row>
    <row r="107" spans="1:14" ht="9.75" customHeight="1" thickBot="1">
      <c r="A107" s="368"/>
      <c r="B107" s="1160"/>
      <c r="C107" s="1161"/>
      <c r="D107" s="827" t="s">
        <v>726</v>
      </c>
      <c r="E107" s="370"/>
      <c r="F107" s="409"/>
      <c r="G107" s="820">
        <f>ROUND((+'第6表の2（27表）'!F29+'第6表の2（27表）'!F40)/'第6表の2（27表）'!F63,1)</f>
        <v>19455.5</v>
      </c>
      <c r="H107" s="414">
        <f>ROUND((+'第6表の2（27表）'!G29+'第6表の2（27表）'!G40)/'第6表の2（27表）'!G63,1)</f>
        <v>6358</v>
      </c>
      <c r="I107" s="414">
        <f>ROUND((+'第6表の2（27表）'!H29+'第6表の2（27表）'!H40)/'第6表の2（27表）'!H63,1)</f>
        <v>2138</v>
      </c>
      <c r="J107" s="414">
        <f>ROUND((+'第6表の2（27表）'!I29+'第6表の2（27表）'!I40)/'第6表の2（27表）'!I63,1)</f>
        <v>24428.3</v>
      </c>
      <c r="K107" s="403">
        <f>ROUND((+'第6表の2（27表）'!J29+'第6表の2（27表）'!J40)/'第6表の2（27表）'!J63,1)</f>
        <v>0</v>
      </c>
      <c r="L107" s="403" t="e">
        <f>ROUND((+'第6表の2（27表）'!K29+'第6表の2（27表）'!K40)/'第6表の2（27表）'!K63,1)</f>
        <v>#DIV/0!</v>
      </c>
      <c r="M107" s="415">
        <f>ROUND((+'第6表の2（27表）'!L29+'第6表の2（27表）'!L40)/'第6表の2（27表）'!L63,1)</f>
        <v>13569</v>
      </c>
      <c r="N107" s="416">
        <f>ROUND((+'第6表の2（27表）'!M29+'第6表の2（27表）'!M40)/'第6表の2（27表）'!M63,1)</f>
        <v>14782.2</v>
      </c>
    </row>
    <row r="108" spans="1:14" ht="9.75" customHeight="1">
      <c r="A108" s="367" t="s">
        <v>134</v>
      </c>
      <c r="B108" s="102" t="s">
        <v>135</v>
      </c>
      <c r="C108" s="103"/>
      <c r="D108" s="103"/>
      <c r="E108" s="103"/>
      <c r="F108" s="400"/>
      <c r="G108" s="1008"/>
      <c r="H108" s="1005"/>
      <c r="I108" s="1005"/>
      <c r="J108" s="1005"/>
      <c r="K108" s="990"/>
      <c r="L108" s="990"/>
      <c r="M108" s="1006"/>
      <c r="N108" s="1007"/>
    </row>
    <row r="109" spans="1:14" ht="9.75" customHeight="1">
      <c r="A109" s="367"/>
      <c r="B109" s="1154"/>
      <c r="C109" s="1155"/>
      <c r="D109" s="845" t="s">
        <v>136</v>
      </c>
      <c r="E109" s="839" t="s">
        <v>137</v>
      </c>
      <c r="F109" s="840"/>
      <c r="G109" s="841">
        <v>3150</v>
      </c>
      <c r="H109" s="842">
        <v>3000</v>
      </c>
      <c r="I109" s="842">
        <v>3150</v>
      </c>
      <c r="J109" s="842">
        <v>7350</v>
      </c>
      <c r="K109" s="954">
        <v>1800</v>
      </c>
      <c r="L109" s="954">
        <v>12600</v>
      </c>
      <c r="M109" s="843">
        <v>9450</v>
      </c>
      <c r="N109" s="1014"/>
    </row>
    <row r="110" spans="1:14" ht="9.75" customHeight="1">
      <c r="A110" s="367"/>
      <c r="B110" s="1154"/>
      <c r="C110" s="1155"/>
      <c r="D110" s="846"/>
      <c r="E110" s="845" t="s">
        <v>138</v>
      </c>
      <c r="F110" s="847"/>
      <c r="G110" s="848">
        <v>0</v>
      </c>
      <c r="H110" s="849">
        <v>2000</v>
      </c>
      <c r="I110" s="849">
        <v>1575</v>
      </c>
      <c r="J110" s="849">
        <v>2100</v>
      </c>
      <c r="K110" s="955">
        <v>1400</v>
      </c>
      <c r="L110" s="955">
        <v>5250</v>
      </c>
      <c r="M110" s="850">
        <v>2630</v>
      </c>
      <c r="N110" s="1015"/>
    </row>
    <row r="111" spans="1:14" ht="9.75" customHeight="1">
      <c r="A111" s="367"/>
      <c r="B111" s="1154"/>
      <c r="C111" s="1155"/>
      <c r="D111" s="845" t="s">
        <v>139</v>
      </c>
      <c r="E111" s="839" t="s">
        <v>137</v>
      </c>
      <c r="F111" s="840"/>
      <c r="G111" s="841">
        <v>1050</v>
      </c>
      <c r="H111" s="842">
        <v>0</v>
      </c>
      <c r="I111" s="842">
        <v>0</v>
      </c>
      <c r="J111" s="842">
        <v>0</v>
      </c>
      <c r="K111" s="954">
        <v>0</v>
      </c>
      <c r="L111" s="954">
        <v>0</v>
      </c>
      <c r="M111" s="843">
        <v>3150</v>
      </c>
      <c r="N111" s="1014"/>
    </row>
    <row r="112" spans="1:14" ht="9.75" customHeight="1">
      <c r="A112" s="367"/>
      <c r="B112" s="1156"/>
      <c r="C112" s="1157"/>
      <c r="D112" s="851"/>
      <c r="E112" s="834" t="s">
        <v>138</v>
      </c>
      <c r="F112" s="835"/>
      <c r="G112" s="836">
        <v>520</v>
      </c>
      <c r="H112" s="837">
        <v>0</v>
      </c>
      <c r="I112" s="837">
        <v>0</v>
      </c>
      <c r="J112" s="837">
        <v>0</v>
      </c>
      <c r="K112" s="956">
        <v>0</v>
      </c>
      <c r="L112" s="956">
        <v>0</v>
      </c>
      <c r="M112" s="838">
        <v>0</v>
      </c>
      <c r="N112" s="1016"/>
    </row>
    <row r="113" spans="1:14" ht="9.75" customHeight="1">
      <c r="A113" s="367"/>
      <c r="B113" s="102" t="s">
        <v>140</v>
      </c>
      <c r="C113" s="103"/>
      <c r="D113" s="103"/>
      <c r="E113" s="103"/>
      <c r="F113" s="400"/>
      <c r="G113" s="1008"/>
      <c r="H113" s="1005"/>
      <c r="I113" s="1005"/>
      <c r="J113" s="1005"/>
      <c r="K113" s="990"/>
      <c r="L113" s="990"/>
      <c r="M113" s="1006"/>
      <c r="N113" s="1007"/>
    </row>
    <row r="114" spans="1:14" ht="9.75" customHeight="1">
      <c r="A114" s="367"/>
      <c r="B114" s="1154"/>
      <c r="C114" s="1155"/>
      <c r="D114" s="833" t="s">
        <v>141</v>
      </c>
      <c r="E114" s="823"/>
      <c r="F114" s="1143" t="s">
        <v>338</v>
      </c>
      <c r="G114" s="828"/>
      <c r="H114" s="824"/>
      <c r="I114" s="824"/>
      <c r="J114" s="824"/>
      <c r="K114" s="832"/>
      <c r="L114" s="832"/>
      <c r="M114" s="825"/>
      <c r="N114" s="826"/>
    </row>
    <row r="115" spans="1:14" ht="9.75" customHeight="1">
      <c r="A115" s="367"/>
      <c r="B115" s="1156"/>
      <c r="C115" s="1157"/>
      <c r="D115" s="921" t="s">
        <v>21</v>
      </c>
      <c r="E115" s="108"/>
      <c r="F115" s="1144"/>
      <c r="G115" s="816">
        <f>ROUND(+'第6表の2（27表）'!F53/'第6表の2（27表）'!F69*100,1)</f>
        <v>0.1</v>
      </c>
      <c r="H115" s="124">
        <f>ROUND(+'第6表の2（27表）'!G53/'第6表の2（27表）'!G69*100,1)</f>
        <v>0.6</v>
      </c>
      <c r="I115" s="124">
        <f>ROUND(+'第6表の2（27表）'!H53/'第6表の2（27表）'!H69*100,1)</f>
        <v>0.2</v>
      </c>
      <c r="J115" s="124">
        <f>ROUND(+'第6表の2（27表）'!I53/'第6表の2（27表）'!I69*100,1)</f>
        <v>0.8</v>
      </c>
      <c r="K115" s="951" t="e">
        <f>ROUND(+'第6表の2（27表）'!J53/'第6表の2（27表）'!J69*100,1)</f>
        <v>#DIV/0!</v>
      </c>
      <c r="L115" s="94">
        <f>ROUND(+'第6表の2（27表）'!K53/'第6表の2（27表）'!K69*100,1)</f>
        <v>2</v>
      </c>
      <c r="M115" s="383">
        <f>ROUND(+'第6表の2（27表）'!L53/'第6表の2（27表）'!L69*100,1)</f>
        <v>0.4</v>
      </c>
      <c r="N115" s="394">
        <f>ROUND(+'第6表の2（27表）'!M53/'第6表の2（27表）'!M69*100,1)</f>
        <v>0.6</v>
      </c>
    </row>
    <row r="116" spans="1:14" ht="9.75" customHeight="1">
      <c r="A116" s="367"/>
      <c r="B116" s="102" t="s">
        <v>142</v>
      </c>
      <c r="C116" s="103"/>
      <c r="D116" s="103"/>
      <c r="E116" s="103"/>
      <c r="F116" s="400"/>
      <c r="G116" s="1008"/>
      <c r="H116" s="1005"/>
      <c r="I116" s="1005"/>
      <c r="J116" s="1005"/>
      <c r="K116" s="990"/>
      <c r="L116" s="990"/>
      <c r="M116" s="1006"/>
      <c r="N116" s="1007"/>
    </row>
    <row r="117" spans="1:14" ht="9.75" customHeight="1">
      <c r="A117" s="367"/>
      <c r="B117" s="1154"/>
      <c r="C117" s="1155"/>
      <c r="D117" s="833" t="s">
        <v>141</v>
      </c>
      <c r="E117" s="823"/>
      <c r="F117" s="1143" t="s">
        <v>338</v>
      </c>
      <c r="G117" s="828"/>
      <c r="H117" s="824"/>
      <c r="I117" s="824"/>
      <c r="J117" s="824"/>
      <c r="K117" s="832"/>
      <c r="L117" s="832"/>
      <c r="M117" s="825"/>
      <c r="N117" s="826"/>
    </row>
    <row r="118" spans="1:14" ht="9.75" customHeight="1">
      <c r="A118" s="367"/>
      <c r="B118" s="1156"/>
      <c r="C118" s="1157"/>
      <c r="D118" s="829" t="s">
        <v>143</v>
      </c>
      <c r="E118" s="108"/>
      <c r="F118" s="1144"/>
      <c r="G118" s="816">
        <f>ROUND(+'第6表の2（27表）'!F53/'第6表の2（27表）'!F68*100,1)</f>
        <v>0.2</v>
      </c>
      <c r="H118" s="124">
        <f>ROUND(+'第6表の2（27表）'!G53/'第6表の2（27表）'!G68*100,1)</f>
        <v>2.5</v>
      </c>
      <c r="I118" s="124">
        <f>ROUND(+'第6表の2（27表）'!H53/'第6表の2（27表）'!H68*100,1)</f>
        <v>0.7</v>
      </c>
      <c r="J118" s="124">
        <f>ROUND(+'第6表の2（27表）'!I53/'第6表の2（27表）'!I68*100,1)</f>
        <v>2.6</v>
      </c>
      <c r="K118" s="951" t="e">
        <f>ROUND(+'第6表の2（27表）'!J53/'第6表の2（27表）'!J68*100,1)</f>
        <v>#DIV/0!</v>
      </c>
      <c r="L118" s="94">
        <f>ROUND(+'第6表の2（27表）'!K53/'第6表の2（27表）'!K68*100,1)</f>
        <v>5.4</v>
      </c>
      <c r="M118" s="383">
        <f>ROUND(+'第6表の2（27表）'!L53/'第6表の2（27表）'!L68*100,1)</f>
        <v>0.9</v>
      </c>
      <c r="N118" s="394">
        <f>ROUND(+'第6表の2（27表）'!M53/'第6表の2（27表）'!M68*100,1)</f>
        <v>1.4</v>
      </c>
    </row>
    <row r="119" spans="1:14" ht="9.75" customHeight="1">
      <c r="A119" s="367"/>
      <c r="B119" s="102" t="s">
        <v>144</v>
      </c>
      <c r="C119" s="103"/>
      <c r="D119" s="103"/>
      <c r="E119" s="103"/>
      <c r="F119" s="400"/>
      <c r="G119" s="1008"/>
      <c r="H119" s="1005"/>
      <c r="I119" s="1005"/>
      <c r="J119" s="1005"/>
      <c r="K119" s="990"/>
      <c r="L119" s="990"/>
      <c r="M119" s="1006"/>
      <c r="N119" s="1007"/>
    </row>
    <row r="120" spans="1:14" ht="9.75" customHeight="1">
      <c r="A120" s="367"/>
      <c r="B120" s="1154"/>
      <c r="C120" s="1155"/>
      <c r="D120" s="833" t="s">
        <v>145</v>
      </c>
      <c r="E120" s="823"/>
      <c r="F120" s="1143" t="s">
        <v>338</v>
      </c>
      <c r="G120" s="828"/>
      <c r="H120" s="824"/>
      <c r="I120" s="824"/>
      <c r="J120" s="824"/>
      <c r="K120" s="832"/>
      <c r="L120" s="832"/>
      <c r="M120" s="825"/>
      <c r="N120" s="826"/>
    </row>
    <row r="121" spans="1:14" ht="9.75" customHeight="1" thickBot="1">
      <c r="A121" s="368"/>
      <c r="B121" s="1160"/>
      <c r="C121" s="1161"/>
      <c r="D121" s="827" t="s">
        <v>146</v>
      </c>
      <c r="E121" s="370"/>
      <c r="F121" s="1145"/>
      <c r="G121" s="819">
        <f>ROUND(+'第6表の2（27表）'!F54/'第6表の2（27表）'!F70*100,1)</f>
        <v>11.4</v>
      </c>
      <c r="H121" s="922">
        <f>ROUND(+'第6表の2（27表）'!G54/'第6表の2（27表）'!G70*100,1)</f>
        <v>20</v>
      </c>
      <c r="I121" s="371">
        <f>ROUND(+'第6表の2（27表）'!H54/'第6表の2（27表）'!H70*100,1)</f>
        <v>16.7</v>
      </c>
      <c r="J121" s="371">
        <f>ROUND(+'第6表の2（27表）'!I54/'第6表の2（27表）'!I70*100,1)</f>
        <v>10.4</v>
      </c>
      <c r="K121" s="953" t="e">
        <f>ROUND(+'第6表の2（27表）'!J54/'第6表の2（27表）'!J70*100,1)</f>
        <v>#DIV/0!</v>
      </c>
      <c r="L121" s="403">
        <f>ROUND(+'第6表の2（27表）'!K54/'第6表の2（27表）'!K70*100,1)</f>
        <v>35</v>
      </c>
      <c r="M121" s="385">
        <f>ROUND(+'第6表の2（27表）'!L54/'第6表の2（27表）'!L70*100,1)</f>
        <v>17.8</v>
      </c>
      <c r="N121" s="949">
        <f>ROUND(+'第6表の2（27表）'!M54/'第6表の2（27表）'!M70*100,1)</f>
        <v>18.4</v>
      </c>
    </row>
    <row r="122" spans="1:14" ht="9.75" customHeight="1">
      <c r="A122" s="367" t="s">
        <v>662</v>
      </c>
      <c r="B122" s="102" t="s">
        <v>147</v>
      </c>
      <c r="C122" s="103"/>
      <c r="D122" s="103"/>
      <c r="E122" s="103"/>
      <c r="F122" s="400"/>
      <c r="G122" s="1008"/>
      <c r="H122" s="1005"/>
      <c r="I122" s="1005"/>
      <c r="J122" s="1005"/>
      <c r="K122" s="990"/>
      <c r="L122" s="990"/>
      <c r="M122" s="1006"/>
      <c r="N122" s="1007"/>
    </row>
    <row r="123" spans="1:14" ht="9.75" customHeight="1">
      <c r="A123" s="367" t="s">
        <v>727</v>
      </c>
      <c r="B123" s="1154"/>
      <c r="C123" s="1155"/>
      <c r="D123" s="822" t="s">
        <v>148</v>
      </c>
      <c r="E123" s="823"/>
      <c r="F123" s="1143" t="s">
        <v>50</v>
      </c>
      <c r="G123" s="828"/>
      <c r="H123" s="824"/>
      <c r="I123" s="824"/>
      <c r="J123" s="824"/>
      <c r="K123" s="832"/>
      <c r="L123" s="832"/>
      <c r="M123" s="825"/>
      <c r="N123" s="826"/>
    </row>
    <row r="124" spans="1:14" ht="9.75" customHeight="1">
      <c r="A124" s="920" t="s">
        <v>728</v>
      </c>
      <c r="B124" s="1156"/>
      <c r="C124" s="1157"/>
      <c r="D124" s="831" t="s">
        <v>149</v>
      </c>
      <c r="E124" s="108"/>
      <c r="F124" s="1144"/>
      <c r="G124" s="816">
        <f>ROUND(+'第6表の2（27表）'!F56/'第6表の2（27表）'!F70*100,1)</f>
        <v>9.5</v>
      </c>
      <c r="H124" s="124">
        <f>ROUND(+'第6表の2（27表）'!G56/'第6表の2（27表）'!G70*100,1)</f>
        <v>9.3</v>
      </c>
      <c r="I124" s="124">
        <f>ROUND(+'第6表の2（27表）'!H56/'第6表の2（27表）'!H70*100,1)</f>
        <v>4.2</v>
      </c>
      <c r="J124" s="124">
        <f>ROUND(+'第6表の2（27表）'!I56/'第6表の2（27表）'!I70*100,1)</f>
        <v>4.8</v>
      </c>
      <c r="K124" s="951" t="e">
        <f>ROUND(+'第6表の2（27表）'!J56/'第6表の2（27表）'!J70*100,1)</f>
        <v>#DIV/0!</v>
      </c>
      <c r="L124" s="951">
        <f>ROUND(+'第6表の2（27表）'!K56/'第6表の2（27表）'!K70*100,1)</f>
        <v>0</v>
      </c>
      <c r="M124" s="383">
        <f>ROUND(+'第6表の2（27表）'!L56/'第6表の2（27表）'!L70*100,1)</f>
        <v>5.6</v>
      </c>
      <c r="N124" s="394">
        <f>ROUND(+'第6表の2（27表）'!M56/'第6表の2（27表）'!M70*100,1)</f>
        <v>5.9</v>
      </c>
    </row>
    <row r="125" spans="1:14" ht="9.75" customHeight="1">
      <c r="A125" s="367"/>
      <c r="B125" s="102" t="s">
        <v>150</v>
      </c>
      <c r="C125" s="103"/>
      <c r="D125" s="103"/>
      <c r="E125" s="103"/>
      <c r="F125" s="400"/>
      <c r="G125" s="1008"/>
      <c r="H125" s="1005"/>
      <c r="I125" s="1005"/>
      <c r="J125" s="1005"/>
      <c r="K125" s="990"/>
      <c r="L125" s="990"/>
      <c r="M125" s="1006"/>
      <c r="N125" s="1007"/>
    </row>
    <row r="126" spans="1:14" ht="9.75" customHeight="1">
      <c r="A126" s="367"/>
      <c r="B126" s="1154"/>
      <c r="C126" s="1155"/>
      <c r="D126" s="833" t="s">
        <v>151</v>
      </c>
      <c r="E126" s="823"/>
      <c r="F126" s="1143" t="s">
        <v>50</v>
      </c>
      <c r="G126" s="828"/>
      <c r="H126" s="824"/>
      <c r="I126" s="824"/>
      <c r="J126" s="824"/>
      <c r="K126" s="832"/>
      <c r="L126" s="832"/>
      <c r="M126" s="825"/>
      <c r="N126" s="826"/>
    </row>
    <row r="127" spans="1:14" ht="9.75" customHeight="1">
      <c r="A127" s="367"/>
      <c r="B127" s="1156"/>
      <c r="C127" s="1157"/>
      <c r="D127" s="829" t="s">
        <v>165</v>
      </c>
      <c r="E127" s="108"/>
      <c r="F127" s="1144"/>
      <c r="G127" s="816">
        <f>ROUND((+'第6表の2（27表）'!F57+'第6表の2（27表）'!F58+'第6表の2（27表）'!F59)/'第6表の2（27表）'!F70*100,1)</f>
        <v>60</v>
      </c>
      <c r="H127" s="124">
        <f>ROUND((+'第6表の2（27表）'!G57+'第6表の2（27表）'!G58+'第6表の2（27表）'!G59)/'第6表の2（27表）'!G70*100,1)</f>
        <v>58.7</v>
      </c>
      <c r="I127" s="124">
        <f>ROUND((+'第6表の2（27表）'!H57+'第6表の2（27表）'!H58+'第6表の2（27表）'!H59)/'第6表の2（27表）'!H70*100,1)</f>
        <v>31.3</v>
      </c>
      <c r="J127" s="124">
        <f>ROUND((+'第6表の2（27表）'!I57+'第6表の2（27表）'!I58+'第6表の2（27表）'!I59)/'第6表の2（27表）'!I70*100,1)</f>
        <v>29.1</v>
      </c>
      <c r="K127" s="951" t="e">
        <f>ROUND((+'第6表の2（27表）'!J57+'第6表の2（27表）'!J58+'第6表の2（27表）'!J59)/'第6表の2（27表）'!J70*100,1)</f>
        <v>#DIV/0!</v>
      </c>
      <c r="L127" s="951">
        <f>ROUND((+'第6表の2（27表）'!K57+'第6表の2（27表）'!K58+'第6表の2（27表）'!K59)/'第6表の2（27表）'!K70*100,1)</f>
        <v>0</v>
      </c>
      <c r="M127" s="383">
        <f>ROUND((+'第6表の2（27表）'!L57+'第6表の2（27表）'!L58+'第6表の2（27表）'!L59)/'第6表の2（27表）'!L70*100,1)</f>
        <v>43.9</v>
      </c>
      <c r="N127" s="394">
        <f>ROUND((+'第6表の2（27表）'!M57+'第6表の2（27表）'!M58+'第6表の2（27表）'!M59)/'第6表の2（27表）'!M70*100,1)</f>
        <v>41</v>
      </c>
    </row>
    <row r="128" spans="1:14" ht="9.75" customHeight="1">
      <c r="A128" s="367"/>
      <c r="B128" s="102" t="s">
        <v>153</v>
      </c>
      <c r="C128" s="103"/>
      <c r="D128" s="103"/>
      <c r="E128" s="103"/>
      <c r="F128" s="400"/>
      <c r="G128" s="1008"/>
      <c r="H128" s="1005"/>
      <c r="I128" s="1005"/>
      <c r="J128" s="1005"/>
      <c r="K128" s="990"/>
      <c r="L128" s="990"/>
      <c r="M128" s="1006"/>
      <c r="N128" s="1007"/>
    </row>
    <row r="129" spans="1:14" ht="9.75" customHeight="1">
      <c r="A129" s="367"/>
      <c r="B129" s="1154"/>
      <c r="C129" s="1155"/>
      <c r="D129" s="833" t="s">
        <v>154</v>
      </c>
      <c r="E129" s="823"/>
      <c r="F129" s="1143" t="s">
        <v>50</v>
      </c>
      <c r="G129" s="828"/>
      <c r="H129" s="824"/>
      <c r="I129" s="824"/>
      <c r="J129" s="824"/>
      <c r="K129" s="832"/>
      <c r="L129" s="832"/>
      <c r="M129" s="825"/>
      <c r="N129" s="826"/>
    </row>
    <row r="130" spans="1:14" ht="9.75" customHeight="1">
      <c r="A130" s="367"/>
      <c r="B130" s="1156"/>
      <c r="C130" s="1157"/>
      <c r="D130" s="829" t="s">
        <v>165</v>
      </c>
      <c r="E130" s="108"/>
      <c r="F130" s="1144"/>
      <c r="G130" s="816">
        <f>ROUND(+'第6表の2（27表）'!F60/'第6表の2（27表）'!F70*100,1)</f>
        <v>3.3</v>
      </c>
      <c r="H130" s="124">
        <f>ROUND(+'第6表の2（27表）'!G60/'第6表の2（27表）'!G70*100,1)</f>
        <v>9</v>
      </c>
      <c r="I130" s="124">
        <f>ROUND(+'第6表の2（27表）'!H60/'第6表の2（27表）'!H70*100,1)</f>
        <v>4.2</v>
      </c>
      <c r="J130" s="124">
        <f>ROUND(+'第6表の2（27表）'!I60/'第6表の2（27表）'!I70*100,1)</f>
        <v>2.3</v>
      </c>
      <c r="K130" s="951" t="e">
        <f>ROUND(+'第6表の2（27表）'!J60/'第6表の2（27表）'!J70*100,1)</f>
        <v>#DIV/0!</v>
      </c>
      <c r="L130" s="951">
        <f>ROUND(+'第6表の2（27表）'!K60/'第6表の2（27表）'!K70*100,1)</f>
        <v>0</v>
      </c>
      <c r="M130" s="383">
        <f>ROUND(+'第6表の2（27表）'!L60/'第6表の2（27表）'!L70*100,1)</f>
        <v>2.3</v>
      </c>
      <c r="N130" s="394">
        <f>ROUND(+'第6表の2（27表）'!M60/'第6表の2（27表）'!M70*100,1)</f>
        <v>2.7</v>
      </c>
    </row>
    <row r="131" spans="1:14" ht="9.75" customHeight="1">
      <c r="A131" s="367"/>
      <c r="B131" s="102" t="s">
        <v>155</v>
      </c>
      <c r="C131" s="103"/>
      <c r="D131" s="103"/>
      <c r="E131" s="103"/>
      <c r="F131" s="400"/>
      <c r="G131" s="1008"/>
      <c r="H131" s="1005"/>
      <c r="I131" s="1005"/>
      <c r="J131" s="1005"/>
      <c r="K131" s="990"/>
      <c r="L131" s="990"/>
      <c r="M131" s="1006"/>
      <c r="N131" s="1007"/>
    </row>
    <row r="132" spans="1:14" ht="9.75" customHeight="1">
      <c r="A132" s="367"/>
      <c r="B132" s="1154"/>
      <c r="C132" s="1155"/>
      <c r="D132" s="833" t="s">
        <v>156</v>
      </c>
      <c r="E132" s="823"/>
      <c r="F132" s="1143" t="s">
        <v>50</v>
      </c>
      <c r="G132" s="828"/>
      <c r="H132" s="824"/>
      <c r="I132" s="824"/>
      <c r="J132" s="824"/>
      <c r="K132" s="832"/>
      <c r="L132" s="832"/>
      <c r="M132" s="825"/>
      <c r="N132" s="826"/>
    </row>
    <row r="133" spans="1:14" ht="9.75" customHeight="1">
      <c r="A133" s="367"/>
      <c r="B133" s="1156"/>
      <c r="C133" s="1157"/>
      <c r="D133" s="829" t="s">
        <v>165</v>
      </c>
      <c r="E133" s="108"/>
      <c r="F133" s="1144"/>
      <c r="G133" s="816">
        <f>ROUND(+'第6表の2（27表）'!F61/'第6表の2（27表）'!F70*100,1)</f>
        <v>6.7</v>
      </c>
      <c r="H133" s="124">
        <f>ROUND(+'第6表の2（27表）'!G61/'第6表の2（27表）'!G70*100,1)</f>
        <v>10</v>
      </c>
      <c r="I133" s="124">
        <f>ROUND(+'第6表の2（27表）'!H61/'第6表の2（27表）'!H70*100,1)</f>
        <v>6.3</v>
      </c>
      <c r="J133" s="124">
        <f>ROUND(+'第6表の2（27表）'!I61/'第6表の2（27表）'!I70*100,1)</f>
        <v>8.1</v>
      </c>
      <c r="K133" s="951" t="e">
        <f>ROUND(+'第6表の2（27表）'!J61/'第6表の2（27表）'!J70*100,1)</f>
        <v>#DIV/0!</v>
      </c>
      <c r="L133" s="951">
        <f>ROUND(+'第6表の2（27表）'!K61/'第6表の2（27表）'!K70*100,1)</f>
        <v>1.3</v>
      </c>
      <c r="M133" s="383">
        <f>ROUND(+'第6表の2（27表）'!L61/'第6表の2（27表）'!L70*100,1)</f>
        <v>13.9</v>
      </c>
      <c r="N133" s="394">
        <f>ROUND(+'第6表の2（27表）'!M61/'第6表の2（27表）'!M70*100,1)</f>
        <v>9.5</v>
      </c>
    </row>
    <row r="134" spans="1:14" ht="9.75" customHeight="1">
      <c r="A134" s="367"/>
      <c r="B134" s="102" t="s">
        <v>157</v>
      </c>
      <c r="C134" s="103"/>
      <c r="D134" s="103"/>
      <c r="E134" s="103"/>
      <c r="F134" s="400"/>
      <c r="G134" s="1008"/>
      <c r="H134" s="1005"/>
      <c r="I134" s="1005"/>
      <c r="J134" s="1005"/>
      <c r="K134" s="990"/>
      <c r="L134" s="990"/>
      <c r="M134" s="1006"/>
      <c r="N134" s="1007"/>
    </row>
    <row r="135" spans="1:14" ht="9.75" customHeight="1">
      <c r="A135" s="367"/>
      <c r="B135" s="1154"/>
      <c r="C135" s="1155"/>
      <c r="D135" s="833" t="s">
        <v>158</v>
      </c>
      <c r="E135" s="823"/>
      <c r="F135" s="1143" t="s">
        <v>50</v>
      </c>
      <c r="G135" s="828"/>
      <c r="H135" s="824"/>
      <c r="I135" s="824"/>
      <c r="J135" s="824"/>
      <c r="K135" s="832"/>
      <c r="L135" s="832"/>
      <c r="M135" s="825"/>
      <c r="N135" s="826"/>
    </row>
    <row r="136" spans="1:14" ht="9.75" customHeight="1">
      <c r="A136" s="367"/>
      <c r="B136" s="1156"/>
      <c r="C136" s="1157"/>
      <c r="D136" s="829" t="s">
        <v>165</v>
      </c>
      <c r="E136" s="108"/>
      <c r="F136" s="1144"/>
      <c r="G136" s="816">
        <f>ROUND(+'第6表の2（27表）'!F62/'第6表の2（27表）'!F70*100,1)</f>
        <v>1</v>
      </c>
      <c r="H136" s="124">
        <f>ROUND(+'第6表の2（27表）'!G62/'第6表の2（27表）'!G70*100,1)</f>
        <v>3.3</v>
      </c>
      <c r="I136" s="124">
        <f>ROUND(+'第6表の2（27表）'!H62/'第6表の2（27表）'!H70*100,1)</f>
        <v>0</v>
      </c>
      <c r="J136" s="124">
        <f>ROUND(+'第6表の2（27表）'!I62/'第6表の2（27表）'!I70*100,1)</f>
        <v>1.2</v>
      </c>
      <c r="K136" s="951" t="e">
        <f>ROUND(+'第6表の2（27表）'!J62/'第6表の2（27表）'!J70*100,1)</f>
        <v>#DIV/0!</v>
      </c>
      <c r="L136" s="951">
        <f>ROUND(+'第6表の2（27表）'!K62/'第6表の2（27表）'!K70*100,1)</f>
        <v>0</v>
      </c>
      <c r="M136" s="383">
        <f>ROUND(+'第6表の2（27表）'!L62/'第6表の2（27表）'!L70*100,1)</f>
        <v>5.9</v>
      </c>
      <c r="N136" s="394">
        <f>ROUND(+'第6表の2（27表）'!M62/'第6表の2（27表）'!M70*100,1)</f>
        <v>2.7</v>
      </c>
    </row>
    <row r="137" spans="1:14" ht="9.75" customHeight="1">
      <c r="A137" s="367"/>
      <c r="B137" s="102" t="s">
        <v>682</v>
      </c>
      <c r="C137" s="103"/>
      <c r="D137" s="103"/>
      <c r="E137" s="103"/>
      <c r="F137" s="400"/>
      <c r="G137" s="1008"/>
      <c r="H137" s="1005"/>
      <c r="I137" s="1005"/>
      <c r="J137" s="1005"/>
      <c r="K137" s="990"/>
      <c r="L137" s="990"/>
      <c r="M137" s="1006"/>
      <c r="N137" s="1007"/>
    </row>
    <row r="138" spans="1:14" ht="9.75" customHeight="1">
      <c r="A138" s="367"/>
      <c r="B138" s="1154"/>
      <c r="C138" s="1155"/>
      <c r="D138" s="833" t="s">
        <v>683</v>
      </c>
      <c r="E138" s="823"/>
      <c r="F138" s="1143" t="s">
        <v>50</v>
      </c>
      <c r="G138" s="828"/>
      <c r="H138" s="824"/>
      <c r="I138" s="824"/>
      <c r="J138" s="824"/>
      <c r="K138" s="832"/>
      <c r="L138" s="832"/>
      <c r="M138" s="825"/>
      <c r="N138" s="826"/>
    </row>
    <row r="139" spans="1:14" ht="9.75" customHeight="1">
      <c r="A139" s="367"/>
      <c r="B139" s="1156"/>
      <c r="C139" s="1157"/>
      <c r="D139" s="829" t="s">
        <v>165</v>
      </c>
      <c r="E139" s="108"/>
      <c r="F139" s="1144"/>
      <c r="G139" s="816">
        <f>ROUND(+'第6表の2（27表）'!F63/'第6表の2（27表）'!F70*100,1)</f>
        <v>2.9</v>
      </c>
      <c r="H139" s="124">
        <f>ROUND(+'第6表の2（27表）'!G63/'第6表の2（27表）'!G70*100,1)</f>
        <v>6.7</v>
      </c>
      <c r="I139" s="124">
        <f>ROUND(+'第6表の2（27表）'!H63/'第6表の2（27表）'!H70*100,1)</f>
        <v>4.2</v>
      </c>
      <c r="J139" s="124">
        <f>ROUND(+'第6表の2（27表）'!I63/'第6表の2（27表）'!I70*100,1)</f>
        <v>2.3</v>
      </c>
      <c r="K139" s="951" t="e">
        <f>ROUND(+'第6表の2（27表）'!J63/'第6表の2（27表）'!J70*100,1)</f>
        <v>#DIV/0!</v>
      </c>
      <c r="L139" s="951">
        <f>ROUND(+'第6表の2（27表）'!K63/'第6表の2（27表）'!K70*100,1)</f>
        <v>0</v>
      </c>
      <c r="M139" s="383">
        <f>ROUND(+'第6表の2（27表）'!L63/'第6表の2（27表）'!L70*100,1)</f>
        <v>2.6</v>
      </c>
      <c r="N139" s="394">
        <f>ROUND(+'第6表の2（27表）'!M63/'第6表の2（27表）'!M70*100,1)</f>
        <v>2.7</v>
      </c>
    </row>
    <row r="140" spans="1:14" ht="9.75" customHeight="1">
      <c r="A140" s="367"/>
      <c r="B140" s="102" t="s">
        <v>159</v>
      </c>
      <c r="C140" s="103"/>
      <c r="D140" s="103"/>
      <c r="E140" s="103"/>
      <c r="F140" s="400"/>
      <c r="G140" s="1008"/>
      <c r="H140" s="1005"/>
      <c r="I140" s="1005"/>
      <c r="J140" s="1005"/>
      <c r="K140" s="990"/>
      <c r="L140" s="990"/>
      <c r="M140" s="1006"/>
      <c r="N140" s="1007"/>
    </row>
    <row r="141" spans="1:14" ht="9.75" customHeight="1">
      <c r="A141" s="367"/>
      <c r="B141" s="1154"/>
      <c r="C141" s="1155"/>
      <c r="D141" s="830" t="s">
        <v>160</v>
      </c>
      <c r="E141" s="823"/>
      <c r="F141" s="1143" t="s">
        <v>50</v>
      </c>
      <c r="G141" s="828"/>
      <c r="H141" s="824"/>
      <c r="I141" s="824"/>
      <c r="J141" s="824"/>
      <c r="K141" s="832"/>
      <c r="L141" s="832"/>
      <c r="M141" s="825"/>
      <c r="N141" s="826"/>
    </row>
    <row r="142" spans="1:14" ht="9.75" customHeight="1">
      <c r="A142" s="367"/>
      <c r="B142" s="1156"/>
      <c r="C142" s="1157"/>
      <c r="D142" s="829" t="s">
        <v>152</v>
      </c>
      <c r="E142" s="108"/>
      <c r="F142" s="1144"/>
      <c r="G142" s="816">
        <f>ROUND(+'第6表の2（27表）'!F64/'第6表の2（27表）'!F70*100,1)</f>
        <v>5.2</v>
      </c>
      <c r="H142" s="124">
        <f>ROUND(+'第6表の2（27表）'!G64/'第6表の2（27表）'!G70*100,1)</f>
        <v>3.3</v>
      </c>
      <c r="I142" s="124">
        <f>ROUND(+'第6表の2（27表）'!H64/'第6表の2（27表）'!H70*100,1)</f>
        <v>0</v>
      </c>
      <c r="J142" s="124">
        <f>ROUND(+'第6表の2（27表）'!I64/'第6表の2（27表）'!I70*100,1)</f>
        <v>2.9</v>
      </c>
      <c r="K142" s="951" t="e">
        <f>ROUND(+'第6表の2（27表）'!J64/'第6表の2（27表）'!J70*100,1)</f>
        <v>#DIV/0!</v>
      </c>
      <c r="L142" s="951">
        <f>ROUND(+'第6表の2（27表）'!K64/'第6表の2（27表）'!K70*100,1)</f>
        <v>0</v>
      </c>
      <c r="M142" s="383">
        <f>ROUND(+'第6表の2（27表）'!L64/'第6表の2（27表）'!L70*100,1)</f>
        <v>3.3</v>
      </c>
      <c r="N142" s="394">
        <f>ROUND(+'第6表の2（27表）'!M64/'第6表の2（27表）'!M70*100,1)</f>
        <v>3.3</v>
      </c>
    </row>
    <row r="143" spans="1:14" ht="9.75" customHeight="1">
      <c r="A143" s="367"/>
      <c r="B143" s="102" t="s">
        <v>161</v>
      </c>
      <c r="C143" s="103"/>
      <c r="D143" s="103"/>
      <c r="E143" s="103"/>
      <c r="F143" s="400"/>
      <c r="G143" s="1008"/>
      <c r="H143" s="1005"/>
      <c r="I143" s="1005"/>
      <c r="J143" s="1005"/>
      <c r="K143" s="990"/>
      <c r="L143" s="990"/>
      <c r="M143" s="1006"/>
      <c r="N143" s="1007"/>
    </row>
    <row r="144" spans="1:14" ht="9.75" customHeight="1">
      <c r="A144" s="367"/>
      <c r="B144" s="1154"/>
      <c r="C144" s="1155"/>
      <c r="D144" s="822" t="s">
        <v>162</v>
      </c>
      <c r="E144" s="823"/>
      <c r="F144" s="1143" t="s">
        <v>50</v>
      </c>
      <c r="G144" s="828"/>
      <c r="H144" s="824"/>
      <c r="I144" s="824"/>
      <c r="J144" s="824"/>
      <c r="K144" s="832"/>
      <c r="L144" s="832"/>
      <c r="M144" s="825"/>
      <c r="N144" s="826"/>
    </row>
    <row r="145" spans="1:14" ht="9.75" customHeight="1">
      <c r="A145" s="367"/>
      <c r="B145" s="1156"/>
      <c r="C145" s="1157"/>
      <c r="D145" s="829" t="s">
        <v>152</v>
      </c>
      <c r="E145" s="108"/>
      <c r="F145" s="1144"/>
      <c r="G145" s="124">
        <f>ROUND(+'第6表の2（27表）'!F65/'第6表の2（27表）'!F70*100,1)</f>
        <v>13.8</v>
      </c>
      <c r="H145" s="124">
        <f>ROUND(+'第6表の2（27表）'!G65/'第6表の2（27表）'!G70*100,1)</f>
        <v>0</v>
      </c>
      <c r="I145" s="124">
        <f>ROUND(+'第6表の2（27表）'!H65/'第6表の2（27表）'!H70*100,1)</f>
        <v>0</v>
      </c>
      <c r="J145" s="124">
        <f>ROUND(+'第6表の2（27表）'!I65/'第6表の2（27表）'!I70*100,1)</f>
        <v>3.5</v>
      </c>
      <c r="K145" s="951" t="e">
        <f>ROUND(+'第6表の2（27表）'!J65/'第6表の2（27表）'!J70*100,1)</f>
        <v>#DIV/0!</v>
      </c>
      <c r="L145" s="951">
        <f>ROUND(+'第6表の2（27表）'!K65/'第6表の2（27表）'!K70*100,1)</f>
        <v>0</v>
      </c>
      <c r="M145" s="383">
        <f>ROUND(+'第6表の2（27表）'!L65/'第6表の2（27表）'!L70*100,1)</f>
        <v>8.3</v>
      </c>
      <c r="N145" s="394">
        <f>ROUND(+'第6表の2（27表）'!M65/'第6表の2（27表）'!M70*100,1)</f>
        <v>7.2</v>
      </c>
    </row>
    <row r="146" spans="1:14" ht="9.75" customHeight="1">
      <c r="A146" s="367"/>
      <c r="B146" s="102" t="s">
        <v>163</v>
      </c>
      <c r="C146" s="103"/>
      <c r="D146" s="103"/>
      <c r="E146" s="103"/>
      <c r="F146" s="400"/>
      <c r="G146" s="1005"/>
      <c r="H146" s="1005"/>
      <c r="I146" s="1005"/>
      <c r="J146" s="1005"/>
      <c r="K146" s="990"/>
      <c r="L146" s="990"/>
      <c r="M146" s="1006"/>
      <c r="N146" s="1007"/>
    </row>
    <row r="147" spans="1:14" ht="9.75" customHeight="1">
      <c r="A147" s="367"/>
      <c r="B147" s="1154"/>
      <c r="C147" s="1155"/>
      <c r="D147" s="822" t="s">
        <v>164</v>
      </c>
      <c r="E147" s="823"/>
      <c r="F147" s="1143" t="s">
        <v>50</v>
      </c>
      <c r="G147" s="824"/>
      <c r="H147" s="824"/>
      <c r="I147" s="824"/>
      <c r="J147" s="824"/>
      <c r="K147" s="832"/>
      <c r="L147" s="832"/>
      <c r="M147" s="825"/>
      <c r="N147" s="826"/>
    </row>
    <row r="148" spans="1:14" ht="9.75" customHeight="1" thickBot="1">
      <c r="A148" s="368"/>
      <c r="B148" s="1160"/>
      <c r="C148" s="1161"/>
      <c r="D148" s="827" t="s">
        <v>165</v>
      </c>
      <c r="E148" s="370"/>
      <c r="F148" s="1145"/>
      <c r="G148" s="371">
        <f>ROUND(+'第6表の2（27表）'!F66/'第6表の2（27表）'!F70*100,1)</f>
        <v>102.4</v>
      </c>
      <c r="H148" s="371">
        <f>ROUND(+'第6表の2（27表）'!G66/'第6表の2（27表）'!G70*100,1)</f>
        <v>100.3</v>
      </c>
      <c r="I148" s="371">
        <f>ROUND(+'第6表の2（27表）'!H66/'第6表の2（27表）'!H70*100,1)</f>
        <v>50</v>
      </c>
      <c r="J148" s="371">
        <f>ROUND(+'第6表の2（27表）'!I66/'第6表の2（27表）'!I70*100,1)</f>
        <v>54.1</v>
      </c>
      <c r="K148" s="953" t="e">
        <f>ROUND(+'第6表の2（27表）'!J66/'第6表の2（27表）'!J70*100,1)</f>
        <v>#DIV/0!</v>
      </c>
      <c r="L148" s="953">
        <f>ROUND(+'第6表の2（27表）'!K66/'第6表の2（27表）'!K70*100,1)</f>
        <v>1.3</v>
      </c>
      <c r="M148" s="923">
        <f>ROUND(+'第6表の2（27表）'!L66/'第6表の2（27表）'!L70*100,1)</f>
        <v>85.8</v>
      </c>
      <c r="N148" s="396">
        <f>ROUND(+'第6表の2（27表）'!M66/'第6表の2（27表）'!M70*100,1)</f>
        <v>75.1</v>
      </c>
    </row>
    <row r="149" spans="1:6" ht="9.75" customHeight="1">
      <c r="A149" s="118"/>
      <c r="B149" s="118"/>
      <c r="C149" s="118"/>
      <c r="D149" s="118"/>
      <c r="E149" s="118"/>
      <c r="F149" s="118"/>
    </row>
    <row r="150" spans="1:6" ht="9.75" customHeight="1">
      <c r="A150" s="118"/>
      <c r="B150" s="118"/>
      <c r="C150" s="118"/>
      <c r="D150" s="118"/>
      <c r="E150" s="118"/>
      <c r="F150" s="118"/>
    </row>
    <row r="151" spans="1:6" ht="9.75" customHeight="1">
      <c r="A151" s="118"/>
      <c r="B151" s="118"/>
      <c r="C151" s="118"/>
      <c r="D151" s="118"/>
      <c r="E151" s="118"/>
      <c r="F151" s="118"/>
    </row>
    <row r="152" spans="1:6" ht="9.75" customHeight="1">
      <c r="A152" s="118"/>
      <c r="B152" s="118"/>
      <c r="C152" s="118"/>
      <c r="D152" s="118"/>
      <c r="E152" s="118"/>
      <c r="F152" s="118"/>
    </row>
    <row r="153" spans="1:6" ht="9.75" customHeight="1">
      <c r="A153" s="118"/>
      <c r="B153" s="118"/>
      <c r="C153" s="118"/>
      <c r="D153" s="118"/>
      <c r="E153" s="118"/>
      <c r="F153" s="118"/>
    </row>
    <row r="154" spans="1:6" ht="9.75" customHeight="1">
      <c r="A154" s="118"/>
      <c r="B154" s="118"/>
      <c r="C154" s="118"/>
      <c r="D154" s="118"/>
      <c r="E154" s="118"/>
      <c r="F154" s="118"/>
    </row>
    <row r="155" spans="1:6" ht="9.75" customHeight="1">
      <c r="A155" s="118"/>
      <c r="B155" s="118"/>
      <c r="C155" s="118"/>
      <c r="D155" s="118"/>
      <c r="E155" s="118"/>
      <c r="F155" s="118"/>
    </row>
    <row r="156" spans="1:6" ht="9.75" customHeight="1">
      <c r="A156" s="118"/>
      <c r="B156" s="118"/>
      <c r="C156" s="118"/>
      <c r="D156" s="118"/>
      <c r="E156" s="118"/>
      <c r="F156" s="118"/>
    </row>
    <row r="157" spans="1:6" ht="11.25" customHeight="1">
      <c r="A157" s="118"/>
      <c r="B157" s="118"/>
      <c r="C157" s="118"/>
      <c r="D157" s="118"/>
      <c r="E157" s="118"/>
      <c r="F157" s="118"/>
    </row>
    <row r="158" spans="1:6" ht="11.25" customHeight="1">
      <c r="A158" s="118"/>
      <c r="B158" s="118"/>
      <c r="C158" s="118"/>
      <c r="D158" s="118"/>
      <c r="E158" s="118"/>
      <c r="F158" s="118"/>
    </row>
    <row r="159" spans="1:6" ht="11.25" customHeight="1">
      <c r="A159" s="118"/>
      <c r="B159" s="118"/>
      <c r="C159" s="118"/>
      <c r="D159" s="118"/>
      <c r="E159" s="118"/>
      <c r="F159" s="118"/>
    </row>
    <row r="160" spans="1:6" ht="11.25" customHeight="1">
      <c r="A160" s="118"/>
      <c r="B160" s="118"/>
      <c r="C160" s="118"/>
      <c r="D160" s="118"/>
      <c r="E160" s="118"/>
      <c r="F160" s="118"/>
    </row>
    <row r="161" spans="1:6" ht="11.25" customHeight="1">
      <c r="A161" s="118"/>
      <c r="B161" s="118"/>
      <c r="C161" s="118"/>
      <c r="D161" s="118"/>
      <c r="E161" s="118"/>
      <c r="F161" s="118"/>
    </row>
    <row r="162" spans="1:6" ht="11.25" customHeight="1">
      <c r="A162" s="118"/>
      <c r="B162" s="118"/>
      <c r="C162" s="118"/>
      <c r="D162" s="118"/>
      <c r="E162" s="118"/>
      <c r="F162" s="118"/>
    </row>
    <row r="163" spans="1:6" ht="11.25" customHeight="1">
      <c r="A163" s="118"/>
      <c r="B163" s="118"/>
      <c r="C163" s="118"/>
      <c r="D163" s="118"/>
      <c r="E163" s="118"/>
      <c r="F163" s="118"/>
    </row>
    <row r="164" spans="1:6" ht="11.25" customHeight="1">
      <c r="A164" s="118"/>
      <c r="B164" s="118"/>
      <c r="C164" s="118"/>
      <c r="D164" s="118"/>
      <c r="E164" s="118"/>
      <c r="F164" s="118"/>
    </row>
    <row r="165" spans="1:6" ht="11.25" customHeight="1">
      <c r="A165" s="118"/>
      <c r="B165" s="118"/>
      <c r="C165" s="118"/>
      <c r="D165" s="118"/>
      <c r="E165" s="118"/>
      <c r="F165" s="118"/>
    </row>
    <row r="166" spans="1:6" ht="11.25" customHeight="1">
      <c r="A166" s="118"/>
      <c r="B166" s="118"/>
      <c r="C166" s="118"/>
      <c r="D166" s="118"/>
      <c r="E166" s="118"/>
      <c r="F166" s="118"/>
    </row>
    <row r="167" spans="1:6" ht="11.25" customHeight="1">
      <c r="A167" s="118"/>
      <c r="B167" s="118"/>
      <c r="C167" s="118"/>
      <c r="D167" s="118"/>
      <c r="E167" s="118"/>
      <c r="F167" s="118"/>
    </row>
    <row r="168" spans="1:6" ht="11.25" customHeight="1">
      <c r="A168" s="118"/>
      <c r="B168" s="118"/>
      <c r="C168" s="118"/>
      <c r="D168" s="118"/>
      <c r="E168" s="118"/>
      <c r="F168" s="118"/>
    </row>
    <row r="169" spans="1:6" ht="11.25" customHeight="1">
      <c r="A169" s="118"/>
      <c r="B169" s="118"/>
      <c r="C169" s="118"/>
      <c r="D169" s="118"/>
      <c r="E169" s="118"/>
      <c r="F169" s="118"/>
    </row>
    <row r="170" spans="1:6" ht="11.25" customHeight="1">
      <c r="A170" s="118"/>
      <c r="B170" s="118"/>
      <c r="C170" s="118"/>
      <c r="D170" s="118"/>
      <c r="E170" s="118"/>
      <c r="F170" s="118"/>
    </row>
    <row r="171" spans="1:6" ht="11.25" customHeight="1">
      <c r="A171" s="118"/>
      <c r="B171" s="118"/>
      <c r="C171" s="118"/>
      <c r="D171" s="118"/>
      <c r="E171" s="118"/>
      <c r="F171" s="118"/>
    </row>
    <row r="172" spans="1:6" ht="11.25" customHeight="1">
      <c r="A172" s="118"/>
      <c r="B172" s="118"/>
      <c r="C172" s="118"/>
      <c r="D172" s="118"/>
      <c r="E172" s="118"/>
      <c r="F172" s="118"/>
    </row>
    <row r="173" spans="1:6" ht="11.25" customHeight="1">
      <c r="A173" s="118"/>
      <c r="B173" s="118"/>
      <c r="C173" s="118"/>
      <c r="D173" s="118"/>
      <c r="E173" s="118"/>
      <c r="F173" s="118"/>
    </row>
    <row r="174" spans="1:6" ht="11.25" customHeight="1">
      <c r="A174" s="118"/>
      <c r="B174" s="118"/>
      <c r="C174" s="118"/>
      <c r="D174" s="118"/>
      <c r="E174" s="118"/>
      <c r="F174" s="118"/>
    </row>
    <row r="175" spans="1:6" ht="11.25" customHeight="1">
      <c r="A175" s="118"/>
      <c r="B175" s="118"/>
      <c r="C175" s="118"/>
      <c r="D175" s="118"/>
      <c r="E175" s="118"/>
      <c r="F175" s="118"/>
    </row>
    <row r="176" spans="1:6" ht="11.25" customHeight="1">
      <c r="A176" s="118"/>
      <c r="B176" s="118"/>
      <c r="C176" s="118"/>
      <c r="D176" s="118"/>
      <c r="E176" s="118"/>
      <c r="F176" s="118"/>
    </row>
    <row r="177" spans="1:6" ht="11.25" customHeight="1">
      <c r="A177" s="118"/>
      <c r="B177" s="118"/>
      <c r="C177" s="118"/>
      <c r="D177" s="118"/>
      <c r="E177" s="118"/>
      <c r="F177" s="118"/>
    </row>
    <row r="178" spans="1:6" ht="11.25" customHeight="1">
      <c r="A178" s="118"/>
      <c r="B178" s="118"/>
      <c r="C178" s="118"/>
      <c r="D178" s="118"/>
      <c r="E178" s="118"/>
      <c r="F178" s="118"/>
    </row>
    <row r="179" spans="1:6" ht="11.25" customHeight="1">
      <c r="A179" s="118"/>
      <c r="B179" s="118"/>
      <c r="C179" s="118"/>
      <c r="D179" s="118"/>
      <c r="E179" s="118"/>
      <c r="F179" s="118"/>
    </row>
    <row r="180" spans="1:6" ht="11.25" customHeight="1">
      <c r="A180" s="118"/>
      <c r="B180" s="118"/>
      <c r="C180" s="118"/>
      <c r="D180" s="118"/>
      <c r="E180" s="118"/>
      <c r="F180" s="118"/>
    </row>
    <row r="181" spans="1:6" ht="11.25" customHeight="1">
      <c r="A181" s="118"/>
      <c r="B181" s="118"/>
      <c r="C181" s="118"/>
      <c r="D181" s="118"/>
      <c r="E181" s="118"/>
      <c r="F181" s="118"/>
    </row>
    <row r="182" spans="1:6" ht="11.25" customHeight="1">
      <c r="A182" s="118"/>
      <c r="B182" s="118"/>
      <c r="C182" s="118"/>
      <c r="D182" s="118"/>
      <c r="E182" s="118"/>
      <c r="F182" s="118"/>
    </row>
    <row r="183" spans="1:6" ht="11.25" customHeight="1">
      <c r="A183" s="118"/>
      <c r="B183" s="118"/>
      <c r="C183" s="118"/>
      <c r="D183" s="118"/>
      <c r="E183" s="118"/>
      <c r="F183" s="118"/>
    </row>
    <row r="184" spans="1:6" ht="11.25" customHeight="1">
      <c r="A184" s="118"/>
      <c r="B184" s="118"/>
      <c r="C184" s="118"/>
      <c r="D184" s="118"/>
      <c r="E184" s="118"/>
      <c r="F184" s="118"/>
    </row>
    <row r="185" spans="1:6" ht="11.25" customHeight="1">
      <c r="A185" s="118"/>
      <c r="B185" s="118"/>
      <c r="C185" s="118"/>
      <c r="D185" s="118"/>
      <c r="E185" s="118"/>
      <c r="F185" s="118"/>
    </row>
    <row r="186" spans="1:6" ht="11.25" customHeight="1">
      <c r="A186" s="118"/>
      <c r="B186" s="118"/>
      <c r="C186" s="118"/>
      <c r="D186" s="118"/>
      <c r="E186" s="118"/>
      <c r="F186" s="118"/>
    </row>
    <row r="187" spans="1:6" ht="11.25" customHeight="1">
      <c r="A187" s="118"/>
      <c r="B187" s="118"/>
      <c r="C187" s="118"/>
      <c r="D187" s="118"/>
      <c r="E187" s="118"/>
      <c r="F187" s="118"/>
    </row>
    <row r="188" spans="1:6" ht="11.25" customHeight="1">
      <c r="A188" s="118"/>
      <c r="B188" s="118"/>
      <c r="C188" s="118"/>
      <c r="D188" s="118"/>
      <c r="E188" s="118"/>
      <c r="F188" s="118"/>
    </row>
    <row r="189" spans="1:6" ht="11.25" customHeight="1">
      <c r="A189" s="118"/>
      <c r="B189" s="118"/>
      <c r="C189" s="118"/>
      <c r="D189" s="118"/>
      <c r="E189" s="118"/>
      <c r="F189" s="118"/>
    </row>
    <row r="190" spans="1:6" ht="11.25" customHeight="1">
      <c r="A190" s="118"/>
      <c r="B190" s="118"/>
      <c r="C190" s="118"/>
      <c r="D190" s="118"/>
      <c r="E190" s="118"/>
      <c r="F190" s="118"/>
    </row>
    <row r="191" spans="1:6" ht="11.25" customHeight="1">
      <c r="A191" s="118"/>
      <c r="B191" s="118"/>
      <c r="C191" s="118"/>
      <c r="D191" s="118"/>
      <c r="E191" s="118"/>
      <c r="F191" s="118"/>
    </row>
    <row r="192" spans="1:6" ht="11.25" customHeight="1">
      <c r="A192" s="118"/>
      <c r="B192" s="118"/>
      <c r="C192" s="118"/>
      <c r="D192" s="118"/>
      <c r="E192" s="118"/>
      <c r="F192" s="118"/>
    </row>
    <row r="193" spans="1:6" ht="11.25" customHeight="1">
      <c r="A193" s="118"/>
      <c r="B193" s="118"/>
      <c r="C193" s="118"/>
      <c r="D193" s="118"/>
      <c r="E193" s="118"/>
      <c r="F193" s="118"/>
    </row>
    <row r="194" spans="1:6" ht="11.25" customHeight="1">
      <c r="A194" s="118"/>
      <c r="B194" s="118"/>
      <c r="C194" s="118"/>
      <c r="D194" s="118"/>
      <c r="E194" s="118"/>
      <c r="F194" s="118"/>
    </row>
    <row r="195" spans="1:6" ht="11.25" customHeight="1">
      <c r="A195" s="118"/>
      <c r="B195" s="118"/>
      <c r="C195" s="118"/>
      <c r="D195" s="118"/>
      <c r="E195" s="118"/>
      <c r="F195" s="118"/>
    </row>
    <row r="196" spans="1:6" ht="11.25" customHeight="1">
      <c r="A196" s="118"/>
      <c r="B196" s="118"/>
      <c r="C196" s="118"/>
      <c r="D196" s="118"/>
      <c r="E196" s="118"/>
      <c r="F196" s="118"/>
    </row>
    <row r="197" spans="1:6" ht="11.25" customHeight="1">
      <c r="A197" s="118"/>
      <c r="B197" s="118"/>
      <c r="C197" s="118"/>
      <c r="D197" s="118"/>
      <c r="E197" s="118"/>
      <c r="F197" s="118"/>
    </row>
    <row r="198" spans="1:6" ht="11.25" customHeight="1">
      <c r="A198" s="118"/>
      <c r="B198" s="118"/>
      <c r="C198" s="118"/>
      <c r="D198" s="118"/>
      <c r="E198" s="118"/>
      <c r="F198" s="118"/>
    </row>
    <row r="199" spans="1:6" ht="11.25" customHeight="1">
      <c r="A199" s="118"/>
      <c r="B199" s="118"/>
      <c r="C199" s="118"/>
      <c r="D199" s="118"/>
      <c r="E199" s="118"/>
      <c r="F199" s="118"/>
    </row>
    <row r="200" spans="1:6" ht="11.25" customHeight="1">
      <c r="A200" s="118"/>
      <c r="B200" s="118"/>
      <c r="C200" s="118"/>
      <c r="D200" s="118"/>
      <c r="E200" s="118"/>
      <c r="F200" s="118"/>
    </row>
    <row r="201" spans="1:6" ht="11.25" customHeight="1">
      <c r="A201" s="118"/>
      <c r="B201" s="118"/>
      <c r="C201" s="118"/>
      <c r="D201" s="118"/>
      <c r="E201" s="118"/>
      <c r="F201" s="118"/>
    </row>
    <row r="202" spans="1:6" ht="11.25" customHeight="1">
      <c r="A202" s="118"/>
      <c r="B202" s="118"/>
      <c r="C202" s="118"/>
      <c r="D202" s="118"/>
      <c r="E202" s="118"/>
      <c r="F202" s="118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mergeCells count="67">
    <mergeCell ref="B141:C142"/>
    <mergeCell ref="B144:C145"/>
    <mergeCell ref="B147:C148"/>
    <mergeCell ref="B129:C130"/>
    <mergeCell ref="B132:C133"/>
    <mergeCell ref="B135:C136"/>
    <mergeCell ref="B138:C139"/>
    <mergeCell ref="B117:C118"/>
    <mergeCell ref="B120:C121"/>
    <mergeCell ref="B123:C124"/>
    <mergeCell ref="B126:C127"/>
    <mergeCell ref="B103:C104"/>
    <mergeCell ref="B106:C107"/>
    <mergeCell ref="B109:C112"/>
    <mergeCell ref="B114:C115"/>
    <mergeCell ref="B91:C92"/>
    <mergeCell ref="B94:C95"/>
    <mergeCell ref="B97:C98"/>
    <mergeCell ref="B100:C101"/>
    <mergeCell ref="B73:C74"/>
    <mergeCell ref="B76:C77"/>
    <mergeCell ref="B79:C80"/>
    <mergeCell ref="B82:C87"/>
    <mergeCell ref="B57:C62"/>
    <mergeCell ref="B64:C65"/>
    <mergeCell ref="B67:C68"/>
    <mergeCell ref="B70:C71"/>
    <mergeCell ref="B17:C20"/>
    <mergeCell ref="B33:C50"/>
    <mergeCell ref="B52:C55"/>
    <mergeCell ref="B28:B29"/>
    <mergeCell ref="C28:C30"/>
    <mergeCell ref="N2:N3"/>
    <mergeCell ref="F4:F5"/>
    <mergeCell ref="F8:F9"/>
    <mergeCell ref="F10:F11"/>
    <mergeCell ref="F6:F7"/>
    <mergeCell ref="F12:F13"/>
    <mergeCell ref="F14:F15"/>
    <mergeCell ref="F21:F22"/>
    <mergeCell ref="F24:F25"/>
    <mergeCell ref="F26:F27"/>
    <mergeCell ref="F28:F29"/>
    <mergeCell ref="F30:F31"/>
    <mergeCell ref="E67:E68"/>
    <mergeCell ref="E70:E71"/>
    <mergeCell ref="F73:F74"/>
    <mergeCell ref="F76:F77"/>
    <mergeCell ref="F79:F80"/>
    <mergeCell ref="F82:F83"/>
    <mergeCell ref="F84:F85"/>
    <mergeCell ref="F86:F87"/>
    <mergeCell ref="F88:F89"/>
    <mergeCell ref="F91:F92"/>
    <mergeCell ref="F94:F95"/>
    <mergeCell ref="F114:F115"/>
    <mergeCell ref="F117:F118"/>
    <mergeCell ref="F120:F121"/>
    <mergeCell ref="F123:F124"/>
    <mergeCell ref="F126:F127"/>
    <mergeCell ref="F129:F130"/>
    <mergeCell ref="F132:F133"/>
    <mergeCell ref="F147:F148"/>
    <mergeCell ref="F135:F136"/>
    <mergeCell ref="F138:F139"/>
    <mergeCell ref="F141:F142"/>
    <mergeCell ref="F144:F145"/>
  </mergeCells>
  <conditionalFormatting sqref="F109:N112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1"/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M78"/>
  <sheetViews>
    <sheetView zoomScaleSheetLayoutView="10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8" sqref="J18"/>
    </sheetView>
  </sheetViews>
  <sheetFormatPr defaultColWidth="9.00390625" defaultRowHeight="13.5"/>
  <cols>
    <col min="1" max="1" width="2.875" style="1092" customWidth="1"/>
    <col min="2" max="2" width="4.625" style="1094" customWidth="1"/>
    <col min="3" max="3" width="5.75390625" style="1094" customWidth="1"/>
    <col min="4" max="4" width="9.125" style="1094" customWidth="1"/>
    <col min="5" max="5" width="7.00390625" style="1094" customWidth="1"/>
    <col min="6" max="6" width="17.75390625" style="1092" customWidth="1"/>
    <col min="7" max="13" width="16.75390625" style="1092" customWidth="1"/>
    <col min="14" max="16384" width="9.00390625" style="317" customWidth="1"/>
  </cols>
  <sheetData>
    <row r="1" spans="1:5" ht="21" customHeight="1" thickBot="1">
      <c r="A1" s="71" t="s">
        <v>567</v>
      </c>
      <c r="B1" s="71"/>
      <c r="C1" s="71"/>
      <c r="D1" s="318"/>
      <c r="E1" s="318"/>
    </row>
    <row r="2" spans="1:13" ht="20.25" customHeight="1">
      <c r="A2" s="319"/>
      <c r="B2" s="320"/>
      <c r="C2" s="1171" t="s">
        <v>651</v>
      </c>
      <c r="D2" s="1171"/>
      <c r="E2" s="1172"/>
      <c r="F2" s="141" t="s">
        <v>355</v>
      </c>
      <c r="G2" s="141" t="s">
        <v>375</v>
      </c>
      <c r="H2" s="203" t="s">
        <v>356</v>
      </c>
      <c r="I2" s="141" t="s">
        <v>353</v>
      </c>
      <c r="J2" s="141" t="s">
        <v>376</v>
      </c>
      <c r="K2" s="141" t="s">
        <v>208</v>
      </c>
      <c r="L2" s="204" t="s">
        <v>209</v>
      </c>
      <c r="M2" s="1110" t="s">
        <v>205</v>
      </c>
    </row>
    <row r="3" spans="1:13" ht="20.25" customHeight="1" thickBot="1">
      <c r="A3" s="1169" t="s">
        <v>566</v>
      </c>
      <c r="B3" s="1170"/>
      <c r="C3" s="324"/>
      <c r="D3" s="324"/>
      <c r="E3" s="326"/>
      <c r="F3" s="325" t="s">
        <v>466</v>
      </c>
      <c r="G3" s="325" t="s">
        <v>380</v>
      </c>
      <c r="H3" s="325" t="s">
        <v>381</v>
      </c>
      <c r="I3" s="325" t="s">
        <v>382</v>
      </c>
      <c r="J3" s="325" t="s">
        <v>383</v>
      </c>
      <c r="K3" s="325" t="s">
        <v>468</v>
      </c>
      <c r="L3" s="214" t="s">
        <v>469</v>
      </c>
      <c r="M3" s="1111"/>
    </row>
    <row r="4" spans="1:13" ht="20.25" customHeight="1">
      <c r="A4" s="321" t="s">
        <v>568</v>
      </c>
      <c r="B4" s="77"/>
      <c r="C4" s="129"/>
      <c r="D4" s="76"/>
      <c r="E4" s="327"/>
      <c r="F4" s="1017"/>
      <c r="G4" s="1017"/>
      <c r="H4" s="1017"/>
      <c r="I4" s="1017"/>
      <c r="J4" s="1017"/>
      <c r="K4" s="1017"/>
      <c r="L4" s="1018"/>
      <c r="M4" s="1019"/>
    </row>
    <row r="5" spans="1:13" ht="20.25" customHeight="1">
      <c r="A5" s="321"/>
      <c r="B5" s="616" t="s">
        <v>569</v>
      </c>
      <c r="C5" s="618"/>
      <c r="D5" s="618"/>
      <c r="E5" s="619"/>
      <c r="F5" s="620">
        <v>36851</v>
      </c>
      <c r="G5" s="620">
        <v>4878</v>
      </c>
      <c r="H5" s="620">
        <v>9680</v>
      </c>
      <c r="I5" s="620">
        <v>14623</v>
      </c>
      <c r="J5" s="620">
        <v>12780</v>
      </c>
      <c r="K5" s="620">
        <v>10206</v>
      </c>
      <c r="L5" s="640">
        <v>40643</v>
      </c>
      <c r="M5" s="623">
        <f>SUM(F5:L5)</f>
        <v>129661</v>
      </c>
    </row>
    <row r="6" spans="1:13" ht="20.25" customHeight="1">
      <c r="A6" s="321"/>
      <c r="B6" s="624" t="s">
        <v>359</v>
      </c>
      <c r="C6" s="626"/>
      <c r="D6" s="626"/>
      <c r="E6" s="627"/>
      <c r="F6" s="628">
        <v>0</v>
      </c>
      <c r="G6" s="628">
        <v>0</v>
      </c>
      <c r="H6" s="628">
        <v>0</v>
      </c>
      <c r="I6" s="628">
        <v>0</v>
      </c>
      <c r="J6" s="628">
        <v>0</v>
      </c>
      <c r="K6" s="628">
        <v>9535</v>
      </c>
      <c r="L6" s="641">
        <v>6514</v>
      </c>
      <c r="M6" s="631">
        <f>SUM(F6:L6)</f>
        <v>16049</v>
      </c>
    </row>
    <row r="7" spans="1:13" ht="20.25" customHeight="1">
      <c r="A7" s="321"/>
      <c r="B7" s="624" t="s">
        <v>360</v>
      </c>
      <c r="C7" s="626"/>
      <c r="D7" s="626"/>
      <c r="E7" s="627"/>
      <c r="F7" s="628">
        <v>0</v>
      </c>
      <c r="G7" s="628">
        <v>0</v>
      </c>
      <c r="H7" s="628">
        <v>0</v>
      </c>
      <c r="I7" s="628">
        <v>0</v>
      </c>
      <c r="J7" s="628">
        <v>0</v>
      </c>
      <c r="K7" s="628">
        <v>0</v>
      </c>
      <c r="L7" s="641">
        <v>0</v>
      </c>
      <c r="M7" s="631">
        <f aca="true" t="shared" si="0" ref="M7:M70">SUM(F7:L7)</f>
        <v>0</v>
      </c>
    </row>
    <row r="8" spans="1:13" ht="20.25" customHeight="1">
      <c r="A8" s="321"/>
      <c r="B8" s="624" t="s">
        <v>361</v>
      </c>
      <c r="C8" s="626"/>
      <c r="D8" s="626"/>
      <c r="E8" s="627"/>
      <c r="F8" s="628">
        <v>0</v>
      </c>
      <c r="G8" s="628">
        <v>0</v>
      </c>
      <c r="H8" s="628">
        <v>0</v>
      </c>
      <c r="I8" s="628">
        <v>0</v>
      </c>
      <c r="J8" s="628">
        <v>0</v>
      </c>
      <c r="K8" s="628">
        <v>0</v>
      </c>
      <c r="L8" s="641">
        <v>0</v>
      </c>
      <c r="M8" s="631">
        <f t="shared" si="0"/>
        <v>0</v>
      </c>
    </row>
    <row r="9" spans="1:13" ht="20.25" customHeight="1">
      <c r="A9" s="321"/>
      <c r="B9" s="624" t="s">
        <v>370</v>
      </c>
      <c r="C9" s="626"/>
      <c r="D9" s="626"/>
      <c r="E9" s="627"/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41">
        <v>0</v>
      </c>
      <c r="M9" s="631">
        <f t="shared" si="0"/>
        <v>0</v>
      </c>
    </row>
    <row r="10" spans="1:13" s="1093" customFormat="1" ht="20.25" customHeight="1" thickBot="1">
      <c r="A10" s="330"/>
      <c r="B10" s="638" t="s">
        <v>470</v>
      </c>
      <c r="C10" s="642"/>
      <c r="D10" s="642"/>
      <c r="E10" s="643"/>
      <c r="F10" s="636">
        <v>36851</v>
      </c>
      <c r="G10" s="636">
        <v>4878</v>
      </c>
      <c r="H10" s="636">
        <v>9680</v>
      </c>
      <c r="I10" s="636">
        <v>14623</v>
      </c>
      <c r="J10" s="636">
        <v>12780</v>
      </c>
      <c r="K10" s="636">
        <v>19741</v>
      </c>
      <c r="L10" s="642">
        <v>47157</v>
      </c>
      <c r="M10" s="639">
        <f>SUM(F10:L10)</f>
        <v>145710</v>
      </c>
    </row>
    <row r="11" spans="1:13" ht="20.25" customHeight="1">
      <c r="A11" s="321" t="s">
        <v>570</v>
      </c>
      <c r="B11" s="80"/>
      <c r="C11" s="132"/>
      <c r="D11" s="131"/>
      <c r="E11" s="329"/>
      <c r="F11" s="1020"/>
      <c r="G11" s="1021"/>
      <c r="H11" s="1021"/>
      <c r="I11" s="1021"/>
      <c r="J11" s="1021"/>
      <c r="K11" s="1021"/>
      <c r="L11" s="1022"/>
      <c r="M11" s="1023"/>
    </row>
    <row r="12" spans="1:13" ht="20.25" customHeight="1">
      <c r="A12" s="321"/>
      <c r="B12" s="616" t="s">
        <v>571</v>
      </c>
      <c r="C12" s="617"/>
      <c r="D12" s="618"/>
      <c r="E12" s="619"/>
      <c r="F12" s="620">
        <v>76650</v>
      </c>
      <c r="G12" s="621">
        <v>10950</v>
      </c>
      <c r="H12" s="621">
        <v>17520</v>
      </c>
      <c r="I12" s="621">
        <v>63145</v>
      </c>
      <c r="J12" s="621">
        <v>29200</v>
      </c>
      <c r="K12" s="621">
        <v>14600</v>
      </c>
      <c r="L12" s="622">
        <v>92345</v>
      </c>
      <c r="M12" s="623">
        <f t="shared" si="0"/>
        <v>304410</v>
      </c>
    </row>
    <row r="13" spans="1:13" ht="20.25" customHeight="1">
      <c r="A13" s="321"/>
      <c r="B13" s="624" t="s">
        <v>362</v>
      </c>
      <c r="C13" s="625"/>
      <c r="D13" s="626"/>
      <c r="E13" s="627"/>
      <c r="F13" s="628">
        <v>0</v>
      </c>
      <c r="G13" s="629">
        <v>0</v>
      </c>
      <c r="H13" s="629">
        <v>0</v>
      </c>
      <c r="I13" s="629">
        <v>0</v>
      </c>
      <c r="J13" s="629">
        <v>0</v>
      </c>
      <c r="K13" s="629">
        <v>14600</v>
      </c>
      <c r="L13" s="630">
        <v>16790</v>
      </c>
      <c r="M13" s="631">
        <f t="shared" si="0"/>
        <v>31390</v>
      </c>
    </row>
    <row r="14" spans="1:13" ht="20.25" customHeight="1">
      <c r="A14" s="321"/>
      <c r="B14" s="624" t="s">
        <v>363</v>
      </c>
      <c r="C14" s="625"/>
      <c r="D14" s="626"/>
      <c r="E14" s="627"/>
      <c r="F14" s="628">
        <v>0</v>
      </c>
      <c r="G14" s="629">
        <v>0</v>
      </c>
      <c r="H14" s="629">
        <v>0</v>
      </c>
      <c r="I14" s="629">
        <v>0</v>
      </c>
      <c r="J14" s="629">
        <v>0</v>
      </c>
      <c r="K14" s="629">
        <v>0</v>
      </c>
      <c r="L14" s="630">
        <v>0</v>
      </c>
      <c r="M14" s="631">
        <f t="shared" si="0"/>
        <v>0</v>
      </c>
    </row>
    <row r="15" spans="1:13" ht="20.25" customHeight="1">
      <c r="A15" s="321"/>
      <c r="B15" s="624" t="s">
        <v>364</v>
      </c>
      <c r="C15" s="625"/>
      <c r="D15" s="626"/>
      <c r="E15" s="627"/>
      <c r="F15" s="628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30">
        <v>0</v>
      </c>
      <c r="M15" s="631">
        <f t="shared" si="0"/>
        <v>0</v>
      </c>
    </row>
    <row r="16" spans="1:13" ht="20.25" customHeight="1">
      <c r="A16" s="321"/>
      <c r="B16" s="624" t="s">
        <v>371</v>
      </c>
      <c r="C16" s="625"/>
      <c r="D16" s="626"/>
      <c r="E16" s="627"/>
      <c r="F16" s="628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30">
        <v>1460</v>
      </c>
      <c r="M16" s="631">
        <f t="shared" si="0"/>
        <v>1460</v>
      </c>
    </row>
    <row r="17" spans="1:13" s="1093" customFormat="1" ht="20.25" customHeight="1" thickBot="1">
      <c r="A17" s="330"/>
      <c r="B17" s="638" t="s">
        <v>470</v>
      </c>
      <c r="C17" s="642"/>
      <c r="D17" s="642"/>
      <c r="E17" s="643"/>
      <c r="F17" s="636">
        <v>76650</v>
      </c>
      <c r="G17" s="636">
        <v>10950</v>
      </c>
      <c r="H17" s="636">
        <v>17520</v>
      </c>
      <c r="I17" s="636">
        <v>63145</v>
      </c>
      <c r="J17" s="636">
        <v>29200</v>
      </c>
      <c r="K17" s="636">
        <v>29200</v>
      </c>
      <c r="L17" s="642">
        <v>110595</v>
      </c>
      <c r="M17" s="639">
        <f t="shared" si="0"/>
        <v>337260</v>
      </c>
    </row>
    <row r="18" spans="1:13" ht="20.25" customHeight="1">
      <c r="A18" s="322" t="s">
        <v>572</v>
      </c>
      <c r="B18" s="80"/>
      <c r="C18" s="132"/>
      <c r="D18" s="131"/>
      <c r="E18" s="329"/>
      <c r="F18" s="1020"/>
      <c r="G18" s="1021"/>
      <c r="H18" s="1021"/>
      <c r="I18" s="1021"/>
      <c r="J18" s="1021"/>
      <c r="K18" s="1021"/>
      <c r="L18" s="1022"/>
      <c r="M18" s="1023"/>
    </row>
    <row r="19" spans="1:13" ht="20.25" customHeight="1">
      <c r="A19" s="322"/>
      <c r="B19" s="616" t="s">
        <v>573</v>
      </c>
      <c r="C19" s="617"/>
      <c r="D19" s="618"/>
      <c r="E19" s="619"/>
      <c r="F19" s="620">
        <v>7515</v>
      </c>
      <c r="G19" s="621">
        <v>1022</v>
      </c>
      <c r="H19" s="621">
        <v>730</v>
      </c>
      <c r="I19" s="621">
        <v>3011</v>
      </c>
      <c r="J19" s="621">
        <v>0</v>
      </c>
      <c r="K19" s="621">
        <v>0</v>
      </c>
      <c r="L19" s="622">
        <v>8395</v>
      </c>
      <c r="M19" s="623">
        <f t="shared" si="0"/>
        <v>20673</v>
      </c>
    </row>
    <row r="20" spans="1:13" ht="20.25" customHeight="1">
      <c r="A20" s="322"/>
      <c r="B20" s="624" t="s">
        <v>372</v>
      </c>
      <c r="C20" s="625"/>
      <c r="D20" s="626"/>
      <c r="E20" s="627"/>
      <c r="F20" s="628">
        <v>39726</v>
      </c>
      <c r="G20" s="629">
        <v>6424</v>
      </c>
      <c r="H20" s="629">
        <v>5416</v>
      </c>
      <c r="I20" s="629">
        <v>18372</v>
      </c>
      <c r="J20" s="629">
        <v>1460</v>
      </c>
      <c r="K20" s="629">
        <v>0</v>
      </c>
      <c r="L20" s="630">
        <v>54385</v>
      </c>
      <c r="M20" s="631">
        <f t="shared" si="0"/>
        <v>125783</v>
      </c>
    </row>
    <row r="21" spans="1:13" ht="20.25" customHeight="1">
      <c r="A21" s="322"/>
      <c r="B21" s="624" t="s">
        <v>574</v>
      </c>
      <c r="C21" s="625"/>
      <c r="D21" s="626"/>
      <c r="E21" s="627"/>
      <c r="F21" s="459">
        <v>11</v>
      </c>
      <c r="G21" s="460">
        <v>1</v>
      </c>
      <c r="H21" s="460">
        <v>0</v>
      </c>
      <c r="I21" s="460">
        <v>5</v>
      </c>
      <c r="J21" s="460">
        <v>1</v>
      </c>
      <c r="K21" s="460">
        <v>0</v>
      </c>
      <c r="L21" s="461">
        <v>10</v>
      </c>
      <c r="M21" s="462">
        <f t="shared" si="0"/>
        <v>28</v>
      </c>
    </row>
    <row r="22" spans="1:13" ht="20.25" customHeight="1" thickBot="1">
      <c r="A22" s="323"/>
      <c r="B22" s="632" t="s">
        <v>575</v>
      </c>
      <c r="C22" s="633"/>
      <c r="D22" s="634"/>
      <c r="E22" s="635"/>
      <c r="F22" s="465">
        <v>6</v>
      </c>
      <c r="G22" s="466">
        <v>2</v>
      </c>
      <c r="H22" s="466">
        <v>2</v>
      </c>
      <c r="I22" s="466">
        <v>4</v>
      </c>
      <c r="J22" s="466">
        <v>1</v>
      </c>
      <c r="K22" s="466">
        <v>0</v>
      </c>
      <c r="L22" s="467">
        <v>8</v>
      </c>
      <c r="M22" s="468">
        <f t="shared" si="0"/>
        <v>23</v>
      </c>
    </row>
    <row r="23" spans="1:13" ht="20.25" customHeight="1">
      <c r="A23" s="321" t="s">
        <v>576</v>
      </c>
      <c r="B23" s="80"/>
      <c r="C23" s="132"/>
      <c r="D23" s="131"/>
      <c r="E23" s="329"/>
      <c r="F23" s="1024"/>
      <c r="G23" s="1025"/>
      <c r="H23" s="1025"/>
      <c r="I23" s="1025"/>
      <c r="J23" s="1025"/>
      <c r="K23" s="1025"/>
      <c r="L23" s="1026"/>
      <c r="M23" s="1023"/>
    </row>
    <row r="24" spans="1:13" ht="20.25" customHeight="1">
      <c r="A24" s="321"/>
      <c r="B24" s="81" t="s">
        <v>577</v>
      </c>
      <c r="C24" s="133"/>
      <c r="D24" s="644"/>
      <c r="E24" s="645"/>
      <c r="F24" s="1027"/>
      <c r="G24" s="1028"/>
      <c r="H24" s="1028"/>
      <c r="I24" s="1028"/>
      <c r="J24" s="1028"/>
      <c r="K24" s="1028"/>
      <c r="L24" s="1029"/>
      <c r="M24" s="1030"/>
    </row>
    <row r="25" spans="1:13" ht="20.25" customHeight="1">
      <c r="A25" s="321"/>
      <c r="B25" s="82"/>
      <c r="C25" s="646" t="s">
        <v>578</v>
      </c>
      <c r="D25" s="626"/>
      <c r="E25" s="627"/>
      <c r="F25" s="628">
        <v>36139</v>
      </c>
      <c r="G25" s="629">
        <v>4348</v>
      </c>
      <c r="H25" s="629">
        <v>3381</v>
      </c>
      <c r="I25" s="629">
        <v>16650</v>
      </c>
      <c r="J25" s="629">
        <v>0</v>
      </c>
      <c r="K25" s="629">
        <v>0</v>
      </c>
      <c r="L25" s="630">
        <v>40747</v>
      </c>
      <c r="M25" s="631">
        <f t="shared" si="0"/>
        <v>101265</v>
      </c>
    </row>
    <row r="26" spans="1:13" ht="20.25" customHeight="1">
      <c r="A26" s="321"/>
      <c r="B26" s="82"/>
      <c r="C26" s="646" t="s">
        <v>579</v>
      </c>
      <c r="D26" s="626"/>
      <c r="E26" s="627"/>
      <c r="F26" s="628">
        <v>149411</v>
      </c>
      <c r="G26" s="629">
        <v>8901</v>
      </c>
      <c r="H26" s="629">
        <v>4442</v>
      </c>
      <c r="I26" s="629">
        <v>47573</v>
      </c>
      <c r="J26" s="629">
        <v>0</v>
      </c>
      <c r="K26" s="629">
        <v>0</v>
      </c>
      <c r="L26" s="630">
        <v>137291</v>
      </c>
      <c r="M26" s="631">
        <f>SUM(F26:L26)</f>
        <v>347618</v>
      </c>
    </row>
    <row r="27" spans="1:13" ht="20.25" customHeight="1">
      <c r="A27" s="321"/>
      <c r="B27" s="82"/>
      <c r="C27" s="646" t="s">
        <v>580</v>
      </c>
      <c r="D27" s="626"/>
      <c r="E27" s="627"/>
      <c r="F27" s="628">
        <v>393225</v>
      </c>
      <c r="G27" s="629">
        <v>6964</v>
      </c>
      <c r="H27" s="629">
        <v>3659</v>
      </c>
      <c r="I27" s="629">
        <v>123292</v>
      </c>
      <c r="J27" s="629">
        <v>0</v>
      </c>
      <c r="K27" s="629">
        <v>0</v>
      </c>
      <c r="L27" s="630">
        <v>247190</v>
      </c>
      <c r="M27" s="631">
        <f t="shared" si="0"/>
        <v>774330</v>
      </c>
    </row>
    <row r="28" spans="1:13" ht="20.25" customHeight="1">
      <c r="A28" s="321"/>
      <c r="B28" s="82"/>
      <c r="C28" s="646" t="s">
        <v>581</v>
      </c>
      <c r="D28" s="626"/>
      <c r="E28" s="627"/>
      <c r="F28" s="628">
        <v>108709</v>
      </c>
      <c r="G28" s="629">
        <v>8712</v>
      </c>
      <c r="H28" s="629">
        <v>3549</v>
      </c>
      <c r="I28" s="629">
        <v>31651</v>
      </c>
      <c r="J28" s="629">
        <v>0</v>
      </c>
      <c r="K28" s="629">
        <v>0</v>
      </c>
      <c r="L28" s="630">
        <v>73921</v>
      </c>
      <c r="M28" s="631">
        <f t="shared" si="0"/>
        <v>226542</v>
      </c>
    </row>
    <row r="29" spans="1:13" ht="20.25" customHeight="1">
      <c r="A29" s="321"/>
      <c r="B29" s="82"/>
      <c r="C29" s="646" t="s">
        <v>582</v>
      </c>
      <c r="D29" s="626"/>
      <c r="E29" s="627"/>
      <c r="F29" s="628">
        <v>30880</v>
      </c>
      <c r="G29" s="629">
        <v>4785</v>
      </c>
      <c r="H29" s="629">
        <v>1701</v>
      </c>
      <c r="I29" s="629">
        <v>26484</v>
      </c>
      <c r="J29" s="629">
        <v>0</v>
      </c>
      <c r="K29" s="629">
        <v>0</v>
      </c>
      <c r="L29" s="630">
        <v>30437</v>
      </c>
      <c r="M29" s="631">
        <f t="shared" si="0"/>
        <v>94287</v>
      </c>
    </row>
    <row r="30" spans="1:13" ht="20.25" customHeight="1">
      <c r="A30" s="321"/>
      <c r="B30" s="82"/>
      <c r="C30" s="646" t="s">
        <v>583</v>
      </c>
      <c r="D30" s="626"/>
      <c r="E30" s="627"/>
      <c r="F30" s="628">
        <v>700514</v>
      </c>
      <c r="G30" s="629">
        <v>69055</v>
      </c>
      <c r="H30" s="629">
        <v>98361</v>
      </c>
      <c r="I30" s="629">
        <v>229571</v>
      </c>
      <c r="J30" s="629">
        <v>0</v>
      </c>
      <c r="K30" s="629">
        <v>0</v>
      </c>
      <c r="L30" s="630">
        <v>765102</v>
      </c>
      <c r="M30" s="631">
        <f t="shared" si="0"/>
        <v>1862603</v>
      </c>
    </row>
    <row r="31" spans="1:13" ht="20.25" customHeight="1">
      <c r="A31" s="321"/>
      <c r="B31" s="82"/>
      <c r="C31" s="1180" t="s">
        <v>373</v>
      </c>
      <c r="D31" s="1181"/>
      <c r="E31" s="1182"/>
      <c r="F31" s="628">
        <v>53198</v>
      </c>
      <c r="G31" s="629">
        <v>6855</v>
      </c>
      <c r="H31" s="629">
        <v>13857</v>
      </c>
      <c r="I31" s="629">
        <v>24112</v>
      </c>
      <c r="J31" s="629">
        <v>0</v>
      </c>
      <c r="K31" s="629">
        <v>0</v>
      </c>
      <c r="L31" s="630">
        <v>69839</v>
      </c>
      <c r="M31" s="631">
        <f t="shared" si="0"/>
        <v>167861</v>
      </c>
    </row>
    <row r="32" spans="1:13" ht="20.25" customHeight="1">
      <c r="A32" s="321"/>
      <c r="B32" s="83"/>
      <c r="C32" s="648" t="s">
        <v>584</v>
      </c>
      <c r="D32" s="649"/>
      <c r="E32" s="650"/>
      <c r="F32" s="651">
        <v>99159</v>
      </c>
      <c r="G32" s="652">
        <v>2217</v>
      </c>
      <c r="H32" s="652">
        <v>4075</v>
      </c>
      <c r="I32" s="652">
        <v>35527</v>
      </c>
      <c r="J32" s="652">
        <v>0</v>
      </c>
      <c r="K32" s="652">
        <v>507553</v>
      </c>
      <c r="L32" s="653">
        <v>44014</v>
      </c>
      <c r="M32" s="654">
        <f t="shared" si="0"/>
        <v>692545</v>
      </c>
    </row>
    <row r="33" spans="1:13" ht="20.25" customHeight="1">
      <c r="A33" s="321"/>
      <c r="B33" s="79" t="s">
        <v>342</v>
      </c>
      <c r="C33" s="82"/>
      <c r="D33" s="132"/>
      <c r="E33" s="655"/>
      <c r="F33" s="1031"/>
      <c r="G33" s="1032"/>
      <c r="H33" s="1032"/>
      <c r="I33" s="1032"/>
      <c r="J33" s="1032"/>
      <c r="K33" s="1032"/>
      <c r="L33" s="1033"/>
      <c r="M33" s="1034"/>
    </row>
    <row r="34" spans="1:13" ht="20.25" customHeight="1">
      <c r="A34" s="321"/>
      <c r="B34" s="82"/>
      <c r="C34" s="646" t="s">
        <v>585</v>
      </c>
      <c r="D34" s="626"/>
      <c r="E34" s="627"/>
      <c r="F34" s="628">
        <v>58144</v>
      </c>
      <c r="G34" s="629">
        <v>5608</v>
      </c>
      <c r="H34" s="629">
        <v>6230</v>
      </c>
      <c r="I34" s="629">
        <v>19593</v>
      </c>
      <c r="J34" s="629">
        <v>0</v>
      </c>
      <c r="K34" s="629">
        <v>0</v>
      </c>
      <c r="L34" s="630">
        <v>52186</v>
      </c>
      <c r="M34" s="631">
        <f t="shared" si="0"/>
        <v>141761</v>
      </c>
    </row>
    <row r="35" spans="1:13" ht="20.25" customHeight="1">
      <c r="A35" s="321"/>
      <c r="B35" s="82"/>
      <c r="C35" s="646" t="s">
        <v>586</v>
      </c>
      <c r="D35" s="626"/>
      <c r="E35" s="627"/>
      <c r="F35" s="628">
        <v>69293</v>
      </c>
      <c r="G35" s="629">
        <v>62188</v>
      </c>
      <c r="H35" s="629">
        <v>11702</v>
      </c>
      <c r="I35" s="629">
        <v>52148</v>
      </c>
      <c r="J35" s="629">
        <v>285</v>
      </c>
      <c r="K35" s="629">
        <v>0</v>
      </c>
      <c r="L35" s="630">
        <v>71979</v>
      </c>
      <c r="M35" s="631">
        <f t="shared" si="0"/>
        <v>267595</v>
      </c>
    </row>
    <row r="36" spans="1:13" ht="20.25" customHeight="1">
      <c r="A36" s="321"/>
      <c r="B36" s="82"/>
      <c r="C36" s="646" t="s">
        <v>587</v>
      </c>
      <c r="D36" s="626"/>
      <c r="E36" s="627"/>
      <c r="F36" s="628">
        <v>302621</v>
      </c>
      <c r="G36" s="629">
        <v>125704</v>
      </c>
      <c r="H36" s="629">
        <v>82287</v>
      </c>
      <c r="I36" s="629">
        <v>10488</v>
      </c>
      <c r="J36" s="629">
        <v>0</v>
      </c>
      <c r="K36" s="629">
        <v>0</v>
      </c>
      <c r="L36" s="630">
        <v>33032</v>
      </c>
      <c r="M36" s="631">
        <f t="shared" si="0"/>
        <v>554132</v>
      </c>
    </row>
    <row r="37" spans="1:13" ht="20.25" customHeight="1">
      <c r="A37" s="321"/>
      <c r="B37" s="82"/>
      <c r="C37" s="646" t="s">
        <v>588</v>
      </c>
      <c r="D37" s="626"/>
      <c r="E37" s="627"/>
      <c r="F37" s="628">
        <v>53511</v>
      </c>
      <c r="G37" s="629">
        <v>1398</v>
      </c>
      <c r="H37" s="629">
        <v>1061</v>
      </c>
      <c r="I37" s="629">
        <v>60925</v>
      </c>
      <c r="J37" s="629">
        <v>0</v>
      </c>
      <c r="K37" s="629">
        <v>0</v>
      </c>
      <c r="L37" s="630">
        <v>116077</v>
      </c>
      <c r="M37" s="631">
        <f t="shared" si="0"/>
        <v>232972</v>
      </c>
    </row>
    <row r="38" spans="1:13" ht="20.25" customHeight="1">
      <c r="A38" s="321"/>
      <c r="B38" s="82"/>
      <c r="C38" s="646" t="s">
        <v>589</v>
      </c>
      <c r="D38" s="626"/>
      <c r="E38" s="627"/>
      <c r="F38" s="628">
        <v>54200</v>
      </c>
      <c r="G38" s="629">
        <v>2332</v>
      </c>
      <c r="H38" s="629">
        <v>5062</v>
      </c>
      <c r="I38" s="629">
        <v>38470</v>
      </c>
      <c r="J38" s="629">
        <v>0</v>
      </c>
      <c r="K38" s="629">
        <v>0</v>
      </c>
      <c r="L38" s="630">
        <v>320357</v>
      </c>
      <c r="M38" s="631">
        <f t="shared" si="0"/>
        <v>420421</v>
      </c>
    </row>
    <row r="39" spans="1:13" ht="20.25" customHeight="1">
      <c r="A39" s="321"/>
      <c r="B39" s="82"/>
      <c r="C39" s="646" t="s">
        <v>590</v>
      </c>
      <c r="D39" s="626"/>
      <c r="E39" s="627"/>
      <c r="F39" s="628">
        <v>291752</v>
      </c>
      <c r="G39" s="629">
        <v>24299</v>
      </c>
      <c r="H39" s="629">
        <v>15675</v>
      </c>
      <c r="I39" s="629">
        <v>148232</v>
      </c>
      <c r="J39" s="629">
        <v>0</v>
      </c>
      <c r="K39" s="629">
        <v>0</v>
      </c>
      <c r="L39" s="630">
        <v>223287</v>
      </c>
      <c r="M39" s="631">
        <f t="shared" si="0"/>
        <v>703245</v>
      </c>
    </row>
    <row r="40" spans="1:13" ht="20.25" customHeight="1">
      <c r="A40" s="321"/>
      <c r="B40" s="82"/>
      <c r="C40" s="646" t="s">
        <v>591</v>
      </c>
      <c r="D40" s="626"/>
      <c r="E40" s="627"/>
      <c r="F40" s="628">
        <v>85853</v>
      </c>
      <c r="G40" s="629">
        <v>7931</v>
      </c>
      <c r="H40" s="629">
        <v>2575</v>
      </c>
      <c r="I40" s="629">
        <v>71229</v>
      </c>
      <c r="J40" s="629">
        <v>0</v>
      </c>
      <c r="K40" s="629">
        <v>0</v>
      </c>
      <c r="L40" s="630">
        <v>78115</v>
      </c>
      <c r="M40" s="631">
        <f t="shared" si="0"/>
        <v>245703</v>
      </c>
    </row>
    <row r="41" spans="1:13" ht="20.25" customHeight="1" thickBot="1">
      <c r="A41" s="330"/>
      <c r="B41" s="331"/>
      <c r="C41" s="647" t="s">
        <v>592</v>
      </c>
      <c r="D41" s="634"/>
      <c r="E41" s="635"/>
      <c r="F41" s="636">
        <v>194183</v>
      </c>
      <c r="G41" s="637">
        <v>616</v>
      </c>
      <c r="H41" s="637">
        <v>21021</v>
      </c>
      <c r="I41" s="637">
        <v>97802</v>
      </c>
      <c r="J41" s="637">
        <v>0</v>
      </c>
      <c r="K41" s="637">
        <v>400113</v>
      </c>
      <c r="L41" s="638">
        <v>311437</v>
      </c>
      <c r="M41" s="639">
        <f t="shared" si="0"/>
        <v>1025172</v>
      </c>
    </row>
    <row r="42" spans="1:13" ht="20.25" customHeight="1">
      <c r="A42" s="321" t="s">
        <v>593</v>
      </c>
      <c r="B42" s="80"/>
      <c r="C42" s="132"/>
      <c r="D42" s="131"/>
      <c r="E42" s="329"/>
      <c r="F42" s="1020"/>
      <c r="G42" s="1021"/>
      <c r="H42" s="1021"/>
      <c r="I42" s="1021"/>
      <c r="J42" s="1021"/>
      <c r="K42" s="1021"/>
      <c r="L42" s="1022"/>
      <c r="M42" s="1023"/>
    </row>
    <row r="43" spans="1:13" ht="20.25" customHeight="1">
      <c r="A43" s="321"/>
      <c r="B43" s="616" t="s">
        <v>594</v>
      </c>
      <c r="C43" s="617"/>
      <c r="D43" s="618"/>
      <c r="E43" s="619"/>
      <c r="F43" s="620">
        <v>338760</v>
      </c>
      <c r="G43" s="621">
        <v>130052</v>
      </c>
      <c r="H43" s="621">
        <v>85668</v>
      </c>
      <c r="I43" s="621">
        <v>27138</v>
      </c>
      <c r="J43" s="621">
        <v>0</v>
      </c>
      <c r="K43" s="621">
        <v>0</v>
      </c>
      <c r="L43" s="622">
        <v>73779</v>
      </c>
      <c r="M43" s="623">
        <f t="shared" si="0"/>
        <v>655397</v>
      </c>
    </row>
    <row r="44" spans="1:13" ht="20.25" customHeight="1" thickBot="1">
      <c r="A44" s="330"/>
      <c r="B44" s="632" t="s">
        <v>595</v>
      </c>
      <c r="C44" s="633"/>
      <c r="D44" s="634"/>
      <c r="E44" s="635"/>
      <c r="F44" s="636">
        <v>202922</v>
      </c>
      <c r="G44" s="637">
        <v>10299</v>
      </c>
      <c r="H44" s="637">
        <v>5503</v>
      </c>
      <c r="I44" s="637">
        <v>108498</v>
      </c>
      <c r="J44" s="637">
        <v>0</v>
      </c>
      <c r="K44" s="637">
        <v>0</v>
      </c>
      <c r="L44" s="638">
        <v>253368</v>
      </c>
      <c r="M44" s="639">
        <f t="shared" si="0"/>
        <v>580590</v>
      </c>
    </row>
    <row r="45" spans="1:13" ht="20.25" customHeight="1">
      <c r="A45" s="321" t="s">
        <v>596</v>
      </c>
      <c r="B45" s="80"/>
      <c r="C45" s="132"/>
      <c r="D45" s="131"/>
      <c r="E45" s="329"/>
      <c r="F45" s="1020"/>
      <c r="G45" s="1021"/>
      <c r="H45" s="1021"/>
      <c r="I45" s="1021"/>
      <c r="J45" s="1021"/>
      <c r="K45" s="1021"/>
      <c r="L45" s="1022"/>
      <c r="M45" s="1023"/>
    </row>
    <row r="46" spans="1:13" ht="20.25" customHeight="1">
      <c r="A46" s="321"/>
      <c r="B46" s="616" t="s">
        <v>597</v>
      </c>
      <c r="C46" s="617"/>
      <c r="D46" s="618"/>
      <c r="E46" s="619"/>
      <c r="F46" s="620">
        <v>1113089</v>
      </c>
      <c r="G46" s="621">
        <v>67637</v>
      </c>
      <c r="H46" s="621">
        <v>46062</v>
      </c>
      <c r="I46" s="621">
        <v>414762</v>
      </c>
      <c r="J46" s="621">
        <v>0</v>
      </c>
      <c r="K46" s="621">
        <v>0</v>
      </c>
      <c r="L46" s="622">
        <v>891602</v>
      </c>
      <c r="M46" s="623">
        <f t="shared" si="0"/>
        <v>2533152</v>
      </c>
    </row>
    <row r="47" spans="1:13" ht="20.25" customHeight="1" thickBot="1">
      <c r="A47" s="330"/>
      <c r="B47" s="632" t="s">
        <v>598</v>
      </c>
      <c r="C47" s="633"/>
      <c r="D47" s="634"/>
      <c r="E47" s="635"/>
      <c r="F47" s="636">
        <v>21348</v>
      </c>
      <c r="G47" s="637">
        <v>3301</v>
      </c>
      <c r="H47" s="637">
        <v>2039</v>
      </c>
      <c r="I47" s="637">
        <v>22117</v>
      </c>
      <c r="J47" s="637">
        <v>0</v>
      </c>
      <c r="K47" s="637">
        <v>0</v>
      </c>
      <c r="L47" s="638">
        <v>19551</v>
      </c>
      <c r="M47" s="639">
        <f t="shared" si="0"/>
        <v>68356</v>
      </c>
    </row>
    <row r="48" spans="1:13" ht="20.25" customHeight="1">
      <c r="A48" s="321" t="s">
        <v>599</v>
      </c>
      <c r="B48" s="79"/>
      <c r="C48" s="132"/>
      <c r="D48" s="659"/>
      <c r="E48" s="660"/>
      <c r="F48" s="1035"/>
      <c r="G48" s="1035"/>
      <c r="H48" s="1035"/>
      <c r="I48" s="1035"/>
      <c r="J48" s="1035"/>
      <c r="K48" s="1035"/>
      <c r="L48" s="1036"/>
      <c r="M48" s="1037"/>
    </row>
    <row r="49" spans="1:13" ht="20.25" customHeight="1">
      <c r="A49" s="321"/>
      <c r="B49" s="1173" t="s">
        <v>652</v>
      </c>
      <c r="C49" s="1174"/>
      <c r="D49" s="1177" t="s">
        <v>719</v>
      </c>
      <c r="E49" s="914" t="s">
        <v>137</v>
      </c>
      <c r="F49" s="656">
        <v>3150</v>
      </c>
      <c r="G49" s="656">
        <v>3000</v>
      </c>
      <c r="H49" s="656">
        <v>3150</v>
      </c>
      <c r="I49" s="656">
        <v>7350</v>
      </c>
      <c r="J49" s="656">
        <v>6000</v>
      </c>
      <c r="K49" s="656">
        <v>12600</v>
      </c>
      <c r="L49" s="657">
        <v>9450</v>
      </c>
      <c r="M49" s="658">
        <f t="shared" si="0"/>
        <v>44700</v>
      </c>
    </row>
    <row r="50" spans="1:13" ht="20.25" customHeight="1">
      <c r="A50" s="321"/>
      <c r="B50" s="1175"/>
      <c r="C50" s="1176"/>
      <c r="D50" s="1178"/>
      <c r="E50" s="915" t="s">
        <v>138</v>
      </c>
      <c r="F50" s="628">
        <v>0</v>
      </c>
      <c r="G50" s="628">
        <v>2000</v>
      </c>
      <c r="H50" s="628">
        <v>1575</v>
      </c>
      <c r="I50" s="628">
        <v>2100</v>
      </c>
      <c r="J50" s="628">
        <v>3000</v>
      </c>
      <c r="K50" s="628">
        <v>5250</v>
      </c>
      <c r="L50" s="641">
        <v>2630</v>
      </c>
      <c r="M50" s="631">
        <f t="shared" si="0"/>
        <v>16555</v>
      </c>
    </row>
    <row r="51" spans="1:13" ht="20.25" customHeight="1">
      <c r="A51" s="321"/>
      <c r="B51" s="1175"/>
      <c r="C51" s="1176"/>
      <c r="D51" s="1178" t="s">
        <v>648</v>
      </c>
      <c r="E51" s="915" t="s">
        <v>137</v>
      </c>
      <c r="F51" s="628">
        <v>1050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41">
        <v>3150</v>
      </c>
      <c r="M51" s="631">
        <f t="shared" si="0"/>
        <v>4200</v>
      </c>
    </row>
    <row r="52" spans="1:13" ht="20.25" customHeight="1">
      <c r="A52" s="321"/>
      <c r="B52" s="1175"/>
      <c r="C52" s="1176"/>
      <c r="D52" s="1179"/>
      <c r="E52" s="915" t="s">
        <v>138</v>
      </c>
      <c r="F52" s="661">
        <v>520</v>
      </c>
      <c r="G52" s="661">
        <v>0</v>
      </c>
      <c r="H52" s="661">
        <v>0</v>
      </c>
      <c r="I52" s="661">
        <v>0</v>
      </c>
      <c r="J52" s="661">
        <v>0</v>
      </c>
      <c r="K52" s="661">
        <v>0</v>
      </c>
      <c r="L52" s="662">
        <v>0</v>
      </c>
      <c r="M52" s="663">
        <f t="shared" si="0"/>
        <v>520</v>
      </c>
    </row>
    <row r="53" spans="1:13" ht="20.25" customHeight="1">
      <c r="A53" s="321"/>
      <c r="B53" s="624" t="s">
        <v>600</v>
      </c>
      <c r="C53" s="625"/>
      <c r="D53" s="626"/>
      <c r="E53" s="627"/>
      <c r="F53" s="628">
        <v>2677</v>
      </c>
      <c r="G53" s="628">
        <v>2801</v>
      </c>
      <c r="H53" s="628">
        <v>991</v>
      </c>
      <c r="I53" s="628">
        <v>14132</v>
      </c>
      <c r="J53" s="628">
        <v>0</v>
      </c>
      <c r="K53" s="628">
        <v>27504</v>
      </c>
      <c r="L53" s="641">
        <v>12105</v>
      </c>
      <c r="M53" s="631">
        <f t="shared" si="0"/>
        <v>60210</v>
      </c>
    </row>
    <row r="54" spans="1:13" ht="20.25" customHeight="1" thickBot="1">
      <c r="A54" s="330"/>
      <c r="B54" s="664" t="s">
        <v>601</v>
      </c>
      <c r="C54" s="331"/>
      <c r="D54" s="665"/>
      <c r="E54" s="666"/>
      <c r="F54" s="667">
        <v>24</v>
      </c>
      <c r="G54" s="667">
        <v>6</v>
      </c>
      <c r="H54" s="667">
        <v>8</v>
      </c>
      <c r="I54" s="667">
        <v>18</v>
      </c>
      <c r="J54" s="667">
        <v>17</v>
      </c>
      <c r="K54" s="667">
        <v>28</v>
      </c>
      <c r="L54" s="668">
        <v>54</v>
      </c>
      <c r="M54" s="669">
        <f t="shared" si="0"/>
        <v>155</v>
      </c>
    </row>
    <row r="55" spans="1:13" ht="20.25" customHeight="1">
      <c r="A55" s="321" t="s">
        <v>602</v>
      </c>
      <c r="B55" s="80"/>
      <c r="C55" s="132"/>
      <c r="D55" s="131"/>
      <c r="E55" s="329"/>
      <c r="F55" s="1020"/>
      <c r="G55" s="1021"/>
      <c r="H55" s="1021"/>
      <c r="I55" s="1021"/>
      <c r="J55" s="1021"/>
      <c r="K55" s="1021"/>
      <c r="L55" s="1022"/>
      <c r="M55" s="1023"/>
    </row>
    <row r="56" spans="1:13" ht="20.25" customHeight="1">
      <c r="A56" s="321"/>
      <c r="B56" s="81" t="s">
        <v>603</v>
      </c>
      <c r="C56" s="644"/>
      <c r="D56" s="644"/>
      <c r="E56" s="645"/>
      <c r="F56" s="453">
        <v>20</v>
      </c>
      <c r="G56" s="454">
        <v>2.8</v>
      </c>
      <c r="H56" s="454">
        <v>2</v>
      </c>
      <c r="I56" s="454">
        <v>8.3</v>
      </c>
      <c r="J56" s="454">
        <v>0</v>
      </c>
      <c r="K56" s="454">
        <v>0</v>
      </c>
      <c r="L56" s="455">
        <v>17</v>
      </c>
      <c r="M56" s="456">
        <f t="shared" si="0"/>
        <v>50.1</v>
      </c>
    </row>
    <row r="57" spans="1:13" ht="20.25" customHeight="1">
      <c r="A57" s="321"/>
      <c r="B57" s="1166" t="s">
        <v>604</v>
      </c>
      <c r="C57" s="646" t="s">
        <v>349</v>
      </c>
      <c r="D57" s="626"/>
      <c r="E57" s="627"/>
      <c r="F57" s="459">
        <v>105</v>
      </c>
      <c r="G57" s="460">
        <v>14</v>
      </c>
      <c r="H57" s="460">
        <v>12</v>
      </c>
      <c r="I57" s="460">
        <v>45.3</v>
      </c>
      <c r="J57" s="460">
        <v>1</v>
      </c>
      <c r="K57" s="460">
        <v>0</v>
      </c>
      <c r="L57" s="461">
        <v>120</v>
      </c>
      <c r="M57" s="462">
        <f t="shared" si="0"/>
        <v>297.3</v>
      </c>
    </row>
    <row r="58" spans="1:13" ht="20.25" customHeight="1">
      <c r="A58" s="321"/>
      <c r="B58" s="1167"/>
      <c r="C58" s="646" t="s">
        <v>350</v>
      </c>
      <c r="D58" s="626"/>
      <c r="E58" s="627"/>
      <c r="F58" s="459">
        <v>15</v>
      </c>
      <c r="G58" s="460">
        <v>3</v>
      </c>
      <c r="H58" s="460">
        <v>3</v>
      </c>
      <c r="I58" s="460">
        <v>5</v>
      </c>
      <c r="J58" s="460">
        <v>3</v>
      </c>
      <c r="K58" s="460">
        <v>0</v>
      </c>
      <c r="L58" s="461">
        <v>13</v>
      </c>
      <c r="M58" s="462">
        <f t="shared" si="0"/>
        <v>42</v>
      </c>
    </row>
    <row r="59" spans="1:13" ht="20.25" customHeight="1">
      <c r="A59" s="321"/>
      <c r="B59" s="1168"/>
      <c r="C59" s="646" t="s">
        <v>605</v>
      </c>
      <c r="D59" s="626"/>
      <c r="E59" s="627"/>
      <c r="F59" s="459">
        <v>6</v>
      </c>
      <c r="G59" s="460">
        <v>0.6</v>
      </c>
      <c r="H59" s="460">
        <v>0</v>
      </c>
      <c r="I59" s="460"/>
      <c r="J59" s="460">
        <v>0</v>
      </c>
      <c r="K59" s="460">
        <v>0</v>
      </c>
      <c r="L59" s="461">
        <v>0</v>
      </c>
      <c r="M59" s="462">
        <f t="shared" si="0"/>
        <v>6.6</v>
      </c>
    </row>
    <row r="60" spans="1:13" ht="20.25" customHeight="1">
      <c r="A60" s="321"/>
      <c r="B60" s="79" t="s">
        <v>606</v>
      </c>
      <c r="C60" s="132"/>
      <c r="D60" s="132"/>
      <c r="E60" s="655"/>
      <c r="F60" s="670">
        <v>7</v>
      </c>
      <c r="G60" s="671">
        <v>2.7</v>
      </c>
      <c r="H60" s="671">
        <v>2</v>
      </c>
      <c r="I60" s="671">
        <v>4</v>
      </c>
      <c r="J60" s="671">
        <v>0</v>
      </c>
      <c r="K60" s="671">
        <v>0</v>
      </c>
      <c r="L60" s="672">
        <v>7</v>
      </c>
      <c r="M60" s="937">
        <f t="shared" si="0"/>
        <v>22.7</v>
      </c>
    </row>
    <row r="61" spans="1:13" ht="20.25" customHeight="1">
      <c r="A61" s="321"/>
      <c r="B61" s="676" t="s">
        <v>607</v>
      </c>
      <c r="C61" s="649"/>
      <c r="D61" s="649"/>
      <c r="E61" s="650"/>
      <c r="F61" s="677">
        <v>14</v>
      </c>
      <c r="G61" s="678">
        <v>3</v>
      </c>
      <c r="H61" s="678">
        <v>3</v>
      </c>
      <c r="I61" s="678">
        <v>14</v>
      </c>
      <c r="J61" s="678">
        <v>3</v>
      </c>
      <c r="K61" s="678">
        <v>1</v>
      </c>
      <c r="L61" s="679">
        <v>42</v>
      </c>
      <c r="M61" s="938">
        <f t="shared" si="0"/>
        <v>80</v>
      </c>
    </row>
    <row r="62" spans="1:13" ht="20.25" customHeight="1">
      <c r="A62" s="321"/>
      <c r="B62" s="78" t="s">
        <v>608</v>
      </c>
      <c r="C62" s="131"/>
      <c r="D62" s="130"/>
      <c r="E62" s="328"/>
      <c r="F62" s="134">
        <v>2</v>
      </c>
      <c r="G62" s="20">
        <v>1</v>
      </c>
      <c r="H62" s="20">
        <v>0</v>
      </c>
      <c r="I62" s="20">
        <v>2</v>
      </c>
      <c r="J62" s="20">
        <v>0</v>
      </c>
      <c r="K62" s="20">
        <v>0</v>
      </c>
      <c r="L62" s="615">
        <v>18</v>
      </c>
      <c r="M62" s="939">
        <f t="shared" si="0"/>
        <v>23</v>
      </c>
    </row>
    <row r="63" spans="1:13" ht="20.25" customHeight="1">
      <c r="A63" s="321"/>
      <c r="B63" s="78" t="s">
        <v>609</v>
      </c>
      <c r="C63" s="131"/>
      <c r="D63" s="130"/>
      <c r="E63" s="328"/>
      <c r="F63" s="134">
        <v>6</v>
      </c>
      <c r="G63" s="20">
        <v>2</v>
      </c>
      <c r="H63" s="20">
        <v>2</v>
      </c>
      <c r="I63" s="20">
        <v>4</v>
      </c>
      <c r="J63" s="20">
        <v>1</v>
      </c>
      <c r="K63" s="20">
        <v>0</v>
      </c>
      <c r="L63" s="615">
        <v>8</v>
      </c>
      <c r="M63" s="939">
        <f t="shared" si="0"/>
        <v>23</v>
      </c>
    </row>
    <row r="64" spans="1:13" ht="20.25" customHeight="1">
      <c r="A64" s="321"/>
      <c r="B64" s="78" t="s">
        <v>610</v>
      </c>
      <c r="C64" s="131"/>
      <c r="D64" s="130"/>
      <c r="E64" s="328"/>
      <c r="F64" s="134">
        <v>11</v>
      </c>
      <c r="G64" s="20">
        <v>1</v>
      </c>
      <c r="H64" s="20">
        <v>0</v>
      </c>
      <c r="I64" s="20">
        <v>5</v>
      </c>
      <c r="J64" s="20">
        <v>1</v>
      </c>
      <c r="K64" s="20">
        <v>0</v>
      </c>
      <c r="L64" s="615">
        <v>10</v>
      </c>
      <c r="M64" s="939">
        <f t="shared" si="0"/>
        <v>28</v>
      </c>
    </row>
    <row r="65" spans="1:13" ht="20.25" customHeight="1">
      <c r="A65" s="321"/>
      <c r="B65" s="680" t="s">
        <v>687</v>
      </c>
      <c r="C65" s="681"/>
      <c r="D65" s="618"/>
      <c r="E65" s="619"/>
      <c r="F65" s="682">
        <v>29</v>
      </c>
      <c r="G65" s="683">
        <v>0</v>
      </c>
      <c r="H65" s="683">
        <v>0</v>
      </c>
      <c r="I65" s="683">
        <v>6</v>
      </c>
      <c r="J65" s="683">
        <v>1</v>
      </c>
      <c r="K65" s="683">
        <v>0</v>
      </c>
      <c r="L65" s="684">
        <v>25</v>
      </c>
      <c r="M65" s="940">
        <f t="shared" si="0"/>
        <v>61</v>
      </c>
    </row>
    <row r="66" spans="1:13" ht="20.25" customHeight="1" thickBot="1">
      <c r="A66" s="330"/>
      <c r="B66" s="664" t="s">
        <v>611</v>
      </c>
      <c r="C66" s="665"/>
      <c r="D66" s="665"/>
      <c r="E66" s="666"/>
      <c r="F66" s="673">
        <v>215</v>
      </c>
      <c r="G66" s="674">
        <v>30.1</v>
      </c>
      <c r="H66" s="674">
        <v>24</v>
      </c>
      <c r="I66" s="674">
        <v>93.6</v>
      </c>
      <c r="J66" s="674">
        <v>10</v>
      </c>
      <c r="K66" s="674">
        <v>1</v>
      </c>
      <c r="L66" s="675">
        <v>260</v>
      </c>
      <c r="M66" s="941">
        <f t="shared" si="0"/>
        <v>633.7</v>
      </c>
    </row>
    <row r="67" spans="1:13" ht="20.25" customHeight="1">
      <c r="A67" s="321" t="s">
        <v>612</v>
      </c>
      <c r="B67" s="132"/>
      <c r="C67" s="132"/>
      <c r="D67" s="131"/>
      <c r="E67" s="329"/>
      <c r="F67" s="1024"/>
      <c r="G67" s="1025"/>
      <c r="H67" s="1025"/>
      <c r="I67" s="1025"/>
      <c r="J67" s="1025"/>
      <c r="K67" s="1025"/>
      <c r="L67" s="1026"/>
      <c r="M67" s="1023"/>
    </row>
    <row r="68" spans="1:13" ht="20.25" customHeight="1">
      <c r="A68" s="321"/>
      <c r="B68" s="616" t="s">
        <v>613</v>
      </c>
      <c r="C68" s="617"/>
      <c r="D68" s="618"/>
      <c r="E68" s="619"/>
      <c r="F68" s="620">
        <v>1571235</v>
      </c>
      <c r="G68" s="621">
        <v>111837</v>
      </c>
      <c r="H68" s="621">
        <v>133025</v>
      </c>
      <c r="I68" s="621">
        <v>534860</v>
      </c>
      <c r="J68" s="621">
        <v>0</v>
      </c>
      <c r="K68" s="621">
        <v>507553</v>
      </c>
      <c r="L68" s="622">
        <v>1408541</v>
      </c>
      <c r="M68" s="623">
        <f t="shared" si="0"/>
        <v>4267051</v>
      </c>
    </row>
    <row r="69" spans="1:13" ht="20.25" customHeight="1">
      <c r="A69" s="321"/>
      <c r="B69" s="624" t="s">
        <v>614</v>
      </c>
      <c r="C69" s="625"/>
      <c r="D69" s="626"/>
      <c r="E69" s="627"/>
      <c r="F69" s="628">
        <v>3024399</v>
      </c>
      <c r="G69" s="629">
        <v>453477</v>
      </c>
      <c r="H69" s="629">
        <v>514673</v>
      </c>
      <c r="I69" s="629">
        <v>1748651</v>
      </c>
      <c r="J69" s="629">
        <v>0</v>
      </c>
      <c r="K69" s="629">
        <v>1375818</v>
      </c>
      <c r="L69" s="630">
        <v>3141513</v>
      </c>
      <c r="M69" s="631">
        <f t="shared" si="0"/>
        <v>10258531</v>
      </c>
    </row>
    <row r="70" spans="1:13" ht="20.25" customHeight="1" thickBot="1">
      <c r="A70" s="330"/>
      <c r="B70" s="632" t="s">
        <v>615</v>
      </c>
      <c r="C70" s="633"/>
      <c r="D70" s="634"/>
      <c r="E70" s="635"/>
      <c r="F70" s="636">
        <v>210</v>
      </c>
      <c r="G70" s="637">
        <v>30</v>
      </c>
      <c r="H70" s="637">
        <v>48</v>
      </c>
      <c r="I70" s="637">
        <v>173</v>
      </c>
      <c r="J70" s="637">
        <v>0</v>
      </c>
      <c r="K70" s="637">
        <v>80</v>
      </c>
      <c r="L70" s="638">
        <v>303</v>
      </c>
      <c r="M70" s="639">
        <f t="shared" si="0"/>
        <v>844</v>
      </c>
    </row>
    <row r="71" spans="1:13" ht="20.25" customHeight="1">
      <c r="A71" s="322" t="s">
        <v>399</v>
      </c>
      <c r="B71" s="132"/>
      <c r="C71" s="132"/>
      <c r="D71" s="131"/>
      <c r="E71" s="329"/>
      <c r="F71" s="1024"/>
      <c r="G71" s="1025"/>
      <c r="H71" s="1025"/>
      <c r="I71" s="1025"/>
      <c r="J71" s="1025"/>
      <c r="K71" s="1025"/>
      <c r="L71" s="1026"/>
      <c r="M71" s="1023"/>
    </row>
    <row r="72" spans="1:13" ht="20.25" customHeight="1">
      <c r="A72" s="322"/>
      <c r="B72" s="616" t="s">
        <v>400</v>
      </c>
      <c r="C72" s="617"/>
      <c r="D72" s="618"/>
      <c r="E72" s="619"/>
      <c r="F72" s="620">
        <v>0</v>
      </c>
      <c r="G72" s="621">
        <v>0</v>
      </c>
      <c r="H72" s="621">
        <v>0</v>
      </c>
      <c r="I72" s="621">
        <v>0</v>
      </c>
      <c r="J72" s="621">
        <v>0</v>
      </c>
      <c r="K72" s="621">
        <v>0</v>
      </c>
      <c r="L72" s="622">
        <v>0</v>
      </c>
      <c r="M72" s="623">
        <f>SUM(F72:L72)</f>
        <v>0</v>
      </c>
    </row>
    <row r="73" spans="1:13" ht="20.25" customHeight="1">
      <c r="A73" s="322"/>
      <c r="B73" s="624" t="s">
        <v>401</v>
      </c>
      <c r="C73" s="625"/>
      <c r="D73" s="626"/>
      <c r="E73" s="627"/>
      <c r="F73" s="628">
        <v>0</v>
      </c>
      <c r="G73" s="629">
        <v>0</v>
      </c>
      <c r="H73" s="629">
        <v>0</v>
      </c>
      <c r="I73" s="629">
        <v>2509</v>
      </c>
      <c r="J73" s="629">
        <v>0</v>
      </c>
      <c r="K73" s="629">
        <v>0</v>
      </c>
      <c r="L73" s="630">
        <v>17724</v>
      </c>
      <c r="M73" s="631">
        <f>SUM(F73:L73)</f>
        <v>20233</v>
      </c>
    </row>
    <row r="74" spans="1:13" ht="20.25" customHeight="1" thickBot="1">
      <c r="A74" s="323"/>
      <c r="B74" s="632" t="s">
        <v>402</v>
      </c>
      <c r="C74" s="633"/>
      <c r="D74" s="634"/>
      <c r="E74" s="635"/>
      <c r="F74" s="636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8">
        <v>17724</v>
      </c>
      <c r="M74" s="639">
        <f>SUM(F74:L74)</f>
        <v>17724</v>
      </c>
    </row>
    <row r="75" spans="1:13" ht="21" customHeight="1">
      <c r="A75" s="74"/>
      <c r="B75" s="73"/>
      <c r="C75" s="73"/>
      <c r="D75" s="135"/>
      <c r="E75" s="135"/>
      <c r="F75" s="74"/>
      <c r="G75" s="74"/>
      <c r="H75" s="74"/>
      <c r="I75" s="74"/>
      <c r="J75" s="74"/>
      <c r="K75" s="74"/>
      <c r="L75" s="74"/>
      <c r="M75" s="74"/>
    </row>
    <row r="76" spans="4:5" ht="13.5">
      <c r="D76" s="1183"/>
      <c r="E76" s="1183"/>
    </row>
    <row r="77" spans="4:5" ht="13.5">
      <c r="D77" s="1183"/>
      <c r="E77" s="1183"/>
    </row>
    <row r="78" spans="4:5" ht="13.5">
      <c r="D78" s="1183"/>
      <c r="E78" s="1183"/>
    </row>
  </sheetData>
  <mergeCells count="11">
    <mergeCell ref="D77:E77"/>
    <mergeCell ref="D78:E78"/>
    <mergeCell ref="D76:E76"/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79:E65536 D51 B53:C65536 D53:D78 E34:E78 B34:B49 B1:B2 D25:E30 D1:E1 F34:IV65536 C34:C48 D3:E10 B4:B10 C1:C10 F1:IV10 F25:IV32 D32:E32 D34:D49 A34:A65536 A1:A10 A11:IV24 A25:C32 A33:IV3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O74"/>
  <sheetViews>
    <sheetView showZeros="0" zoomScaleSheetLayoutView="100" workbookViewId="0" topLeftCell="A1">
      <pane xSplit="6" ySplit="4" topLeftCell="I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30" sqref="K30"/>
    </sheetView>
  </sheetViews>
  <sheetFormatPr defaultColWidth="9.00390625" defaultRowHeight="13.5"/>
  <cols>
    <col min="1" max="1" width="2.25390625" style="85" customWidth="1"/>
    <col min="2" max="2" width="2.50390625" style="85" customWidth="1"/>
    <col min="3" max="3" width="5.625" style="85" customWidth="1"/>
    <col min="4" max="4" width="6.625" style="85" customWidth="1"/>
    <col min="5" max="5" width="25.125" style="30" customWidth="1"/>
    <col min="6" max="13" width="16.375" style="30" customWidth="1"/>
    <col min="14" max="74" width="10.625" style="85" customWidth="1"/>
    <col min="75" max="16384" width="9.00390625" style="85" customWidth="1"/>
  </cols>
  <sheetData>
    <row r="1" spans="1:13" ht="16.5" customHeight="1" thickBot="1">
      <c r="A1" s="2" t="s">
        <v>325</v>
      </c>
      <c r="B1" s="2"/>
      <c r="H1" s="57"/>
      <c r="M1" s="57" t="s">
        <v>458</v>
      </c>
    </row>
    <row r="2" spans="1:13" ht="10.5" customHeight="1">
      <c r="A2" s="201"/>
      <c r="B2" s="202"/>
      <c r="C2" s="202"/>
      <c r="D2" s="202"/>
      <c r="E2" s="417" t="s">
        <v>412</v>
      </c>
      <c r="F2" s="261" t="s">
        <v>355</v>
      </c>
      <c r="G2" s="261" t="s">
        <v>375</v>
      </c>
      <c r="H2" s="262" t="s">
        <v>356</v>
      </c>
      <c r="I2" s="261" t="s">
        <v>353</v>
      </c>
      <c r="J2" s="261" t="s">
        <v>376</v>
      </c>
      <c r="K2" s="261" t="s">
        <v>377</v>
      </c>
      <c r="L2" s="270" t="s">
        <v>378</v>
      </c>
      <c r="M2" s="1127" t="s">
        <v>205</v>
      </c>
    </row>
    <row r="3" spans="1:15" ht="12.75" customHeight="1" thickBot="1">
      <c r="A3" s="211"/>
      <c r="B3" s="158"/>
      <c r="C3" s="158" t="s">
        <v>212</v>
      </c>
      <c r="D3" s="158"/>
      <c r="E3" s="315"/>
      <c r="F3" s="199" t="s">
        <v>379</v>
      </c>
      <c r="G3" s="199" t="s">
        <v>380</v>
      </c>
      <c r="H3" s="199" t="s">
        <v>381</v>
      </c>
      <c r="I3" s="199" t="s">
        <v>382</v>
      </c>
      <c r="J3" s="199" t="s">
        <v>383</v>
      </c>
      <c r="K3" s="199" t="s">
        <v>384</v>
      </c>
      <c r="L3" s="271" t="s">
        <v>385</v>
      </c>
      <c r="M3" s="1128"/>
      <c r="N3" s="1084"/>
      <c r="O3" s="1084"/>
    </row>
    <row r="4" spans="1:13" ht="12" customHeight="1">
      <c r="A4" s="290" t="s">
        <v>272</v>
      </c>
      <c r="B4" s="291"/>
      <c r="C4" s="291"/>
      <c r="D4" s="291"/>
      <c r="E4" s="722"/>
      <c r="F4" s="1038"/>
      <c r="G4" s="1039"/>
      <c r="H4" s="1039"/>
      <c r="I4" s="1039"/>
      <c r="J4" s="1039"/>
      <c r="K4" s="1039"/>
      <c r="L4" s="1040"/>
      <c r="M4" s="1041"/>
    </row>
    <row r="5" spans="1:15" ht="12" customHeight="1">
      <c r="A5" s="1196"/>
      <c r="B5" s="1197"/>
      <c r="C5" s="59" t="s">
        <v>273</v>
      </c>
      <c r="D5" s="60"/>
      <c r="E5" s="723"/>
      <c r="F5" s="44">
        <v>780000</v>
      </c>
      <c r="G5" s="685">
        <v>0</v>
      </c>
      <c r="H5" s="685">
        <v>0</v>
      </c>
      <c r="I5" s="685">
        <v>0</v>
      </c>
      <c r="J5" s="685">
        <v>0</v>
      </c>
      <c r="K5" s="685">
        <v>0</v>
      </c>
      <c r="L5" s="42">
        <v>0</v>
      </c>
      <c r="M5" s="570">
        <f>SUM(F5:L5)</f>
        <v>780000</v>
      </c>
      <c r="N5" s="1085"/>
      <c r="O5" s="1086"/>
    </row>
    <row r="6" spans="1:15" ht="12" customHeight="1">
      <c r="A6" s="1196"/>
      <c r="B6" s="1197"/>
      <c r="C6" s="61"/>
      <c r="D6" s="698" t="s">
        <v>274</v>
      </c>
      <c r="E6" s="724"/>
      <c r="F6" s="718">
        <v>30000</v>
      </c>
      <c r="G6" s="690">
        <v>0</v>
      </c>
      <c r="H6" s="690">
        <v>0</v>
      </c>
      <c r="I6" s="690">
        <v>0</v>
      </c>
      <c r="J6" s="690">
        <v>0</v>
      </c>
      <c r="K6" s="690">
        <v>0</v>
      </c>
      <c r="L6" s="554">
        <v>0</v>
      </c>
      <c r="M6" s="574">
        <f aca="true" t="shared" si="0" ref="M6:M61">SUM(F6:L6)</f>
        <v>30000</v>
      </c>
      <c r="N6" s="1085"/>
      <c r="O6" s="1086"/>
    </row>
    <row r="7" spans="1:15" ht="12" customHeight="1">
      <c r="A7" s="1196"/>
      <c r="B7" s="1197"/>
      <c r="C7" s="26"/>
      <c r="D7" s="693" t="s">
        <v>275</v>
      </c>
      <c r="E7" s="725"/>
      <c r="F7" s="719">
        <v>750000</v>
      </c>
      <c r="G7" s="686">
        <v>0</v>
      </c>
      <c r="H7" s="686">
        <v>0</v>
      </c>
      <c r="I7" s="686">
        <v>0</v>
      </c>
      <c r="J7" s="686">
        <v>0</v>
      </c>
      <c r="K7" s="686">
        <v>0</v>
      </c>
      <c r="L7" s="712">
        <v>0</v>
      </c>
      <c r="M7" s="578">
        <f t="shared" si="0"/>
        <v>750000</v>
      </c>
      <c r="N7" s="1085"/>
      <c r="O7" s="1086"/>
    </row>
    <row r="8" spans="1:15" ht="12" customHeight="1">
      <c r="A8" s="1196"/>
      <c r="B8" s="1197"/>
      <c r="C8" s="28" t="s">
        <v>276</v>
      </c>
      <c r="D8" s="27"/>
      <c r="E8" s="726"/>
      <c r="F8" s="41">
        <v>210502</v>
      </c>
      <c r="G8" s="52">
        <v>21510</v>
      </c>
      <c r="H8" s="52">
        <v>16371</v>
      </c>
      <c r="I8" s="52">
        <v>31625</v>
      </c>
      <c r="J8" s="52">
        <v>0</v>
      </c>
      <c r="K8" s="52">
        <v>12472</v>
      </c>
      <c r="L8" s="40">
        <v>111069</v>
      </c>
      <c r="M8" s="277">
        <f t="shared" si="0"/>
        <v>403549</v>
      </c>
      <c r="N8" s="1085"/>
      <c r="O8" s="1086"/>
    </row>
    <row r="9" spans="1:15" ht="12" customHeight="1">
      <c r="A9" s="1196"/>
      <c r="B9" s="1197"/>
      <c r="C9" s="28" t="s">
        <v>277</v>
      </c>
      <c r="D9" s="27"/>
      <c r="E9" s="726"/>
      <c r="F9" s="41">
        <v>0</v>
      </c>
      <c r="G9" s="52">
        <v>0</v>
      </c>
      <c r="H9" s="52">
        <v>0</v>
      </c>
      <c r="I9" s="52">
        <v>1000</v>
      </c>
      <c r="J9" s="52">
        <v>3224</v>
      </c>
      <c r="K9" s="52">
        <v>0</v>
      </c>
      <c r="L9" s="40">
        <v>79972</v>
      </c>
      <c r="M9" s="277">
        <f t="shared" si="0"/>
        <v>84196</v>
      </c>
      <c r="N9" s="1085"/>
      <c r="O9" s="1086"/>
    </row>
    <row r="10" spans="1:15" ht="11.25" customHeight="1">
      <c r="A10" s="1196"/>
      <c r="B10" s="1197"/>
      <c r="C10" s="28" t="s">
        <v>278</v>
      </c>
      <c r="D10" s="27"/>
      <c r="E10" s="726"/>
      <c r="F10" s="41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40">
        <v>0</v>
      </c>
      <c r="M10" s="277">
        <f t="shared" si="0"/>
        <v>0</v>
      </c>
      <c r="N10" s="1085"/>
      <c r="O10" s="1086"/>
    </row>
    <row r="11" spans="1:15" ht="11.25" customHeight="1">
      <c r="A11" s="1196"/>
      <c r="B11" s="1197"/>
      <c r="C11" s="28" t="s">
        <v>279</v>
      </c>
      <c r="D11" s="27"/>
      <c r="E11" s="726"/>
      <c r="F11" s="41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40">
        <v>0</v>
      </c>
      <c r="M11" s="277">
        <f t="shared" si="0"/>
        <v>0</v>
      </c>
      <c r="N11" s="1085"/>
      <c r="O11" s="1086"/>
    </row>
    <row r="12" spans="1:15" ht="11.25" customHeight="1">
      <c r="A12" s="1196"/>
      <c r="B12" s="1197"/>
      <c r="C12" s="28" t="s">
        <v>280</v>
      </c>
      <c r="D12" s="27"/>
      <c r="E12" s="726"/>
      <c r="F12" s="41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40">
        <v>0</v>
      </c>
      <c r="M12" s="277">
        <f t="shared" si="0"/>
        <v>0</v>
      </c>
      <c r="N12" s="1085"/>
      <c r="O12" s="1086"/>
    </row>
    <row r="13" spans="1:15" ht="11.25" customHeight="1">
      <c r="A13" s="1196"/>
      <c r="B13" s="1197"/>
      <c r="C13" s="28" t="s">
        <v>281</v>
      </c>
      <c r="D13" s="27"/>
      <c r="E13" s="726"/>
      <c r="F13" s="41">
        <v>0</v>
      </c>
      <c r="G13" s="52">
        <v>0</v>
      </c>
      <c r="H13" s="52">
        <v>0</v>
      </c>
      <c r="I13" s="52">
        <v>0</v>
      </c>
      <c r="J13" s="52">
        <v>17521</v>
      </c>
      <c r="K13" s="52">
        <v>0</v>
      </c>
      <c r="L13" s="40">
        <v>2625</v>
      </c>
      <c r="M13" s="277">
        <f t="shared" si="0"/>
        <v>20146</v>
      </c>
      <c r="N13" s="1085"/>
      <c r="O13" s="1086"/>
    </row>
    <row r="14" spans="1:15" ht="12" customHeight="1">
      <c r="A14" s="1196"/>
      <c r="B14" s="1197"/>
      <c r="C14" s="28" t="s">
        <v>282</v>
      </c>
      <c r="D14" s="27"/>
      <c r="E14" s="726"/>
      <c r="F14" s="41">
        <v>10353</v>
      </c>
      <c r="G14" s="52">
        <v>0</v>
      </c>
      <c r="H14" s="52">
        <v>0</v>
      </c>
      <c r="I14" s="52">
        <v>0</v>
      </c>
      <c r="J14" s="52">
        <v>0</v>
      </c>
      <c r="K14" s="52">
        <v>738</v>
      </c>
      <c r="L14" s="40">
        <v>0</v>
      </c>
      <c r="M14" s="277">
        <f t="shared" si="0"/>
        <v>11091</v>
      </c>
      <c r="N14" s="1085"/>
      <c r="O14" s="1086"/>
    </row>
    <row r="15" spans="1:15" ht="12" customHeight="1">
      <c r="A15" s="1196"/>
      <c r="B15" s="1197"/>
      <c r="C15" s="28" t="s">
        <v>283</v>
      </c>
      <c r="D15" s="27"/>
      <c r="E15" s="726"/>
      <c r="F15" s="41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40">
        <v>0</v>
      </c>
      <c r="M15" s="277">
        <f t="shared" si="0"/>
        <v>0</v>
      </c>
      <c r="N15" s="1085"/>
      <c r="O15" s="1086"/>
    </row>
    <row r="16" spans="1:15" ht="12" customHeight="1">
      <c r="A16" s="1196"/>
      <c r="B16" s="1197"/>
      <c r="C16" s="28" t="s">
        <v>284</v>
      </c>
      <c r="D16" s="27"/>
      <c r="E16" s="726"/>
      <c r="F16" s="41">
        <v>0</v>
      </c>
      <c r="G16" s="52">
        <v>0</v>
      </c>
      <c r="H16" s="52">
        <v>620</v>
      </c>
      <c r="I16" s="52">
        <v>0</v>
      </c>
      <c r="J16" s="52">
        <v>0</v>
      </c>
      <c r="K16" s="52">
        <v>0</v>
      </c>
      <c r="L16" s="40">
        <v>0</v>
      </c>
      <c r="M16" s="277">
        <f t="shared" si="0"/>
        <v>620</v>
      </c>
      <c r="N16" s="1085"/>
      <c r="O16" s="1086"/>
    </row>
    <row r="17" spans="1:15" ht="12" customHeight="1">
      <c r="A17" s="1196"/>
      <c r="B17" s="1197"/>
      <c r="C17" s="28" t="s">
        <v>285</v>
      </c>
      <c r="D17" s="27"/>
      <c r="E17" s="726"/>
      <c r="F17" s="41">
        <v>1000855</v>
      </c>
      <c r="G17" s="52">
        <v>21510</v>
      </c>
      <c r="H17" s="52">
        <v>16991</v>
      </c>
      <c r="I17" s="52">
        <v>32625</v>
      </c>
      <c r="J17" s="52">
        <v>20745</v>
      </c>
      <c r="K17" s="52">
        <v>13210</v>
      </c>
      <c r="L17" s="40">
        <v>193666</v>
      </c>
      <c r="M17" s="277">
        <f t="shared" si="0"/>
        <v>1299602</v>
      </c>
      <c r="N17" s="1085"/>
      <c r="O17" s="1086"/>
    </row>
    <row r="18" spans="1:15" ht="12" customHeight="1">
      <c r="A18" s="1196"/>
      <c r="B18" s="1197"/>
      <c r="C18" s="1191" t="s">
        <v>374</v>
      </c>
      <c r="D18" s="1192"/>
      <c r="E18" s="1193"/>
      <c r="F18" s="4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40">
        <v>0</v>
      </c>
      <c r="M18" s="277">
        <f t="shared" si="0"/>
        <v>0</v>
      </c>
      <c r="N18" s="1085"/>
      <c r="O18" s="1086"/>
    </row>
    <row r="19" spans="1:15" ht="12" customHeight="1">
      <c r="A19" s="1196"/>
      <c r="B19" s="1197"/>
      <c r="C19" s="28" t="s">
        <v>1</v>
      </c>
      <c r="D19" s="27"/>
      <c r="E19" s="726"/>
      <c r="F19" s="41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40">
        <v>0</v>
      </c>
      <c r="M19" s="277">
        <f t="shared" si="0"/>
        <v>0</v>
      </c>
      <c r="N19" s="1085"/>
      <c r="O19" s="1086"/>
    </row>
    <row r="20" spans="1:15" ht="12" customHeight="1" thickBot="1">
      <c r="A20" s="1198"/>
      <c r="B20" s="1199"/>
      <c r="C20" s="293" t="s">
        <v>286</v>
      </c>
      <c r="D20" s="294"/>
      <c r="E20" s="727"/>
      <c r="F20" s="240">
        <v>1000855</v>
      </c>
      <c r="G20" s="239">
        <v>21510</v>
      </c>
      <c r="H20" s="239">
        <v>16991</v>
      </c>
      <c r="I20" s="239">
        <v>32625</v>
      </c>
      <c r="J20" s="239">
        <v>20745</v>
      </c>
      <c r="K20" s="239">
        <v>13210</v>
      </c>
      <c r="L20" s="316">
        <v>193666</v>
      </c>
      <c r="M20" s="279">
        <f t="shared" si="0"/>
        <v>1299602</v>
      </c>
      <c r="N20" s="1085"/>
      <c r="O20" s="1086"/>
    </row>
    <row r="21" spans="1:15" ht="12" customHeight="1">
      <c r="A21" s="290" t="s">
        <v>287</v>
      </c>
      <c r="B21" s="291"/>
      <c r="C21" s="291"/>
      <c r="D21" s="291"/>
      <c r="E21" s="722"/>
      <c r="F21" s="1038"/>
      <c r="G21" s="1039"/>
      <c r="H21" s="1039"/>
      <c r="I21" s="1039"/>
      <c r="J21" s="1039"/>
      <c r="K21" s="1039"/>
      <c r="L21" s="1040"/>
      <c r="M21" s="1046"/>
      <c r="N21" s="1085"/>
      <c r="O21" s="1086"/>
    </row>
    <row r="22" spans="1:15" ht="12" customHeight="1">
      <c r="A22" s="1196"/>
      <c r="B22" s="1197"/>
      <c r="C22" s="59" t="s">
        <v>288</v>
      </c>
      <c r="D22" s="60"/>
      <c r="E22" s="723"/>
      <c r="F22" s="720">
        <v>241046</v>
      </c>
      <c r="G22" s="687">
        <v>9170</v>
      </c>
      <c r="H22" s="687">
        <v>8352</v>
      </c>
      <c r="I22" s="687">
        <v>1000</v>
      </c>
      <c r="J22" s="687">
        <v>21166</v>
      </c>
      <c r="K22" s="687">
        <v>14904</v>
      </c>
      <c r="L22" s="713">
        <v>82597</v>
      </c>
      <c r="M22" s="561">
        <f t="shared" si="0"/>
        <v>378235</v>
      </c>
      <c r="N22" s="1085"/>
      <c r="O22" s="1086"/>
    </row>
    <row r="23" spans="1:15" ht="12" customHeight="1">
      <c r="A23" s="1196"/>
      <c r="B23" s="1197"/>
      <c r="C23" s="703" t="s">
        <v>289</v>
      </c>
      <c r="D23" s="698" t="s">
        <v>290</v>
      </c>
      <c r="E23" s="724"/>
      <c r="F23" s="718">
        <v>0</v>
      </c>
      <c r="G23" s="690">
        <v>0</v>
      </c>
      <c r="H23" s="690">
        <v>0</v>
      </c>
      <c r="I23" s="690">
        <v>0</v>
      </c>
      <c r="J23" s="690">
        <v>0</v>
      </c>
      <c r="K23" s="690">
        <v>0</v>
      </c>
      <c r="L23" s="554">
        <v>0</v>
      </c>
      <c r="M23" s="574">
        <f t="shared" si="0"/>
        <v>0</v>
      </c>
      <c r="N23" s="1085"/>
      <c r="O23" s="1086"/>
    </row>
    <row r="24" spans="1:15" ht="12" customHeight="1">
      <c r="A24" s="1196"/>
      <c r="B24" s="1197"/>
      <c r="C24" s="704"/>
      <c r="D24" s="698" t="s">
        <v>291</v>
      </c>
      <c r="E24" s="724"/>
      <c r="F24" s="718">
        <v>0</v>
      </c>
      <c r="G24" s="690">
        <v>0</v>
      </c>
      <c r="H24" s="690">
        <v>0</v>
      </c>
      <c r="I24" s="690">
        <v>0</v>
      </c>
      <c r="J24" s="690">
        <v>0</v>
      </c>
      <c r="K24" s="690">
        <v>0</v>
      </c>
      <c r="L24" s="554">
        <v>0</v>
      </c>
      <c r="M24" s="574">
        <f t="shared" si="0"/>
        <v>0</v>
      </c>
      <c r="N24" s="1085"/>
      <c r="O24" s="1086"/>
    </row>
    <row r="25" spans="1:15" ht="12" customHeight="1">
      <c r="A25" s="1196"/>
      <c r="B25" s="1197"/>
      <c r="C25" s="61" t="s">
        <v>289</v>
      </c>
      <c r="D25" s="705" t="s">
        <v>292</v>
      </c>
      <c r="E25" s="722"/>
      <c r="F25" s="718">
        <v>10353</v>
      </c>
      <c r="G25" s="690">
        <v>0</v>
      </c>
      <c r="H25" s="690">
        <v>0</v>
      </c>
      <c r="I25" s="690">
        <v>0</v>
      </c>
      <c r="J25" s="690">
        <v>17521</v>
      </c>
      <c r="K25" s="690">
        <v>0</v>
      </c>
      <c r="L25" s="554">
        <v>7875</v>
      </c>
      <c r="M25" s="574">
        <f t="shared" si="0"/>
        <v>35749</v>
      </c>
      <c r="N25" s="1085"/>
      <c r="O25" s="1086"/>
    </row>
    <row r="26" spans="1:15" ht="12" customHeight="1">
      <c r="A26" s="1196"/>
      <c r="B26" s="1197"/>
      <c r="C26" s="61"/>
      <c r="D26" s="706"/>
      <c r="E26" s="728" t="s">
        <v>293</v>
      </c>
      <c r="F26" s="718">
        <v>0</v>
      </c>
      <c r="G26" s="690">
        <v>0</v>
      </c>
      <c r="H26" s="690">
        <v>0</v>
      </c>
      <c r="I26" s="690">
        <v>0</v>
      </c>
      <c r="J26" s="690">
        <v>0</v>
      </c>
      <c r="K26" s="690">
        <v>0</v>
      </c>
      <c r="L26" s="554">
        <v>0</v>
      </c>
      <c r="M26" s="574">
        <f t="shared" si="0"/>
        <v>0</v>
      </c>
      <c r="N26" s="1085"/>
      <c r="O26" s="1086"/>
    </row>
    <row r="27" spans="1:15" ht="12" customHeight="1">
      <c r="A27" s="1196"/>
      <c r="B27" s="1197"/>
      <c r="C27" s="61"/>
      <c r="D27" s="696" t="s">
        <v>294</v>
      </c>
      <c r="E27" s="722"/>
      <c r="F27" s="718">
        <v>230693</v>
      </c>
      <c r="G27" s="690">
        <v>9170</v>
      </c>
      <c r="H27" s="690">
        <v>8352</v>
      </c>
      <c r="I27" s="690">
        <v>1000</v>
      </c>
      <c r="J27" s="690">
        <v>3645</v>
      </c>
      <c r="K27" s="690">
        <v>14904</v>
      </c>
      <c r="L27" s="554">
        <v>74722</v>
      </c>
      <c r="M27" s="574">
        <f t="shared" si="0"/>
        <v>342486</v>
      </c>
      <c r="N27" s="1085"/>
      <c r="O27" s="1086"/>
    </row>
    <row r="28" spans="1:15" ht="12" customHeight="1">
      <c r="A28" s="1196"/>
      <c r="B28" s="1197"/>
      <c r="C28" s="61"/>
      <c r="D28" s="695"/>
      <c r="E28" s="729" t="s">
        <v>293</v>
      </c>
      <c r="F28" s="718">
        <v>30000</v>
      </c>
      <c r="G28" s="690">
        <v>0</v>
      </c>
      <c r="H28" s="690">
        <v>0</v>
      </c>
      <c r="I28" s="690">
        <v>0</v>
      </c>
      <c r="J28" s="690">
        <v>0</v>
      </c>
      <c r="K28" s="690">
        <v>0</v>
      </c>
      <c r="L28" s="554">
        <v>0</v>
      </c>
      <c r="M28" s="574">
        <f t="shared" si="0"/>
        <v>30000</v>
      </c>
      <c r="N28" s="1085"/>
      <c r="O28" s="1086"/>
    </row>
    <row r="29" spans="1:15" ht="12" customHeight="1">
      <c r="A29" s="1196"/>
      <c r="B29" s="1197"/>
      <c r="C29" s="707" t="s">
        <v>295</v>
      </c>
      <c r="D29" s="291" t="s">
        <v>296</v>
      </c>
      <c r="E29" s="728" t="s">
        <v>297</v>
      </c>
      <c r="F29" s="718">
        <v>0</v>
      </c>
      <c r="G29" s="690">
        <v>0</v>
      </c>
      <c r="H29" s="690">
        <v>0</v>
      </c>
      <c r="I29" s="690">
        <v>0</v>
      </c>
      <c r="J29" s="690">
        <v>0</v>
      </c>
      <c r="K29" s="690">
        <v>0</v>
      </c>
      <c r="L29" s="554">
        <v>0</v>
      </c>
      <c r="M29" s="574">
        <f t="shared" si="0"/>
        <v>0</v>
      </c>
      <c r="N29" s="1085"/>
      <c r="O29" s="1086"/>
    </row>
    <row r="30" spans="1:15" ht="12" customHeight="1">
      <c r="A30" s="1196"/>
      <c r="B30" s="1197"/>
      <c r="C30" s="708"/>
      <c r="D30" s="291"/>
      <c r="E30" s="728" t="s">
        <v>691</v>
      </c>
      <c r="F30" s="718">
        <v>0</v>
      </c>
      <c r="G30" s="690">
        <v>0</v>
      </c>
      <c r="H30" s="690">
        <v>0</v>
      </c>
      <c r="I30" s="690">
        <v>0</v>
      </c>
      <c r="J30" s="690">
        <v>0</v>
      </c>
      <c r="K30" s="690">
        <v>0</v>
      </c>
      <c r="L30" s="554">
        <v>0</v>
      </c>
      <c r="M30" s="574">
        <f t="shared" si="0"/>
        <v>0</v>
      </c>
      <c r="N30" s="1085"/>
      <c r="O30" s="1086"/>
    </row>
    <row r="31" spans="1:15" ht="12" customHeight="1">
      <c r="A31" s="1196"/>
      <c r="B31" s="1197"/>
      <c r="C31" s="708"/>
      <c r="D31" s="291"/>
      <c r="E31" s="728" t="s">
        <v>298</v>
      </c>
      <c r="F31" s="718">
        <v>30000</v>
      </c>
      <c r="G31" s="690">
        <v>0</v>
      </c>
      <c r="H31" s="690">
        <v>0</v>
      </c>
      <c r="I31" s="690">
        <v>0</v>
      </c>
      <c r="J31" s="690">
        <v>0</v>
      </c>
      <c r="K31" s="690">
        <v>0</v>
      </c>
      <c r="L31" s="554">
        <v>0</v>
      </c>
      <c r="M31" s="574">
        <f t="shared" si="0"/>
        <v>30000</v>
      </c>
      <c r="N31" s="1085"/>
      <c r="O31" s="1086"/>
    </row>
    <row r="32" spans="1:15" ht="12" customHeight="1">
      <c r="A32" s="1196"/>
      <c r="B32" s="1197"/>
      <c r="C32" s="708"/>
      <c r="D32" s="705" t="s">
        <v>299</v>
      </c>
      <c r="E32" s="722"/>
      <c r="F32" s="718">
        <v>0</v>
      </c>
      <c r="G32" s="690">
        <v>0</v>
      </c>
      <c r="H32" s="690">
        <v>0</v>
      </c>
      <c r="I32" s="690">
        <v>0</v>
      </c>
      <c r="J32" s="690">
        <v>17521</v>
      </c>
      <c r="K32" s="690">
        <v>0</v>
      </c>
      <c r="L32" s="554">
        <v>2625</v>
      </c>
      <c r="M32" s="574">
        <f t="shared" si="0"/>
        <v>20146</v>
      </c>
      <c r="N32" s="1085"/>
      <c r="O32" s="1086"/>
    </row>
    <row r="33" spans="1:15" ht="12" customHeight="1">
      <c r="A33" s="1196"/>
      <c r="B33" s="1197"/>
      <c r="C33" s="708"/>
      <c r="D33" s="698" t="s">
        <v>300</v>
      </c>
      <c r="E33" s="724"/>
      <c r="F33" s="718">
        <v>10353</v>
      </c>
      <c r="G33" s="690">
        <v>0</v>
      </c>
      <c r="H33" s="690">
        <v>0</v>
      </c>
      <c r="I33" s="690">
        <v>0</v>
      </c>
      <c r="J33" s="690">
        <v>0</v>
      </c>
      <c r="K33" s="690">
        <v>0</v>
      </c>
      <c r="L33" s="554">
        <v>0</v>
      </c>
      <c r="M33" s="574">
        <f t="shared" si="0"/>
        <v>10353</v>
      </c>
      <c r="N33" s="1085"/>
      <c r="O33" s="1086"/>
    </row>
    <row r="34" spans="1:15" ht="12" customHeight="1">
      <c r="A34" s="1196"/>
      <c r="B34" s="1197"/>
      <c r="C34" s="708"/>
      <c r="D34" s="698" t="s">
        <v>301</v>
      </c>
      <c r="E34" s="724"/>
      <c r="F34" s="718">
        <v>0</v>
      </c>
      <c r="G34" s="690">
        <v>0</v>
      </c>
      <c r="H34" s="690">
        <v>0</v>
      </c>
      <c r="I34" s="690">
        <v>0</v>
      </c>
      <c r="J34" s="690">
        <v>0</v>
      </c>
      <c r="K34" s="690">
        <v>0</v>
      </c>
      <c r="L34" s="554">
        <v>0</v>
      </c>
      <c r="M34" s="574">
        <f t="shared" si="0"/>
        <v>0</v>
      </c>
      <c r="N34" s="1085"/>
      <c r="O34" s="1086"/>
    </row>
    <row r="35" spans="1:15" ht="12" customHeight="1">
      <c r="A35" s="1196"/>
      <c r="B35" s="1197"/>
      <c r="C35" s="708"/>
      <c r="D35" s="698" t="s">
        <v>302</v>
      </c>
      <c r="E35" s="724"/>
      <c r="F35" s="718">
        <v>193060</v>
      </c>
      <c r="G35" s="690">
        <v>7122</v>
      </c>
      <c r="H35" s="690">
        <v>0</v>
      </c>
      <c r="I35" s="690">
        <v>1000</v>
      </c>
      <c r="J35" s="690">
        <v>3224</v>
      </c>
      <c r="K35" s="690">
        <v>12472</v>
      </c>
      <c r="L35" s="554">
        <v>79972</v>
      </c>
      <c r="M35" s="574">
        <f t="shared" si="0"/>
        <v>296850</v>
      </c>
      <c r="N35" s="1085"/>
      <c r="O35" s="1086"/>
    </row>
    <row r="36" spans="1:15" ht="12" customHeight="1">
      <c r="A36" s="1196"/>
      <c r="B36" s="1197"/>
      <c r="C36" s="709"/>
      <c r="D36" s="693" t="s">
        <v>298</v>
      </c>
      <c r="E36" s="725"/>
      <c r="F36" s="719">
        <v>7633</v>
      </c>
      <c r="G36" s="686">
        <v>2048</v>
      </c>
      <c r="H36" s="686">
        <v>8352</v>
      </c>
      <c r="I36" s="686">
        <v>0</v>
      </c>
      <c r="J36" s="686">
        <v>421</v>
      </c>
      <c r="K36" s="686">
        <v>2432</v>
      </c>
      <c r="L36" s="712">
        <v>0</v>
      </c>
      <c r="M36" s="578">
        <f t="shared" si="0"/>
        <v>20886</v>
      </c>
      <c r="N36" s="1085"/>
      <c r="O36" s="1086"/>
    </row>
    <row r="37" spans="1:15" ht="12" customHeight="1">
      <c r="A37" s="1196"/>
      <c r="B37" s="1197"/>
      <c r="C37" s="59" t="s">
        <v>303</v>
      </c>
      <c r="D37" s="60"/>
      <c r="E37" s="723"/>
      <c r="F37" s="44">
        <v>32731</v>
      </c>
      <c r="G37" s="685">
        <v>21583</v>
      </c>
      <c r="H37" s="685">
        <v>13246</v>
      </c>
      <c r="I37" s="685">
        <v>31625</v>
      </c>
      <c r="J37" s="685">
        <v>42632</v>
      </c>
      <c r="K37" s="685">
        <v>3160</v>
      </c>
      <c r="L37" s="42">
        <v>111069</v>
      </c>
      <c r="M37" s="570">
        <f t="shared" si="0"/>
        <v>256046</v>
      </c>
      <c r="N37" s="1085"/>
      <c r="O37" s="1086"/>
    </row>
    <row r="38" spans="1:15" ht="12" customHeight="1">
      <c r="A38" s="1196"/>
      <c r="B38" s="1197"/>
      <c r="C38" s="61"/>
      <c r="D38" s="710" t="s">
        <v>304</v>
      </c>
      <c r="E38" s="728" t="s">
        <v>305</v>
      </c>
      <c r="F38" s="718">
        <v>0</v>
      </c>
      <c r="G38" s="690">
        <v>0</v>
      </c>
      <c r="H38" s="690">
        <v>0</v>
      </c>
      <c r="I38" s="690">
        <v>0</v>
      </c>
      <c r="J38" s="690">
        <v>0</v>
      </c>
      <c r="K38" s="690">
        <v>0</v>
      </c>
      <c r="L38" s="554">
        <v>0</v>
      </c>
      <c r="M38" s="574">
        <f t="shared" si="0"/>
        <v>0</v>
      </c>
      <c r="N38" s="1085"/>
      <c r="O38" s="1086"/>
    </row>
    <row r="39" spans="1:15" ht="12" customHeight="1">
      <c r="A39" s="1196"/>
      <c r="B39" s="1197"/>
      <c r="C39" s="61"/>
      <c r="D39" s="711"/>
      <c r="E39" s="936" t="s">
        <v>692</v>
      </c>
      <c r="F39" s="718">
        <v>0</v>
      </c>
      <c r="G39" s="690">
        <v>0</v>
      </c>
      <c r="H39" s="690">
        <v>0</v>
      </c>
      <c r="I39" s="690">
        <v>0</v>
      </c>
      <c r="J39" s="690">
        <v>0</v>
      </c>
      <c r="K39" s="690">
        <v>0</v>
      </c>
      <c r="L39" s="554">
        <v>0</v>
      </c>
      <c r="M39" s="574">
        <f t="shared" si="0"/>
        <v>0</v>
      </c>
      <c r="N39" s="1085"/>
      <c r="O39" s="1086"/>
    </row>
    <row r="40" spans="1:15" ht="12" customHeight="1">
      <c r="A40" s="1196"/>
      <c r="B40" s="1197"/>
      <c r="C40" s="61"/>
      <c r="D40" s="706"/>
      <c r="E40" s="728" t="s">
        <v>306</v>
      </c>
      <c r="F40" s="718">
        <v>0</v>
      </c>
      <c r="G40" s="690">
        <v>0</v>
      </c>
      <c r="H40" s="690">
        <v>0</v>
      </c>
      <c r="I40" s="690">
        <v>0</v>
      </c>
      <c r="J40" s="690">
        <v>0</v>
      </c>
      <c r="K40" s="690">
        <v>0</v>
      </c>
      <c r="L40" s="554">
        <v>0</v>
      </c>
      <c r="M40" s="574">
        <f t="shared" si="0"/>
        <v>0</v>
      </c>
      <c r="N40" s="1085"/>
      <c r="O40" s="1086"/>
    </row>
    <row r="41" spans="1:15" ht="12" customHeight="1">
      <c r="A41" s="1196"/>
      <c r="B41" s="1197"/>
      <c r="C41" s="61"/>
      <c r="D41" s="698" t="s">
        <v>274</v>
      </c>
      <c r="E41" s="724"/>
      <c r="F41" s="718">
        <v>32731</v>
      </c>
      <c r="G41" s="690">
        <v>21583</v>
      </c>
      <c r="H41" s="690">
        <v>13246</v>
      </c>
      <c r="I41" s="690">
        <v>31625</v>
      </c>
      <c r="J41" s="690">
        <v>12257</v>
      </c>
      <c r="K41" s="690">
        <v>3160</v>
      </c>
      <c r="L41" s="554">
        <v>111069</v>
      </c>
      <c r="M41" s="574">
        <f t="shared" si="0"/>
        <v>225671</v>
      </c>
      <c r="N41" s="1085"/>
      <c r="O41" s="1086"/>
    </row>
    <row r="42" spans="1:15" ht="12" customHeight="1">
      <c r="A42" s="1196"/>
      <c r="B42" s="1197"/>
      <c r="C42" s="26"/>
      <c r="D42" s="693" t="s">
        <v>275</v>
      </c>
      <c r="E42" s="725"/>
      <c r="F42" s="719">
        <v>0</v>
      </c>
      <c r="G42" s="686">
        <v>0</v>
      </c>
      <c r="H42" s="686">
        <v>0</v>
      </c>
      <c r="I42" s="686">
        <v>0</v>
      </c>
      <c r="J42" s="686">
        <v>30375</v>
      </c>
      <c r="K42" s="686">
        <v>0</v>
      </c>
      <c r="L42" s="712">
        <v>0</v>
      </c>
      <c r="M42" s="578">
        <f t="shared" si="0"/>
        <v>30375</v>
      </c>
      <c r="N42" s="1085"/>
      <c r="O42" s="1086"/>
    </row>
    <row r="43" spans="1:15" ht="12" customHeight="1">
      <c r="A43" s="1196"/>
      <c r="B43" s="1197"/>
      <c r="C43" s="28" t="s">
        <v>307</v>
      </c>
      <c r="D43" s="27"/>
      <c r="E43" s="726"/>
      <c r="F43" s="41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40">
        <v>0</v>
      </c>
      <c r="M43" s="277">
        <f t="shared" si="0"/>
        <v>0</v>
      </c>
      <c r="N43" s="1085"/>
      <c r="O43" s="1086"/>
    </row>
    <row r="44" spans="1:15" ht="12" customHeight="1">
      <c r="A44" s="1196"/>
      <c r="B44" s="1197"/>
      <c r="C44" s="28" t="s">
        <v>308</v>
      </c>
      <c r="D44" s="27"/>
      <c r="E44" s="726"/>
      <c r="F44" s="41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40">
        <v>0</v>
      </c>
      <c r="M44" s="277">
        <f t="shared" si="0"/>
        <v>0</v>
      </c>
      <c r="N44" s="1085"/>
      <c r="O44" s="1086"/>
    </row>
    <row r="45" spans="1:15" ht="12" customHeight="1">
      <c r="A45" s="1196"/>
      <c r="B45" s="1197"/>
      <c r="C45" s="28" t="s">
        <v>234</v>
      </c>
      <c r="D45" s="27"/>
      <c r="E45" s="726"/>
      <c r="F45" s="41">
        <v>2000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40">
        <v>0</v>
      </c>
      <c r="M45" s="277">
        <f t="shared" si="0"/>
        <v>2000</v>
      </c>
      <c r="N45" s="1085"/>
      <c r="O45" s="1086"/>
    </row>
    <row r="46" spans="1:15" ht="12" customHeight="1" thickBot="1">
      <c r="A46" s="1198"/>
      <c r="B46" s="1199"/>
      <c r="C46" s="293" t="s">
        <v>309</v>
      </c>
      <c r="D46" s="294"/>
      <c r="E46" s="727"/>
      <c r="F46" s="240">
        <v>275777</v>
      </c>
      <c r="G46" s="239">
        <v>30753</v>
      </c>
      <c r="H46" s="239">
        <v>21598</v>
      </c>
      <c r="I46" s="239">
        <v>32625</v>
      </c>
      <c r="J46" s="239">
        <v>63798</v>
      </c>
      <c r="K46" s="239">
        <v>18064</v>
      </c>
      <c r="L46" s="316">
        <v>193666</v>
      </c>
      <c r="M46" s="279">
        <f t="shared" si="0"/>
        <v>636281</v>
      </c>
      <c r="N46" s="1085"/>
      <c r="O46" s="1086"/>
    </row>
    <row r="47" spans="1:15" ht="12" customHeight="1">
      <c r="A47" s="290" t="s">
        <v>310</v>
      </c>
      <c r="B47" s="291"/>
      <c r="C47" s="291"/>
      <c r="D47" s="291" t="s">
        <v>718</v>
      </c>
      <c r="E47" s="722"/>
      <c r="F47" s="1038"/>
      <c r="G47" s="1039"/>
      <c r="H47" s="1039"/>
      <c r="I47" s="1039"/>
      <c r="J47" s="1039"/>
      <c r="K47" s="1039"/>
      <c r="L47" s="1040"/>
      <c r="M47" s="1046"/>
      <c r="N47" s="1085"/>
      <c r="O47" s="1086"/>
    </row>
    <row r="48" spans="1:15" ht="12" customHeight="1">
      <c r="A48" s="1196"/>
      <c r="B48" s="1197"/>
      <c r="C48" s="700" t="s">
        <v>311</v>
      </c>
      <c r="D48" s="701"/>
      <c r="E48" s="730"/>
      <c r="F48" s="720">
        <v>725078</v>
      </c>
      <c r="G48" s="687">
        <v>0</v>
      </c>
      <c r="H48" s="687">
        <v>0</v>
      </c>
      <c r="I48" s="687">
        <v>0</v>
      </c>
      <c r="J48" s="687">
        <v>0</v>
      </c>
      <c r="K48" s="687">
        <v>0</v>
      </c>
      <c r="L48" s="713">
        <v>0</v>
      </c>
      <c r="M48" s="561">
        <f t="shared" si="0"/>
        <v>725078</v>
      </c>
      <c r="N48" s="1085"/>
      <c r="O48" s="1086"/>
    </row>
    <row r="49" spans="1:15" ht="12" customHeight="1">
      <c r="A49" s="1200"/>
      <c r="B49" s="1201"/>
      <c r="C49" s="26" t="s">
        <v>312</v>
      </c>
      <c r="D49" s="702"/>
      <c r="E49" s="731" t="s">
        <v>313</v>
      </c>
      <c r="F49" s="58">
        <v>0</v>
      </c>
      <c r="G49" s="282">
        <v>9243</v>
      </c>
      <c r="H49" s="282">
        <v>4607</v>
      </c>
      <c r="I49" s="282">
        <v>0</v>
      </c>
      <c r="J49" s="282">
        <v>43053</v>
      </c>
      <c r="K49" s="282">
        <v>4854</v>
      </c>
      <c r="L49" s="69">
        <v>0</v>
      </c>
      <c r="M49" s="276">
        <f t="shared" si="0"/>
        <v>61757</v>
      </c>
      <c r="N49" s="1085"/>
      <c r="O49" s="1086"/>
    </row>
    <row r="50" spans="1:15" ht="12" customHeight="1">
      <c r="A50" s="290" t="s">
        <v>314</v>
      </c>
      <c r="B50" s="291"/>
      <c r="C50" s="291"/>
      <c r="D50" s="291"/>
      <c r="E50" s="722"/>
      <c r="F50" s="1042"/>
      <c r="G50" s="1043"/>
      <c r="H50" s="1043"/>
      <c r="I50" s="1043"/>
      <c r="J50" s="1043"/>
      <c r="K50" s="1043"/>
      <c r="L50" s="1044"/>
      <c r="M50" s="1045"/>
      <c r="N50" s="1085"/>
      <c r="O50" s="1086"/>
    </row>
    <row r="51" spans="1:15" ht="11.25" customHeight="1">
      <c r="A51" s="1196"/>
      <c r="B51" s="1202"/>
      <c r="C51" s="698" t="s">
        <v>315</v>
      </c>
      <c r="D51" s="699"/>
      <c r="E51" s="724"/>
      <c r="F51" s="718">
        <v>0</v>
      </c>
      <c r="G51" s="690">
        <v>9243</v>
      </c>
      <c r="H51" s="690">
        <v>4607</v>
      </c>
      <c r="I51" s="690">
        <v>0</v>
      </c>
      <c r="J51" s="690">
        <v>43053</v>
      </c>
      <c r="K51" s="690">
        <v>1694</v>
      </c>
      <c r="L51" s="554">
        <v>0</v>
      </c>
      <c r="M51" s="574">
        <f t="shared" si="0"/>
        <v>58597</v>
      </c>
      <c r="N51" s="1085"/>
      <c r="O51" s="1086"/>
    </row>
    <row r="52" spans="1:15" ht="11.25" customHeight="1">
      <c r="A52" s="1196"/>
      <c r="B52" s="1202"/>
      <c r="C52" s="698" t="s">
        <v>316</v>
      </c>
      <c r="D52" s="699"/>
      <c r="E52" s="724"/>
      <c r="F52" s="718">
        <v>0</v>
      </c>
      <c r="G52" s="690">
        <v>0</v>
      </c>
      <c r="H52" s="690">
        <v>0</v>
      </c>
      <c r="I52" s="690">
        <v>0</v>
      </c>
      <c r="J52" s="690">
        <v>0</v>
      </c>
      <c r="K52" s="690">
        <v>0</v>
      </c>
      <c r="L52" s="554">
        <v>0</v>
      </c>
      <c r="M52" s="574">
        <f t="shared" si="0"/>
        <v>0</v>
      </c>
      <c r="N52" s="1085"/>
      <c r="O52" s="1086"/>
    </row>
    <row r="53" spans="1:15" ht="11.25" customHeight="1">
      <c r="A53" s="1196"/>
      <c r="B53" s="1202"/>
      <c r="C53" s="698" t="s">
        <v>317</v>
      </c>
      <c r="D53" s="699"/>
      <c r="E53" s="724"/>
      <c r="F53" s="718">
        <v>0</v>
      </c>
      <c r="G53" s="690">
        <v>0</v>
      </c>
      <c r="H53" s="690">
        <v>0</v>
      </c>
      <c r="I53" s="690">
        <v>0</v>
      </c>
      <c r="J53" s="690">
        <v>0</v>
      </c>
      <c r="K53" s="690">
        <v>0</v>
      </c>
      <c r="L53" s="554">
        <v>0</v>
      </c>
      <c r="M53" s="574">
        <f t="shared" si="0"/>
        <v>0</v>
      </c>
      <c r="N53" s="1085"/>
      <c r="O53" s="1086"/>
    </row>
    <row r="54" spans="1:15" ht="11.25" customHeight="1">
      <c r="A54" s="1196"/>
      <c r="B54" s="1202"/>
      <c r="C54" s="698" t="s">
        <v>318</v>
      </c>
      <c r="D54" s="699"/>
      <c r="E54" s="724"/>
      <c r="F54" s="718">
        <v>0</v>
      </c>
      <c r="G54" s="690">
        <v>0</v>
      </c>
      <c r="H54" s="690">
        <v>0</v>
      </c>
      <c r="I54" s="690">
        <v>0</v>
      </c>
      <c r="J54" s="690">
        <v>0</v>
      </c>
      <c r="K54" s="690">
        <v>0</v>
      </c>
      <c r="L54" s="554">
        <v>0</v>
      </c>
      <c r="M54" s="574">
        <f t="shared" si="0"/>
        <v>0</v>
      </c>
      <c r="N54" s="1085"/>
      <c r="O54" s="1086"/>
    </row>
    <row r="55" spans="1:15" ht="11.25" customHeight="1">
      <c r="A55" s="1196"/>
      <c r="B55" s="1202"/>
      <c r="C55" s="698" t="s">
        <v>319</v>
      </c>
      <c r="D55" s="699"/>
      <c r="E55" s="724"/>
      <c r="F55" s="718">
        <v>0</v>
      </c>
      <c r="G55" s="690">
        <v>0</v>
      </c>
      <c r="H55" s="690">
        <v>0</v>
      </c>
      <c r="I55" s="690">
        <v>0</v>
      </c>
      <c r="J55" s="690">
        <v>0</v>
      </c>
      <c r="K55" s="690">
        <v>3160</v>
      </c>
      <c r="L55" s="554">
        <v>0</v>
      </c>
      <c r="M55" s="574">
        <f t="shared" si="0"/>
        <v>3160</v>
      </c>
      <c r="N55" s="1085"/>
      <c r="O55" s="1086"/>
    </row>
    <row r="56" spans="1:15" ht="11.25" customHeight="1">
      <c r="A56" s="1196"/>
      <c r="B56" s="1202"/>
      <c r="C56" s="698" t="s">
        <v>320</v>
      </c>
      <c r="D56" s="699"/>
      <c r="E56" s="724"/>
      <c r="F56" s="718">
        <v>0</v>
      </c>
      <c r="G56" s="690">
        <v>0</v>
      </c>
      <c r="H56" s="690">
        <v>0</v>
      </c>
      <c r="I56" s="690">
        <v>0</v>
      </c>
      <c r="J56" s="690">
        <v>0</v>
      </c>
      <c r="K56" s="690">
        <v>0</v>
      </c>
      <c r="L56" s="554">
        <v>0</v>
      </c>
      <c r="M56" s="574">
        <f t="shared" si="0"/>
        <v>0</v>
      </c>
      <c r="N56" s="1085"/>
      <c r="O56" s="1086"/>
    </row>
    <row r="57" spans="1:15" ht="12" customHeight="1">
      <c r="A57" s="1196"/>
      <c r="B57" s="1202"/>
      <c r="C57" s="696" t="s">
        <v>321</v>
      </c>
      <c r="D57" s="291"/>
      <c r="E57" s="722"/>
      <c r="F57" s="50">
        <v>0</v>
      </c>
      <c r="G57" s="697">
        <v>0</v>
      </c>
      <c r="H57" s="697">
        <v>0</v>
      </c>
      <c r="I57" s="697">
        <v>0</v>
      </c>
      <c r="J57" s="697">
        <v>0</v>
      </c>
      <c r="K57" s="697">
        <v>0</v>
      </c>
      <c r="L57" s="39">
        <v>0</v>
      </c>
      <c r="M57" s="716">
        <f t="shared" si="0"/>
        <v>0</v>
      </c>
      <c r="N57" s="1085"/>
      <c r="O57" s="1086"/>
    </row>
    <row r="58" spans="1:15" ht="12" customHeight="1">
      <c r="A58" s="1196"/>
      <c r="B58" s="1202"/>
      <c r="C58" s="695"/>
      <c r="D58" s="1194" t="s">
        <v>322</v>
      </c>
      <c r="E58" s="1195"/>
      <c r="F58" s="721">
        <v>0</v>
      </c>
      <c r="G58" s="692">
        <v>0</v>
      </c>
      <c r="H58" s="692">
        <v>0</v>
      </c>
      <c r="I58" s="692">
        <v>0</v>
      </c>
      <c r="J58" s="692">
        <v>0</v>
      </c>
      <c r="K58" s="692">
        <v>0</v>
      </c>
      <c r="L58" s="714">
        <v>0</v>
      </c>
      <c r="M58" s="588">
        <f t="shared" si="0"/>
        <v>0</v>
      </c>
      <c r="N58" s="1085"/>
      <c r="O58" s="1086"/>
    </row>
    <row r="59" spans="1:15" ht="12" customHeight="1">
      <c r="A59" s="1200"/>
      <c r="B59" s="1203"/>
      <c r="C59" s="693" t="s">
        <v>323</v>
      </c>
      <c r="D59" s="694"/>
      <c r="E59" s="725"/>
      <c r="F59" s="719">
        <v>0</v>
      </c>
      <c r="G59" s="686">
        <v>9243</v>
      </c>
      <c r="H59" s="686">
        <v>4607</v>
      </c>
      <c r="I59" s="686">
        <v>0</v>
      </c>
      <c r="J59" s="686">
        <v>43053</v>
      </c>
      <c r="K59" s="686">
        <v>4854</v>
      </c>
      <c r="L59" s="712">
        <v>0</v>
      </c>
      <c r="M59" s="578">
        <f t="shared" si="0"/>
        <v>61757</v>
      </c>
      <c r="N59" s="1085"/>
      <c r="O59" s="1086"/>
    </row>
    <row r="60" spans="1:15" ht="11.25" customHeight="1">
      <c r="A60" s="289" t="s">
        <v>324</v>
      </c>
      <c r="B60" s="27"/>
      <c r="C60" s="27"/>
      <c r="D60" s="27"/>
      <c r="E60" s="726"/>
      <c r="F60" s="41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40">
        <v>0</v>
      </c>
      <c r="M60" s="277">
        <f t="shared" si="0"/>
        <v>0</v>
      </c>
      <c r="N60" s="1085"/>
      <c r="O60" s="1086"/>
    </row>
    <row r="61" spans="1:15" ht="11.25" customHeight="1" thickBot="1">
      <c r="A61" s="295" t="s">
        <v>693</v>
      </c>
      <c r="B61" s="294"/>
      <c r="C61" s="294"/>
      <c r="D61" s="294"/>
      <c r="E61" s="727"/>
      <c r="F61" s="240">
        <v>0</v>
      </c>
      <c r="G61" s="239">
        <v>0</v>
      </c>
      <c r="H61" s="239">
        <v>0</v>
      </c>
      <c r="I61" s="239">
        <v>0</v>
      </c>
      <c r="J61" s="239">
        <v>0</v>
      </c>
      <c r="K61" s="239">
        <v>0</v>
      </c>
      <c r="L61" s="316">
        <v>0</v>
      </c>
      <c r="M61" s="279">
        <f t="shared" si="0"/>
        <v>0</v>
      </c>
      <c r="N61" s="1085"/>
      <c r="O61" s="1086"/>
    </row>
    <row r="62" spans="1:15" s="30" customFormat="1" ht="12" customHeight="1">
      <c r="A62" s="928" t="s">
        <v>398</v>
      </c>
      <c r="B62" s="929"/>
      <c r="C62" s="929"/>
      <c r="D62" s="929"/>
      <c r="E62" s="722"/>
      <c r="F62" s="58">
        <v>210502</v>
      </c>
      <c r="G62" s="282">
        <v>21510</v>
      </c>
      <c r="H62" s="282">
        <v>16371</v>
      </c>
      <c r="I62" s="282">
        <v>32625</v>
      </c>
      <c r="J62" s="282">
        <v>3224</v>
      </c>
      <c r="K62" s="282">
        <v>12472</v>
      </c>
      <c r="L62" s="69">
        <v>191041</v>
      </c>
      <c r="M62" s="276">
        <f>SUM(F62:L62)</f>
        <v>487745</v>
      </c>
      <c r="N62" s="1088"/>
      <c r="O62" s="1089"/>
    </row>
    <row r="63" spans="1:15" s="30" customFormat="1" ht="12" customHeight="1">
      <c r="A63" s="280"/>
      <c r="B63" s="281"/>
      <c r="C63" s="283" t="s">
        <v>396</v>
      </c>
      <c r="D63" s="284"/>
      <c r="E63" s="726"/>
      <c r="F63" s="41">
        <v>117884</v>
      </c>
      <c r="G63" s="52">
        <v>18972</v>
      </c>
      <c r="H63" s="52">
        <v>13006</v>
      </c>
      <c r="I63" s="52">
        <v>13231</v>
      </c>
      <c r="J63" s="52">
        <v>1612</v>
      </c>
      <c r="K63" s="52">
        <v>9207</v>
      </c>
      <c r="L63" s="40">
        <v>114032</v>
      </c>
      <c r="M63" s="277">
        <f>SUM(F63:L63)</f>
        <v>287944</v>
      </c>
      <c r="N63" s="1088"/>
      <c r="O63" s="1089"/>
    </row>
    <row r="64" spans="1:15" s="30" customFormat="1" ht="12" customHeight="1">
      <c r="A64" s="280"/>
      <c r="B64" s="281"/>
      <c r="C64" s="285" t="s">
        <v>397</v>
      </c>
      <c r="D64" s="281"/>
      <c r="E64" s="722"/>
      <c r="F64" s="44">
        <v>92618</v>
      </c>
      <c r="G64" s="685">
        <v>2538</v>
      </c>
      <c r="H64" s="685">
        <v>3365</v>
      </c>
      <c r="I64" s="685">
        <v>19394</v>
      </c>
      <c r="J64" s="685">
        <v>1612</v>
      </c>
      <c r="K64" s="685">
        <v>3265</v>
      </c>
      <c r="L64" s="42">
        <v>77009</v>
      </c>
      <c r="M64" s="570">
        <f>SUM(F64:L64)</f>
        <v>199801</v>
      </c>
      <c r="N64" s="1088"/>
      <c r="O64" s="1089"/>
    </row>
    <row r="65" spans="1:15" s="30" customFormat="1" ht="12" customHeight="1">
      <c r="A65" s="280"/>
      <c r="B65" s="281"/>
      <c r="C65" s="285"/>
      <c r="D65" s="689" t="s">
        <v>169</v>
      </c>
      <c r="E65" s="724"/>
      <c r="F65" s="718">
        <v>0</v>
      </c>
      <c r="G65" s="690">
        <v>2538</v>
      </c>
      <c r="H65" s="690">
        <v>0</v>
      </c>
      <c r="I65" s="690">
        <v>6865</v>
      </c>
      <c r="J65" s="690">
        <v>1612</v>
      </c>
      <c r="K65" s="690">
        <v>3265</v>
      </c>
      <c r="L65" s="554">
        <v>77009</v>
      </c>
      <c r="M65" s="574">
        <f>SUM(F65:L65)</f>
        <v>91289</v>
      </c>
      <c r="N65" s="1088"/>
      <c r="O65" s="1089"/>
    </row>
    <row r="66" spans="1:15" s="30" customFormat="1" ht="12" customHeight="1">
      <c r="A66" s="286"/>
      <c r="B66" s="287"/>
      <c r="C66" s="288"/>
      <c r="D66" s="691" t="s">
        <v>170</v>
      </c>
      <c r="E66" s="725"/>
      <c r="F66" s="719">
        <v>92618</v>
      </c>
      <c r="G66" s="686">
        <v>0</v>
      </c>
      <c r="H66" s="686">
        <v>3365</v>
      </c>
      <c r="I66" s="686">
        <v>12529</v>
      </c>
      <c r="J66" s="686">
        <v>0</v>
      </c>
      <c r="K66" s="686">
        <v>0</v>
      </c>
      <c r="L66" s="712">
        <v>0</v>
      </c>
      <c r="M66" s="578">
        <f aca="true" t="shared" si="1" ref="M66:M72">SUM(F66:L66)</f>
        <v>108512</v>
      </c>
      <c r="N66" s="1088"/>
      <c r="O66" s="1089"/>
    </row>
    <row r="67" spans="1:13" s="30" customFormat="1" ht="12" customHeight="1">
      <c r="A67" s="1184" t="s">
        <v>326</v>
      </c>
      <c r="B67" s="1185"/>
      <c r="C67" s="1186"/>
      <c r="D67" s="1186"/>
      <c r="E67" s="732" t="s">
        <v>463</v>
      </c>
      <c r="F67" s="44">
        <v>17442</v>
      </c>
      <c r="G67" s="685">
        <v>14388</v>
      </c>
      <c r="H67" s="685">
        <v>8831</v>
      </c>
      <c r="I67" s="685">
        <v>12731</v>
      </c>
      <c r="J67" s="685">
        <v>0</v>
      </c>
      <c r="K67" s="685">
        <v>2107</v>
      </c>
      <c r="L67" s="42">
        <v>74046</v>
      </c>
      <c r="M67" s="570">
        <f t="shared" si="1"/>
        <v>129545</v>
      </c>
    </row>
    <row r="68" spans="1:13" s="30" customFormat="1" ht="12" customHeight="1">
      <c r="A68" s="1187"/>
      <c r="B68" s="1188"/>
      <c r="C68" s="1188"/>
      <c r="D68" s="1188"/>
      <c r="E68" s="733" t="s">
        <v>464</v>
      </c>
      <c r="F68" s="719">
        <v>17442</v>
      </c>
      <c r="G68" s="686">
        <v>14388</v>
      </c>
      <c r="H68" s="686">
        <v>8831</v>
      </c>
      <c r="I68" s="686">
        <v>31625</v>
      </c>
      <c r="J68" s="686">
        <v>0</v>
      </c>
      <c r="K68" s="686">
        <v>2107</v>
      </c>
      <c r="L68" s="712">
        <v>111069</v>
      </c>
      <c r="M68" s="578">
        <f t="shared" si="1"/>
        <v>185462</v>
      </c>
    </row>
    <row r="69" spans="1:13" s="30" customFormat="1" ht="12" customHeight="1">
      <c r="A69" s="1184" t="s">
        <v>327</v>
      </c>
      <c r="B69" s="1185"/>
      <c r="C69" s="1186"/>
      <c r="D69" s="1186"/>
      <c r="E69" s="734" t="s">
        <v>463</v>
      </c>
      <c r="F69" s="720">
        <v>1404</v>
      </c>
      <c r="G69" s="687">
        <v>1792</v>
      </c>
      <c r="H69" s="687">
        <v>4887</v>
      </c>
      <c r="I69" s="687">
        <v>2717</v>
      </c>
      <c r="J69" s="687">
        <v>5200</v>
      </c>
      <c r="K69" s="687">
        <v>18245</v>
      </c>
      <c r="L69" s="713">
        <v>21791</v>
      </c>
      <c r="M69" s="561">
        <f t="shared" si="1"/>
        <v>56036</v>
      </c>
    </row>
    <row r="70" spans="1:13" s="30" customFormat="1" ht="12" customHeight="1">
      <c r="A70" s="1187"/>
      <c r="B70" s="1188"/>
      <c r="C70" s="1188"/>
      <c r="D70" s="1188"/>
      <c r="E70" s="733" t="s">
        <v>464</v>
      </c>
      <c r="F70" s="719">
        <v>1404</v>
      </c>
      <c r="G70" s="686">
        <v>1792</v>
      </c>
      <c r="H70" s="686">
        <v>4887</v>
      </c>
      <c r="I70" s="686">
        <v>4663</v>
      </c>
      <c r="J70" s="686">
        <v>5200</v>
      </c>
      <c r="K70" s="686">
        <v>36442</v>
      </c>
      <c r="L70" s="712">
        <v>32687</v>
      </c>
      <c r="M70" s="578">
        <f t="shared" si="1"/>
        <v>87075</v>
      </c>
    </row>
    <row r="71" spans="1:13" s="30" customFormat="1" ht="12" customHeight="1">
      <c r="A71" s="1184" t="s">
        <v>328</v>
      </c>
      <c r="B71" s="1185"/>
      <c r="C71" s="1186"/>
      <c r="D71" s="1186"/>
      <c r="E71" s="734" t="s">
        <v>463</v>
      </c>
      <c r="F71" s="720">
        <v>18846</v>
      </c>
      <c r="G71" s="687">
        <v>16180</v>
      </c>
      <c r="H71" s="687">
        <v>13718</v>
      </c>
      <c r="I71" s="687">
        <v>15448</v>
      </c>
      <c r="J71" s="687">
        <v>5200</v>
      </c>
      <c r="K71" s="687">
        <v>20352</v>
      </c>
      <c r="L71" s="713">
        <v>95837</v>
      </c>
      <c r="M71" s="561">
        <f t="shared" si="1"/>
        <v>185581</v>
      </c>
    </row>
    <row r="72" spans="1:13" s="30" customFormat="1" ht="12" customHeight="1" thickBot="1">
      <c r="A72" s="1189"/>
      <c r="B72" s="1190"/>
      <c r="C72" s="1190"/>
      <c r="D72" s="1190"/>
      <c r="E72" s="735" t="s">
        <v>464</v>
      </c>
      <c r="F72" s="292">
        <v>18846</v>
      </c>
      <c r="G72" s="688">
        <v>16180</v>
      </c>
      <c r="H72" s="688">
        <v>13718</v>
      </c>
      <c r="I72" s="688">
        <v>36288</v>
      </c>
      <c r="J72" s="688">
        <v>5200</v>
      </c>
      <c r="K72" s="688">
        <v>38549</v>
      </c>
      <c r="L72" s="715">
        <v>143756</v>
      </c>
      <c r="M72" s="717">
        <f t="shared" si="1"/>
        <v>272537</v>
      </c>
    </row>
    <row r="73" spans="1:13" ht="13.5">
      <c r="A73" s="1090"/>
      <c r="B73" s="1090"/>
      <c r="C73" s="1090"/>
      <c r="D73" s="1090"/>
      <c r="E73" s="1091"/>
      <c r="F73" s="1091"/>
      <c r="G73" s="1091"/>
      <c r="H73" s="1091"/>
      <c r="I73" s="1091"/>
      <c r="J73" s="1091"/>
      <c r="K73" s="1091"/>
      <c r="L73" s="1091"/>
      <c r="M73" s="1091"/>
    </row>
    <row r="74" spans="1:13" ht="13.5">
      <c r="A74" s="1090"/>
      <c r="B74" s="1090"/>
      <c r="C74" s="1090"/>
      <c r="D74" s="1090"/>
      <c r="E74" s="1091"/>
      <c r="F74" s="1091"/>
      <c r="G74" s="1091"/>
      <c r="H74" s="1091"/>
      <c r="I74" s="1091"/>
      <c r="J74" s="1091"/>
      <c r="K74" s="1091"/>
      <c r="L74" s="1091"/>
      <c r="M74" s="1091"/>
    </row>
  </sheetData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M28"/>
  <sheetViews>
    <sheetView showZeros="0" zoomScaleSheetLayoutView="10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20" sqref="K20"/>
    </sheetView>
  </sheetViews>
  <sheetFormatPr defaultColWidth="9.00390625" defaultRowHeight="13.5"/>
  <cols>
    <col min="1" max="2" width="3.25390625" style="1083" customWidth="1"/>
    <col min="3" max="3" width="10.125" style="1083" customWidth="1"/>
    <col min="4" max="4" width="2.125" style="1083" customWidth="1"/>
    <col min="5" max="5" width="18.50390625" style="1083" customWidth="1"/>
    <col min="6" max="13" width="16.00390625" style="85" customWidth="1"/>
    <col min="14" max="76" width="10.625" style="85" customWidth="1"/>
    <col min="77" max="16384" width="9.00390625" style="85" customWidth="1"/>
  </cols>
  <sheetData>
    <row r="1" spans="1:13" ht="21" customHeight="1" thickBot="1">
      <c r="A1" s="62" t="s">
        <v>329</v>
      </c>
      <c r="B1" s="62"/>
      <c r="C1" s="63"/>
      <c r="D1" s="63"/>
      <c r="E1" s="62"/>
      <c r="H1" s="46"/>
      <c r="M1" s="46" t="s">
        <v>458</v>
      </c>
    </row>
    <row r="2" spans="1:13" ht="16.5" customHeight="1">
      <c r="A2" s="296"/>
      <c r="B2" s="297"/>
      <c r="C2" s="297"/>
      <c r="D2" s="297"/>
      <c r="E2" s="304" t="s">
        <v>412</v>
      </c>
      <c r="F2" s="141" t="s">
        <v>355</v>
      </c>
      <c r="G2" s="141" t="s">
        <v>375</v>
      </c>
      <c r="H2" s="203" t="s">
        <v>356</v>
      </c>
      <c r="I2" s="141" t="s">
        <v>353</v>
      </c>
      <c r="J2" s="141" t="s">
        <v>376</v>
      </c>
      <c r="K2" s="141" t="s">
        <v>377</v>
      </c>
      <c r="L2" s="204" t="s">
        <v>378</v>
      </c>
      <c r="M2" s="1110" t="s">
        <v>550</v>
      </c>
    </row>
    <row r="3" spans="1:13" ht="16.5" customHeight="1">
      <c r="A3" s="146"/>
      <c r="B3" s="24" t="s">
        <v>212</v>
      </c>
      <c r="C3" s="24"/>
      <c r="D3" s="24"/>
      <c r="E3" s="168"/>
      <c r="F3" s="3" t="s">
        <v>379</v>
      </c>
      <c r="G3" s="3" t="s">
        <v>380</v>
      </c>
      <c r="H3" s="3" t="s">
        <v>381</v>
      </c>
      <c r="I3" s="3" t="s">
        <v>382</v>
      </c>
      <c r="J3" s="3" t="s">
        <v>383</v>
      </c>
      <c r="K3" s="3" t="s">
        <v>384</v>
      </c>
      <c r="L3" s="45" t="s">
        <v>385</v>
      </c>
      <c r="M3" s="1210"/>
    </row>
    <row r="4" spans="1:13" ht="16.5" customHeight="1">
      <c r="A4" s="298" t="s">
        <v>330</v>
      </c>
      <c r="B4" s="65"/>
      <c r="C4" s="65"/>
      <c r="D4" s="65"/>
      <c r="E4" s="305"/>
      <c r="F4" s="22">
        <v>934613</v>
      </c>
      <c r="G4" s="14">
        <v>67060</v>
      </c>
      <c r="H4" s="14">
        <v>96511</v>
      </c>
      <c r="I4" s="14">
        <v>92205</v>
      </c>
      <c r="J4" s="14">
        <v>333846</v>
      </c>
      <c r="K4" s="14">
        <v>1760500</v>
      </c>
      <c r="L4" s="21">
        <v>804883</v>
      </c>
      <c r="M4" s="154">
        <f>SUM(F4:L4)</f>
        <v>4089618</v>
      </c>
    </row>
    <row r="5" spans="1:13" ht="16.5" customHeight="1">
      <c r="A5" s="299"/>
      <c r="B5" s="64" t="s">
        <v>331</v>
      </c>
      <c r="C5" s="65"/>
      <c r="D5" s="65"/>
      <c r="E5" s="305"/>
      <c r="F5" s="1047"/>
      <c r="G5" s="1048"/>
      <c r="H5" s="1048"/>
      <c r="I5" s="1048"/>
      <c r="J5" s="1048"/>
      <c r="K5" s="1048"/>
      <c r="L5" s="1049"/>
      <c r="M5" s="961"/>
    </row>
    <row r="6" spans="1:13" ht="16.5" customHeight="1">
      <c r="A6" s="299"/>
      <c r="B6" s="66"/>
      <c r="C6" s="1204" t="s">
        <v>332</v>
      </c>
      <c r="D6" s="1205"/>
      <c r="E6" s="737" t="s">
        <v>343</v>
      </c>
      <c r="F6" s="738">
        <v>15938</v>
      </c>
      <c r="G6" s="739">
        <v>61210</v>
      </c>
      <c r="H6" s="739">
        <v>94941</v>
      </c>
      <c r="I6" s="739">
        <v>77504</v>
      </c>
      <c r="J6" s="739">
        <v>180821</v>
      </c>
      <c r="K6" s="739">
        <v>1087500</v>
      </c>
      <c r="L6" s="740">
        <v>615512</v>
      </c>
      <c r="M6" s="741">
        <f aca="true" t="shared" si="0" ref="M6:M28">SUM(F6:L6)</f>
        <v>2133426</v>
      </c>
    </row>
    <row r="7" spans="1:13" ht="16.5" customHeight="1">
      <c r="A7" s="299"/>
      <c r="B7" s="66"/>
      <c r="C7" s="1206"/>
      <c r="D7" s="1207"/>
      <c r="E7" s="742" t="s">
        <v>344</v>
      </c>
      <c r="F7" s="428">
        <v>0</v>
      </c>
      <c r="G7" s="429">
        <v>0</v>
      </c>
      <c r="H7" s="429">
        <v>0</v>
      </c>
      <c r="I7" s="429">
        <v>0</v>
      </c>
      <c r="J7" s="429">
        <v>0</v>
      </c>
      <c r="K7" s="429">
        <v>0</v>
      </c>
      <c r="L7" s="430">
        <v>504</v>
      </c>
      <c r="M7" s="475">
        <f t="shared" si="0"/>
        <v>504</v>
      </c>
    </row>
    <row r="8" spans="1:13" ht="16.5" customHeight="1">
      <c r="A8" s="299"/>
      <c r="B8" s="66"/>
      <c r="C8" s="1208"/>
      <c r="D8" s="1209"/>
      <c r="E8" s="743" t="s">
        <v>345</v>
      </c>
      <c r="F8" s="438">
        <v>0</v>
      </c>
      <c r="G8" s="439">
        <v>0</v>
      </c>
      <c r="H8" s="439">
        <v>0</v>
      </c>
      <c r="I8" s="439">
        <v>0</v>
      </c>
      <c r="J8" s="439">
        <v>0</v>
      </c>
      <c r="K8" s="439">
        <v>0</v>
      </c>
      <c r="L8" s="440">
        <v>0</v>
      </c>
      <c r="M8" s="435">
        <f t="shared" si="0"/>
        <v>0</v>
      </c>
    </row>
    <row r="9" spans="1:13" ht="16.5" customHeight="1">
      <c r="A9" s="299"/>
      <c r="B9" s="66"/>
      <c r="C9" s="67" t="s">
        <v>690</v>
      </c>
      <c r="D9" s="136"/>
      <c r="E9" s="306"/>
      <c r="F9" s="7">
        <v>766965</v>
      </c>
      <c r="G9" s="13">
        <v>0</v>
      </c>
      <c r="H9" s="13">
        <v>0</v>
      </c>
      <c r="I9" s="13">
        <v>0</v>
      </c>
      <c r="J9" s="13">
        <v>61900</v>
      </c>
      <c r="K9" s="13">
        <v>673000</v>
      </c>
      <c r="L9" s="5">
        <v>151577</v>
      </c>
      <c r="M9" s="154">
        <f t="shared" si="0"/>
        <v>1653442</v>
      </c>
    </row>
    <row r="10" spans="1:13" ht="16.5" customHeight="1">
      <c r="A10" s="299"/>
      <c r="B10" s="66"/>
      <c r="C10" s="67" t="s">
        <v>333</v>
      </c>
      <c r="D10" s="136"/>
      <c r="E10" s="306"/>
      <c r="F10" s="7">
        <v>103710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5">
        <v>37290</v>
      </c>
      <c r="M10" s="154">
        <f t="shared" si="0"/>
        <v>141000</v>
      </c>
    </row>
    <row r="11" spans="1:13" ht="16.5" customHeight="1">
      <c r="A11" s="299"/>
      <c r="B11" s="66"/>
      <c r="C11" s="67" t="s">
        <v>334</v>
      </c>
      <c r="D11" s="136"/>
      <c r="E11" s="306"/>
      <c r="F11" s="7">
        <v>0</v>
      </c>
      <c r="G11" s="13">
        <v>5850</v>
      </c>
      <c r="H11" s="13">
        <v>0</v>
      </c>
      <c r="I11" s="13">
        <v>0</v>
      </c>
      <c r="J11" s="13">
        <v>0</v>
      </c>
      <c r="K11" s="13">
        <v>0</v>
      </c>
      <c r="L11" s="5">
        <v>0</v>
      </c>
      <c r="M11" s="154">
        <f t="shared" si="0"/>
        <v>5850</v>
      </c>
    </row>
    <row r="12" spans="1:13" ht="16.5" customHeight="1">
      <c r="A12" s="299"/>
      <c r="B12" s="66"/>
      <c r="C12" s="67" t="s">
        <v>335</v>
      </c>
      <c r="D12" s="136"/>
      <c r="E12" s="306"/>
      <c r="F12" s="7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5">
        <v>0</v>
      </c>
      <c r="M12" s="154">
        <f t="shared" si="0"/>
        <v>0</v>
      </c>
    </row>
    <row r="13" spans="1:13" ht="16.5" customHeight="1">
      <c r="A13" s="299"/>
      <c r="B13" s="66"/>
      <c r="C13" s="67" t="s">
        <v>336</v>
      </c>
      <c r="D13" s="136"/>
      <c r="E13" s="306"/>
      <c r="F13" s="174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175">
        <v>0</v>
      </c>
      <c r="M13" s="154">
        <f t="shared" si="0"/>
        <v>0</v>
      </c>
    </row>
    <row r="14" spans="1:13" ht="16.5" customHeight="1">
      <c r="A14" s="299"/>
      <c r="B14" s="66"/>
      <c r="C14" s="67" t="s">
        <v>346</v>
      </c>
      <c r="D14" s="136"/>
      <c r="E14" s="306"/>
      <c r="F14" s="7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5">
        <v>0</v>
      </c>
      <c r="M14" s="154">
        <f t="shared" si="0"/>
        <v>0</v>
      </c>
    </row>
    <row r="15" spans="1:13" ht="16.5" customHeight="1">
      <c r="A15" s="299"/>
      <c r="B15" s="66"/>
      <c r="C15" s="67" t="s">
        <v>347</v>
      </c>
      <c r="D15" s="136"/>
      <c r="E15" s="306"/>
      <c r="F15" s="7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5">
        <v>0</v>
      </c>
      <c r="M15" s="154">
        <f t="shared" si="0"/>
        <v>0</v>
      </c>
    </row>
    <row r="16" spans="1:13" ht="16.5" customHeight="1" thickBot="1">
      <c r="A16" s="736"/>
      <c r="B16" s="301"/>
      <c r="C16" s="302" t="s">
        <v>348</v>
      </c>
      <c r="D16" s="303"/>
      <c r="E16" s="307"/>
      <c r="F16" s="194">
        <v>48000</v>
      </c>
      <c r="G16" s="195">
        <v>0</v>
      </c>
      <c r="H16" s="195">
        <v>1570</v>
      </c>
      <c r="I16" s="195">
        <v>14701</v>
      </c>
      <c r="J16" s="195">
        <v>91125</v>
      </c>
      <c r="K16" s="195">
        <v>0</v>
      </c>
      <c r="L16" s="149">
        <v>0</v>
      </c>
      <c r="M16" s="190">
        <f t="shared" si="0"/>
        <v>155396</v>
      </c>
    </row>
    <row r="17" spans="1:13" ht="16.5" customHeight="1">
      <c r="A17" s="299"/>
      <c r="B17" s="66" t="s">
        <v>337</v>
      </c>
      <c r="C17" s="308"/>
      <c r="D17" s="308"/>
      <c r="E17" s="309"/>
      <c r="F17" s="979">
        <v>0</v>
      </c>
      <c r="G17" s="980"/>
      <c r="H17" s="980"/>
      <c r="I17" s="980"/>
      <c r="J17" s="980"/>
      <c r="K17" s="980"/>
      <c r="L17" s="981"/>
      <c r="M17" s="960"/>
    </row>
    <row r="18" spans="1:13" ht="16.5" customHeight="1">
      <c r="A18" s="299"/>
      <c r="B18" s="66"/>
      <c r="C18" s="67" t="s">
        <v>2</v>
      </c>
      <c r="D18" s="136"/>
      <c r="E18" s="306"/>
      <c r="F18" s="7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5">
        <v>0</v>
      </c>
      <c r="M18" s="154">
        <f t="shared" si="0"/>
        <v>0</v>
      </c>
    </row>
    <row r="19" spans="1:13" ht="16.5" customHeight="1">
      <c r="A19" s="299"/>
      <c r="B19" s="66"/>
      <c r="C19" s="67" t="s">
        <v>4</v>
      </c>
      <c r="D19" s="136"/>
      <c r="E19" s="306"/>
      <c r="F19" s="7">
        <v>799514</v>
      </c>
      <c r="G19" s="13">
        <v>5850</v>
      </c>
      <c r="H19" s="13">
        <v>0</v>
      </c>
      <c r="I19" s="13">
        <v>15352</v>
      </c>
      <c r="J19" s="13">
        <v>91125</v>
      </c>
      <c r="K19" s="13">
        <v>0</v>
      </c>
      <c r="L19" s="5">
        <v>15790</v>
      </c>
      <c r="M19" s="154">
        <f t="shared" si="0"/>
        <v>927631</v>
      </c>
    </row>
    <row r="20" spans="1:13" ht="16.5" customHeight="1">
      <c r="A20" s="299"/>
      <c r="B20" s="66"/>
      <c r="C20" s="67" t="s">
        <v>5</v>
      </c>
      <c r="D20" s="136"/>
      <c r="E20" s="306"/>
      <c r="F20" s="7">
        <v>119161</v>
      </c>
      <c r="G20" s="13">
        <v>0</v>
      </c>
      <c r="H20" s="13">
        <v>0</v>
      </c>
      <c r="I20" s="13">
        <v>11645</v>
      </c>
      <c r="J20" s="13">
        <v>0</v>
      </c>
      <c r="K20" s="13">
        <v>0</v>
      </c>
      <c r="L20" s="5">
        <v>325403</v>
      </c>
      <c r="M20" s="154">
        <f t="shared" si="0"/>
        <v>456209</v>
      </c>
    </row>
    <row r="21" spans="1:13" ht="16.5" customHeight="1">
      <c r="A21" s="299"/>
      <c r="B21" s="66"/>
      <c r="C21" s="67" t="s">
        <v>6</v>
      </c>
      <c r="D21" s="136"/>
      <c r="E21" s="306"/>
      <c r="F21" s="7">
        <v>0</v>
      </c>
      <c r="G21" s="13">
        <v>61210</v>
      </c>
      <c r="H21" s="13">
        <v>1570</v>
      </c>
      <c r="I21" s="13">
        <v>6833</v>
      </c>
      <c r="J21" s="13">
        <v>123800</v>
      </c>
      <c r="K21" s="13">
        <v>1760500</v>
      </c>
      <c r="L21" s="5">
        <v>65700</v>
      </c>
      <c r="M21" s="154">
        <f t="shared" si="0"/>
        <v>2019613</v>
      </c>
    </row>
    <row r="22" spans="1:13" ht="16.5" customHeight="1">
      <c r="A22" s="299"/>
      <c r="B22" s="66"/>
      <c r="C22" s="67" t="s">
        <v>7</v>
      </c>
      <c r="D22" s="136"/>
      <c r="E22" s="306"/>
      <c r="F22" s="7">
        <v>0</v>
      </c>
      <c r="G22" s="13">
        <v>0</v>
      </c>
      <c r="H22" s="13">
        <v>0</v>
      </c>
      <c r="I22" s="13">
        <v>1742</v>
      </c>
      <c r="J22" s="13">
        <v>0</v>
      </c>
      <c r="K22" s="13">
        <v>0</v>
      </c>
      <c r="L22" s="5">
        <v>70760</v>
      </c>
      <c r="M22" s="154">
        <f t="shared" si="0"/>
        <v>72502</v>
      </c>
    </row>
    <row r="23" spans="1:13" ht="16.5" customHeight="1">
      <c r="A23" s="299"/>
      <c r="B23" s="66"/>
      <c r="C23" s="67" t="s">
        <v>8</v>
      </c>
      <c r="D23" s="136"/>
      <c r="E23" s="306"/>
      <c r="F23" s="7">
        <v>15938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5">
        <v>0</v>
      </c>
      <c r="M23" s="154">
        <f t="shared" si="0"/>
        <v>15938</v>
      </c>
    </row>
    <row r="24" spans="1:13" ht="16.5" customHeight="1">
      <c r="A24" s="299"/>
      <c r="B24" s="66"/>
      <c r="C24" s="67" t="s">
        <v>9</v>
      </c>
      <c r="D24" s="136"/>
      <c r="E24" s="306"/>
      <c r="F24" s="7">
        <v>0</v>
      </c>
      <c r="G24" s="13">
        <v>0</v>
      </c>
      <c r="H24" s="13">
        <v>0</v>
      </c>
      <c r="I24" s="13">
        <v>0</v>
      </c>
      <c r="J24" s="13">
        <v>74218</v>
      </c>
      <c r="K24" s="13">
        <v>0</v>
      </c>
      <c r="L24" s="5">
        <v>0</v>
      </c>
      <c r="M24" s="154">
        <f t="shared" si="0"/>
        <v>74218</v>
      </c>
    </row>
    <row r="25" spans="1:13" ht="16.5" customHeight="1">
      <c r="A25" s="299"/>
      <c r="B25" s="66"/>
      <c r="C25" s="67" t="s">
        <v>10</v>
      </c>
      <c r="D25" s="136"/>
      <c r="E25" s="306"/>
      <c r="F25" s="7">
        <v>0</v>
      </c>
      <c r="G25" s="13">
        <v>0</v>
      </c>
      <c r="H25" s="13">
        <v>47746</v>
      </c>
      <c r="I25" s="13">
        <v>56633</v>
      </c>
      <c r="J25" s="13">
        <v>44703</v>
      </c>
      <c r="K25" s="13">
        <v>0</v>
      </c>
      <c r="L25" s="5">
        <v>299350</v>
      </c>
      <c r="M25" s="154">
        <f t="shared" si="0"/>
        <v>448432</v>
      </c>
    </row>
    <row r="26" spans="1:13" ht="16.5" customHeight="1">
      <c r="A26" s="299"/>
      <c r="B26" s="66"/>
      <c r="C26" s="67" t="s">
        <v>11</v>
      </c>
      <c r="D26" s="136"/>
      <c r="E26" s="306"/>
      <c r="F26" s="7">
        <v>0</v>
      </c>
      <c r="G26" s="13">
        <v>0</v>
      </c>
      <c r="H26" s="13">
        <v>47195</v>
      </c>
      <c r="I26" s="13">
        <v>0</v>
      </c>
      <c r="J26" s="13">
        <v>0</v>
      </c>
      <c r="K26" s="13">
        <v>0</v>
      </c>
      <c r="L26" s="5">
        <v>27880</v>
      </c>
      <c r="M26" s="154">
        <f t="shared" si="0"/>
        <v>75075</v>
      </c>
    </row>
    <row r="27" spans="1:13" ht="16.5" customHeight="1">
      <c r="A27" s="299"/>
      <c r="B27" s="66"/>
      <c r="C27" s="67" t="s">
        <v>12</v>
      </c>
      <c r="D27" s="136"/>
      <c r="E27" s="306"/>
      <c r="F27" s="7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5">
        <v>0</v>
      </c>
      <c r="M27" s="154">
        <f t="shared" si="0"/>
        <v>0</v>
      </c>
    </row>
    <row r="28" spans="1:13" ht="16.5" customHeight="1" thickBot="1">
      <c r="A28" s="300"/>
      <c r="B28" s="301"/>
      <c r="C28" s="302" t="s">
        <v>3</v>
      </c>
      <c r="D28" s="303"/>
      <c r="E28" s="307"/>
      <c r="F28" s="194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49">
        <v>0</v>
      </c>
      <c r="M28" s="190">
        <f t="shared" si="0"/>
        <v>0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mergeCells count="2">
    <mergeCell ref="C6:D8"/>
    <mergeCell ref="M2:M3"/>
  </mergeCells>
  <printOptions horizontalCentered="1" verticalCentered="1"/>
  <pageMargins left="0.7874015748031497" right="0.7874015748031497" top="0.5118110236220472" bottom="0.2362204724409449" header="0.5118110236220472" footer="0.5118110236220472"/>
  <pageSetup errors="blank" horizontalDpi="600" verticalDpi="600" orientation="landscape" pageOrder="overThenDown" paperSize="9" scale="7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2010-03-16T05:51:57Z</cp:lastPrinted>
  <dcterms:created xsi:type="dcterms:W3CDTF">1999-07-27T06:18:02Z</dcterms:created>
  <dcterms:modified xsi:type="dcterms:W3CDTF">2010-03-17T05:59:37Z</dcterms:modified>
  <cp:category/>
  <cp:version/>
  <cp:contentType/>
  <cp:contentStatus/>
</cp:coreProperties>
</file>