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401" windowWidth="7680" windowHeight="9120" tabRatio="800" activeTab="0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nm.Print_Area" localSheetId="1">'２０（第2表）'!$A$1:$M$50</definedName>
    <definedName name="_xlnm.Print_Area" localSheetId="2">'２１（第3表）'!$A$1:$S$31</definedName>
    <definedName name="_xlnm.Print_Area" localSheetId="3">'２２（第4表）'!$A$1:$M$61</definedName>
    <definedName name="_xlnm.Print_Area" localSheetId="7">'２３（第7表）'!$A$1:$M$72</definedName>
    <definedName name="_xlnm.Print_Area" localSheetId="8">'２４（第8表）'!$A$1:$M$28</definedName>
    <definedName name="_xlnm.Print_Area" localSheetId="9">'２５（第9表）'!$A$1:$M$91</definedName>
    <definedName name="_xlnm.Print_Area" localSheetId="6">'２７（第6表の2）'!$A$1:$M$74</definedName>
    <definedName name="_xlnm.Print_Area" localSheetId="10">'４０（第10表）'!$A$1:$M$101</definedName>
    <definedName name="_xlnm.Print_Area" localSheetId="0">'９（第1表）'!$A$1:$M$60</definedName>
    <definedName name="_xlnm.Print_Area" localSheetId="5">'経営分析（第6表の1）'!$A$1:$N$146</definedName>
    <definedName name="_xlnm.Print_Area" localSheetId="4">'財務分析（第5表）'!$B$1:$N$31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sharedStrings.xml><?xml version="1.0" encoding="utf-8"?>
<sst xmlns="http://schemas.openxmlformats.org/spreadsheetml/2006/main" count="1213" uniqueCount="729">
  <si>
    <t>（オ）精神科病院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</si>
  <si>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</si>
  <si>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</si>
  <si>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</si>
  <si>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</si>
  <si>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</si>
  <si>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</si>
  <si>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</si>
  <si>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</si>
  <si>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</si>
  <si>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</si>
  <si>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</si>
  <si>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</si>
  <si>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</si>
  <si>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</si>
  <si>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</si>
  <si>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</si>
  <si>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</si>
  <si>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</si>
  <si>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</si>
  <si>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</si>
  <si>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</si>
  <si>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</si>
  <si>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</si>
  <si>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</si>
  <si>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</si>
  <si>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</si>
  <si>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</si>
  <si>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</si>
  <si>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</si>
  <si>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</si>
  <si>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</si>
  <si>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</si>
  <si>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</si>
  <si>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</si>
  <si>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</si>
  <si>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</si>
  <si>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</si>
  <si>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</si>
  <si>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</si>
  <si>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</si>
  <si>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</si>
  <si>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</si>
  <si>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</si>
  <si>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</si>
  <si>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</si>
  <si>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</si>
  <si>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</si>
  <si>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</si>
  <si>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</si>
  <si>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</si>
  <si>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（２）結核</t>
  </si>
  <si>
    <t>年延結核入院患者数</t>
  </si>
  <si>
    <t>年延結核病床数</t>
  </si>
  <si>
    <t>（３）精神</t>
  </si>
  <si>
    <t>年延精神入院患者数</t>
  </si>
  <si>
    <t>年延精神病床数</t>
  </si>
  <si>
    <t>年延伝染入院患者数</t>
  </si>
  <si>
    <t>年延伝染病床数</t>
  </si>
  <si>
    <t>（５）計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</si>
  <si>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</si>
  <si>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</si>
  <si>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</si>
  <si>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</si>
  <si>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</si>
  <si>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</si>
  <si>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</si>
  <si>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</si>
  <si>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</si>
  <si>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</si>
  <si>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</si>
  <si>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</si>
  <si>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</si>
  <si>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</si>
  <si>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</si>
  <si>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</si>
  <si>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</si>
  <si>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</si>
  <si>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</si>
  <si>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</si>
  <si>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</si>
  <si>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</si>
  <si>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</si>
  <si>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</si>
  <si>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</si>
  <si>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Ａ</t>
  </si>
  <si>
    <t>　外　来　収　益　</t>
  </si>
  <si>
    <t>年延外来患者数　Ｂ</t>
  </si>
  <si>
    <t>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</si>
  <si>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</si>
  <si>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</si>
  <si>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</si>
  <si>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</si>
  <si>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</si>
  <si>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</si>
  <si>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</si>
  <si>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</si>
  <si>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年延看護部門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</si>
  <si>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</si>
  <si>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</si>
  <si>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</si>
  <si>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</si>
  <si>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</si>
  <si>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</si>
  <si>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</si>
  <si>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</si>
  <si>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</si>
  <si>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</si>
  <si>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</si>
  <si>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</si>
  <si>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</si>
  <si>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</si>
  <si>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</si>
  <si>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</si>
  <si>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</si>
  <si>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</si>
  <si>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</si>
  <si>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×１００</t>
  </si>
  <si>
    <t>（２）検査収入</t>
  </si>
  <si>
    <t>×１００</t>
  </si>
  <si>
    <t>（３）Ｘ線収入</t>
  </si>
  <si>
    <t>×１００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</si>
  <si>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</si>
  <si>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</si>
  <si>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</si>
  <si>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</si>
  <si>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</si>
  <si>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</si>
  <si>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</si>
  <si>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</si>
  <si>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</si>
  <si>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</si>
  <si>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７．検査等の状況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</si>
  <si>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</si>
  <si>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</si>
  <si>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</si>
  <si>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</si>
  <si>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</si>
  <si>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</si>
  <si>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</si>
  <si>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</si>
  <si>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Ｃ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</si>
  <si>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</si>
  <si>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</si>
  <si>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</si>
  <si>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</si>
  <si>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</si>
  <si>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</si>
  <si>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</si>
  <si>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</si>
  <si>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</si>
  <si>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</si>
  <si>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</si>
  <si>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</si>
  <si>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</si>
  <si>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</si>
  <si>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</si>
  <si>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</si>
  <si>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</si>
  <si>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</si>
  <si>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</si>
  <si>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</si>
  <si>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</si>
  <si>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</si>
  <si>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</si>
  <si>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</si>
  <si>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</si>
  <si>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</si>
  <si>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</si>
  <si>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</si>
  <si>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</si>
  <si>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</si>
  <si>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</si>
  <si>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</si>
  <si>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</si>
  <si>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</si>
  <si>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10．当年度未処分利益剰余金（又は未処理欠損金）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</si>
  <si>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</si>
  <si>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</si>
  <si>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</si>
  <si>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</si>
  <si>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</si>
  <si>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</si>
  <si>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</si>
  <si>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</si>
  <si>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</si>
  <si>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</si>
  <si>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</si>
  <si>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</si>
  <si>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</si>
  <si>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</si>
  <si>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</si>
  <si>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</si>
  <si>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</si>
  <si>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</si>
  <si>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</si>
  <si>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</si>
  <si>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</si>
  <si>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</si>
  <si>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</si>
  <si>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</si>
  <si>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</si>
  <si>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</si>
  <si>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</si>
  <si>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</si>
  <si>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</si>
  <si>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</si>
  <si>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</si>
  <si>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</si>
  <si>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</si>
  <si>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</si>
  <si>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</si>
  <si>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</si>
  <si>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</si>
  <si>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</si>
  <si>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082201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</si>
  <si>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</si>
  <si>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</si>
  <si>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</si>
  <si>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</si>
  <si>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</si>
  <si>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</si>
  <si>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</si>
  <si>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</si>
  <si>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</si>
  <si>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</si>
  <si>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</si>
  <si>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</si>
  <si>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</si>
  <si>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</si>
  <si>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</si>
  <si>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</si>
  <si>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</si>
  <si>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</si>
  <si>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</si>
  <si>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</si>
  <si>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</si>
  <si>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</si>
  <si>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</si>
  <si>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</si>
  <si>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</si>
  <si>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</si>
  <si>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</si>
  <si>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</si>
  <si>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</si>
  <si>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</si>
  <si>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</si>
  <si>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</si>
  <si>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</si>
  <si>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</si>
  <si>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</si>
  <si>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</si>
  <si>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</si>
  <si>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</si>
  <si>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</si>
  <si>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</si>
  <si>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</si>
  <si>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</si>
  <si>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</si>
  <si>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</si>
  <si>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</si>
  <si>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</si>
  <si>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</si>
  <si>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</si>
  <si>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</si>
  <si>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</si>
  <si>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</si>
  <si>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</si>
  <si>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</si>
  <si>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</si>
  <si>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</si>
  <si>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</si>
  <si>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</si>
  <si>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</si>
  <si>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</si>
  <si>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</si>
  <si>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</si>
  <si>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</si>
  <si>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</si>
  <si>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</si>
  <si>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</si>
  <si>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</si>
  <si>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</si>
  <si>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</si>
  <si>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</si>
  <si>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</si>
  <si>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</si>
  <si>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</si>
  <si>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</si>
  <si>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</si>
  <si>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</si>
  <si>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</si>
  <si>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</si>
  <si>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</si>
  <si>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</si>
  <si>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</si>
  <si>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</si>
  <si>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</si>
  <si>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</si>
  <si>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</si>
  <si>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</si>
  <si>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</si>
  <si>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</si>
  <si>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</si>
  <si>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</si>
  <si>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</si>
  <si>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公庫資金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</si>
  <si>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</si>
  <si>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</si>
  <si>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</si>
  <si>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</si>
  <si>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</si>
  <si>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</si>
  <si>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</si>
  <si>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</si>
  <si>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公庫資金に係る繰上償還金分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</si>
  <si>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</si>
  <si>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</si>
  <si>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</si>
  <si>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</si>
  <si>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</si>
  <si>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（Ｄ）―（Ｅ）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</si>
  <si>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</si>
  <si>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</si>
  <si>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</si>
  <si>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</si>
  <si>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</si>
  <si>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</si>
  <si>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</si>
  <si>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</si>
  <si>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</si>
  <si>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</si>
  <si>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</si>
  <si>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</si>
  <si>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</si>
  <si>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</si>
  <si>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６．当年度許可債で未借入又は未発行の額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</si>
  <si>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</si>
  <si>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</si>
  <si>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</si>
  <si>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</si>
  <si>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</si>
  <si>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</si>
  <si>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</si>
  <si>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</si>
  <si>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</si>
  <si>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</si>
  <si>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</si>
  <si>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</si>
  <si>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</si>
  <si>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</si>
  <si>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082155</t>
  </si>
  <si>
    <t>083411</t>
  </si>
  <si>
    <t>082201</t>
  </si>
  <si>
    <t>088684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</si>
  <si>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</si>
  <si>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</si>
  <si>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</si>
  <si>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</si>
  <si>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</si>
  <si>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</si>
  <si>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</si>
  <si>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</si>
  <si>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</si>
  <si>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</si>
  <si>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</si>
  <si>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</si>
  <si>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</si>
  <si>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</si>
  <si>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</si>
  <si>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</si>
  <si>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082279</t>
  </si>
  <si>
    <t>筑西市</t>
  </si>
  <si>
    <t>082155</t>
  </si>
  <si>
    <t>082201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</si>
  <si>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</si>
  <si>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</si>
  <si>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</si>
  <si>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</si>
  <si>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</si>
  <si>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</si>
  <si>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</si>
  <si>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</si>
  <si>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</si>
  <si>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</si>
  <si>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</si>
  <si>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</si>
  <si>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</si>
  <si>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</si>
  <si>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</si>
  <si>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</si>
  <si>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</si>
  <si>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</si>
  <si>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</si>
  <si>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</si>
  <si>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</si>
  <si>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</si>
  <si>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</si>
  <si>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</si>
  <si>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つくば市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</si>
  <si>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</si>
  <si>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</si>
  <si>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</si>
  <si>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</si>
  <si>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</si>
  <si>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</si>
  <si>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</si>
  <si>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</si>
  <si>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北茨城市立総合病院</t>
  </si>
  <si>
    <t>つくば市立病院</t>
  </si>
  <si>
    <t>筑西市民病院</t>
  </si>
  <si>
    <t>小美玉市国保中央病院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</si>
  <si>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</si>
  <si>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</si>
  <si>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</si>
  <si>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</si>
  <si>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</si>
  <si>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</si>
  <si>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</si>
  <si>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</si>
  <si>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</si>
  <si>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</si>
  <si>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</si>
  <si>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</si>
  <si>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</si>
  <si>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</si>
  <si>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</si>
  <si>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</si>
  <si>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</si>
  <si>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</si>
  <si>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</si>
  <si>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</si>
  <si>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</si>
  <si>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</si>
  <si>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（カ）児童手当</t>
  </si>
  <si>
    <t>イ他会計負担金</t>
  </si>
  <si>
    <t>（ア）建設改良（利息）</t>
  </si>
  <si>
    <t>（イ）へき地医療</t>
  </si>
  <si>
    <t>（ウ）不採算地区</t>
  </si>
  <si>
    <t>（エ）結核病院</t>
  </si>
  <si>
    <t>（キ）看護師養成所</t>
  </si>
  <si>
    <t>（ク）附属診療所</t>
  </si>
  <si>
    <t>（ケ）高度医療</t>
  </si>
  <si>
    <t>（コ）小児医療</t>
  </si>
  <si>
    <t>（シ）その他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</si>
  <si>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</si>
  <si>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</si>
  <si>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</si>
  <si>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</si>
  <si>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</si>
  <si>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</si>
  <si>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</si>
  <si>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</si>
  <si>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</si>
  <si>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</si>
  <si>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ウ自治体病院再編等推進経費</t>
  </si>
  <si>
    <t>（2）他会計負担金</t>
  </si>
  <si>
    <t>ウその他</t>
  </si>
  <si>
    <t>（3）他会計補助金</t>
  </si>
  <si>
    <t>ア災害復旧費</t>
  </si>
  <si>
    <t>イその他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</si>
  <si>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</si>
  <si>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</si>
  <si>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</si>
  <si>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</si>
  <si>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</si>
  <si>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</si>
  <si>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</si>
  <si>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</si>
  <si>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</si>
  <si>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</si>
  <si>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</si>
  <si>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</si>
  <si>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</si>
  <si>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</si>
  <si>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11．収益的支出に充てた企業債</t>
  </si>
  <si>
    <t>12．収益的支出に充てた他会計借入金</t>
  </si>
  <si>
    <t>13．他会計繰入金合計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</si>
  <si>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</si>
  <si>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</si>
  <si>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</si>
  <si>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</si>
  <si>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</si>
  <si>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</si>
  <si>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</si>
  <si>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</si>
  <si>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</si>
  <si>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つくば市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</si>
  <si>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</si>
  <si>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</si>
  <si>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</si>
  <si>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</si>
  <si>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</si>
  <si>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</si>
  <si>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</si>
  <si>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</si>
  <si>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</si>
  <si>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</si>
  <si>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</si>
  <si>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</si>
  <si>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○</t>
  </si>
  <si>
    <t>結核病院</t>
  </si>
  <si>
    <t>精神病院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</si>
  <si>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</si>
  <si>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</si>
  <si>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</si>
  <si>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</si>
  <si>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</si>
  <si>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</si>
  <si>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カ計</t>
  </si>
  <si>
    <t>（３）病院の立地条件</t>
  </si>
  <si>
    <t>ア不採算地区病院</t>
  </si>
  <si>
    <t>イ不採算地区病院以外の病院</t>
  </si>
  <si>
    <t>○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</si>
  <si>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</si>
  <si>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</si>
  <si>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</si>
  <si>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</si>
  <si>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</si>
  <si>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</si>
  <si>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</si>
  <si>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</si>
  <si>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</si>
  <si>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</si>
  <si>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</si>
  <si>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</si>
  <si>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</si>
  <si>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</si>
  <si>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</si>
  <si>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</si>
  <si>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</si>
  <si>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</si>
  <si>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</si>
  <si>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</si>
  <si>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</si>
  <si>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</si>
  <si>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</si>
  <si>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</si>
  <si>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</si>
  <si>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</si>
  <si>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</si>
  <si>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</si>
  <si>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</si>
  <si>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</si>
  <si>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</si>
  <si>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</si>
  <si>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キ　その他医業外収益</t>
  </si>
  <si>
    <t>２．総費用</t>
  </si>
  <si>
    <t>（Ｅ）＋（Ｆ）＋（Ｈ） （Ｄ）</t>
  </si>
  <si>
    <t>ア　職員給与費</t>
  </si>
  <si>
    <t>イ　材料費</t>
  </si>
  <si>
    <t>ウ　減価償却費</t>
  </si>
  <si>
    <t>エ　その他医業費用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</si>
  <si>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</si>
  <si>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</si>
  <si>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</si>
  <si>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</si>
  <si>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</si>
  <si>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</si>
  <si>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</si>
  <si>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</si>
  <si>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</si>
  <si>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</si>
  <si>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</si>
  <si>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</si>
  <si>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</si>
  <si>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</si>
  <si>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</si>
  <si>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</si>
  <si>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</si>
  <si>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</si>
  <si>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</si>
  <si>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</si>
  <si>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第９表　職員及び給与に関する調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</si>
  <si>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</si>
  <si>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</si>
  <si>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</si>
  <si>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</si>
  <si>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</si>
  <si>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</si>
  <si>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</si>
  <si>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</si>
  <si>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</si>
  <si>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</si>
  <si>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</si>
  <si>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</si>
  <si>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</si>
  <si>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調整手当</t>
  </si>
  <si>
    <t>項　目</t>
  </si>
  <si>
    <t>第６表　経営分析に関する調べ（２）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</si>
  <si>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</si>
  <si>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</si>
  <si>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</si>
  <si>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</si>
  <si>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</si>
  <si>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</si>
  <si>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</si>
  <si>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</si>
  <si>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</si>
  <si>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</si>
  <si>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</si>
  <si>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</si>
  <si>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</si>
  <si>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</si>
  <si>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</si>
  <si>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</si>
  <si>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</si>
  <si>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</si>
  <si>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</si>
  <si>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</si>
  <si>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</si>
  <si>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</si>
  <si>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</si>
  <si>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</si>
  <si>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</si>
  <si>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</si>
  <si>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</si>
  <si>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</si>
  <si>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</si>
  <si>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</si>
  <si>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</si>
  <si>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</si>
  <si>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</si>
  <si>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</si>
  <si>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</si>
  <si>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</si>
  <si>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</si>
  <si>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</si>
  <si>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</si>
  <si>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</si>
  <si>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</si>
  <si>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</si>
  <si>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</si>
  <si>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</si>
  <si>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</si>
  <si>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</si>
  <si>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</si>
  <si>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</si>
  <si>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</si>
  <si>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</si>
  <si>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</si>
  <si>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</si>
  <si>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</si>
  <si>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（カ）リハビリテー
　　　ション医療</t>
  </si>
  <si>
    <t>（サ）自治体病院再編
　　　等推進経費</t>
  </si>
  <si>
    <t>（ア）第五次健全化
　　（不良債務解消分）</t>
  </si>
  <si>
    <t>（エ）基礎年金拠出金
　　公的負担経費</t>
  </si>
  <si>
    <t>（ア）研究研修費・
　　　経営研修費</t>
  </si>
  <si>
    <t>（イ）第五次健全化
　　　（利子）</t>
  </si>
  <si>
    <t>（単位：％）</t>
  </si>
  <si>
    <t>１．自己資本構成比率</t>
  </si>
  <si>
    <t>自己資本金＋剰余金　</t>
  </si>
  <si>
    <t>（％）</t>
  </si>
  <si>
    <t>負債・資本合計</t>
  </si>
  <si>
    <t>（１）一日平均患者数　（人）</t>
  </si>
  <si>
    <t>（３）職員１人１日患者数　（人）</t>
  </si>
  <si>
    <t>新看護７：１</t>
  </si>
  <si>
    <t>（７）看護配置</t>
  </si>
  <si>
    <t>（１）患者数等</t>
  </si>
  <si>
    <t>（２）一日平均患者数計</t>
  </si>
  <si>
    <t>（８）指定管理者制度</t>
  </si>
  <si>
    <t>無</t>
  </si>
  <si>
    <t>代行制</t>
  </si>
  <si>
    <t>（９）指定介護療養型医療施設の定員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</si>
  <si>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</si>
  <si>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</si>
  <si>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</si>
  <si>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</si>
  <si>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</si>
  <si>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</si>
  <si>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</si>
  <si>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年延居宅サービス数（人）</t>
  </si>
  <si>
    <t>入院</t>
  </si>
  <si>
    <t>外来</t>
  </si>
  <si>
    <t>新看護１５：１</t>
  </si>
  <si>
    <t>新看護１０：１</t>
  </si>
  <si>
    <t>新看護１３：１</t>
  </si>
  <si>
    <t>個室　　　　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</si>
  <si>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</si>
  <si>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</si>
  <si>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</si>
  <si>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</si>
  <si>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</si>
  <si>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</si>
  <si>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</si>
  <si>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</si>
  <si>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有</t>
  </si>
  <si>
    <t>第５表　　財務分析に関する調（１）</t>
  </si>
  <si>
    <t>収益勘定</t>
  </si>
  <si>
    <t>繰入金</t>
  </si>
  <si>
    <t>５．診療収入</t>
  </si>
  <si>
    <t>　　（％）</t>
  </si>
  <si>
    <t>　　に対する割合</t>
  </si>
  <si>
    <t>６．対医業収益費</t>
  </si>
  <si>
    <t>９．病床１００床</t>
  </si>
  <si>
    <t>　　当たりの職員数</t>
  </si>
  <si>
    <t>　　　（人）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</si>
  <si>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</si>
  <si>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</si>
  <si>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</si>
  <si>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</si>
  <si>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</si>
  <si>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</si>
  <si>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</si>
  <si>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</si>
  <si>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Ａ</t>
  </si>
  <si>
    <t>（４）感染症</t>
  </si>
  <si>
    <t>年延医師数　Ａ</t>
  </si>
  <si>
    <t>Ａ</t>
  </si>
  <si>
    <t>年延看護部門職員　Ｂ</t>
  </si>
  <si>
    <t>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</si>
  <si>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</si>
  <si>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</si>
  <si>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</si>
  <si>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</si>
  <si>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</si>
  <si>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</si>
  <si>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</si>
  <si>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</si>
  <si>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</si>
  <si>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</si>
  <si>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</si>
  <si>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※四捨五入の関係上，構成比の合計が100.0にならない場合がある。</t>
  </si>
  <si>
    <t>　　　累積欠損金（当年度未処理欠損金）　　</t>
  </si>
  <si>
    <t>ウ准看　</t>
  </si>
  <si>
    <t>（８）その他職員数</t>
  </si>
  <si>
    <t>（ク）その他</t>
  </si>
  <si>
    <t>（キ）院内保育所</t>
  </si>
  <si>
    <t>３６６日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</si>
</sst>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4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NumberFormat="1" applyAlignment="1">
      <alignment/>
    </xf>
    <xf numFmtId="38" fontId="0" fillId="0" borderId="0" xfId="16" applyFill="1" applyAlignment="1">
      <alignment/>
    </xf>
    <xf numFmtId="38" fontId="0" fillId="0" borderId="0" xfId="16" applyNumberFormat="1" applyFill="1" applyAlignment="1">
      <alignment/>
    </xf>
    <xf numFmtId="38" fontId="3" fillId="0" borderId="0" xfId="16" applyFont="1" applyBorder="1" applyAlignment="1">
      <alignment/>
    </xf>
    <xf numFmtId="38" fontId="7" fillId="0" borderId="0" xfId="16" applyFont="1" applyAlignment="1">
      <alignment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57" fontId="4" fillId="0" borderId="6" xfId="16" applyNumberFormat="1" applyFont="1" applyBorder="1" applyAlignment="1">
      <alignment horizontal="center" vertical="center"/>
    </xf>
    <xf numFmtId="38" fontId="4" fillId="2" borderId="6" xfId="16" applyFont="1" applyFill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6" xfId="16" applyFont="1" applyBorder="1" applyAlignment="1">
      <alignment horizontal="center" vertical="center"/>
    </xf>
    <xf numFmtId="38" fontId="4" fillId="0" borderId="9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38" fontId="4" fillId="0" borderId="8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177" fontId="4" fillId="0" borderId="6" xfId="16" applyNumberFormat="1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8" fillId="0" borderId="0" xfId="16" applyFont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7" fillId="0" borderId="0" xfId="16" applyFont="1" applyFill="1" applyAlignment="1">
      <alignment vertical="center"/>
    </xf>
    <xf numFmtId="38" fontId="0" fillId="0" borderId="0" xfId="16" applyFont="1" applyFill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4" fillId="0" borderId="12" xfId="16" applyFont="1" applyFill="1" applyBorder="1" applyAlignment="1">
      <alignment horizontal="center" vertical="center" shrinkToFit="1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Alignment="1">
      <alignment vertical="center"/>
    </xf>
    <xf numFmtId="38" fontId="3" fillId="0" borderId="0" xfId="16" applyFont="1" applyBorder="1" applyAlignment="1">
      <alignment horizontal="center"/>
    </xf>
    <xf numFmtId="38" fontId="3" fillId="0" borderId="0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/>
    </xf>
    <xf numFmtId="38" fontId="3" fillId="3" borderId="0" xfId="16" applyFont="1" applyFill="1" applyBorder="1" applyAlignment="1">
      <alignment horizontal="center"/>
    </xf>
    <xf numFmtId="38" fontId="3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/>
    </xf>
    <xf numFmtId="3" fontId="3" fillId="0" borderId="6" xfId="16" applyNumberFormat="1" applyFont="1" applyFill="1" applyBorder="1" applyAlignment="1">
      <alignment vertical="center"/>
    </xf>
    <xf numFmtId="38" fontId="3" fillId="0" borderId="0" xfId="16" applyFont="1" applyFill="1" applyAlignment="1">
      <alignment horizontal="center" vertical="center"/>
    </xf>
    <xf numFmtId="185" fontId="0" fillId="4" borderId="0" xfId="16" applyNumberFormat="1" applyFont="1" applyFill="1" applyAlignment="1">
      <alignment horizontal="center" vertical="center"/>
    </xf>
    <xf numFmtId="185" fontId="6" fillId="4" borderId="0" xfId="16" applyNumberFormat="1" applyFont="1" applyFill="1" applyAlignment="1">
      <alignment vertical="center"/>
    </xf>
    <xf numFmtId="186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5" fontId="6" fillId="0" borderId="0" xfId="16" applyNumberFormat="1" applyFont="1" applyFill="1" applyAlignment="1">
      <alignment vertical="center"/>
    </xf>
    <xf numFmtId="186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38" fontId="7" fillId="0" borderId="0" xfId="16" applyFont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8" fontId="0" fillId="0" borderId="0" xfId="16" applyAlignment="1">
      <alignment horizontal="right"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38" fontId="7" fillId="0" borderId="0" xfId="16" applyNumberFormat="1" applyFont="1" applyAlignment="1">
      <alignment vertical="center"/>
    </xf>
    <xf numFmtId="38" fontId="0" fillId="0" borderId="0" xfId="16" applyNumberFormat="1" applyFill="1" applyAlignment="1">
      <alignment vertical="center"/>
    </xf>
    <xf numFmtId="38" fontId="0" fillId="0" borderId="0" xfId="16" applyNumberFormat="1" applyAlignment="1">
      <alignment vertical="center"/>
    </xf>
    <xf numFmtId="38" fontId="3" fillId="0" borderId="1" xfId="16" applyNumberFormat="1" applyFont="1" applyBorder="1" applyAlignment="1">
      <alignment horizontal="right" vertical="center"/>
    </xf>
    <xf numFmtId="38" fontId="4" fillId="0" borderId="15" xfId="16" applyFont="1" applyFill="1" applyBorder="1" applyAlignment="1">
      <alignment vertical="center"/>
    </xf>
    <xf numFmtId="38" fontId="4" fillId="0" borderId="12" xfId="16" applyNumberFormat="1" applyFont="1" applyBorder="1" applyAlignment="1">
      <alignment horizontal="right" vertical="center"/>
    </xf>
    <xf numFmtId="38" fontId="4" fillId="0" borderId="13" xfId="16" applyNumberFormat="1" applyFont="1" applyBorder="1" applyAlignment="1">
      <alignment horizontal="right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2" xfId="16" applyNumberFormat="1" applyFont="1" applyBorder="1" applyAlignment="1">
      <alignment vertical="center"/>
    </xf>
    <xf numFmtId="38" fontId="4" fillId="0" borderId="16" xfId="16" applyNumberFormat="1" applyFont="1" applyBorder="1" applyAlignment="1">
      <alignment vertical="center"/>
    </xf>
    <xf numFmtId="38" fontId="4" fillId="0" borderId="13" xfId="16" applyNumberFormat="1" applyFont="1" applyBorder="1" applyAlignment="1">
      <alignment vertical="center"/>
    </xf>
    <xf numFmtId="38" fontId="4" fillId="0" borderId="15" xfId="16" applyNumberFormat="1" applyFont="1" applyBorder="1" applyAlignment="1">
      <alignment vertical="center"/>
    </xf>
    <xf numFmtId="38" fontId="4" fillId="0" borderId="9" xfId="16" applyNumberFormat="1" applyFont="1" applyBorder="1" applyAlignment="1">
      <alignment vertical="center"/>
    </xf>
    <xf numFmtId="38" fontId="4" fillId="0" borderId="10" xfId="16" applyNumberFormat="1" applyFont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0" fillId="0" borderId="0" xfId="16" applyFont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177" fontId="4" fillId="0" borderId="13" xfId="16" applyNumberFormat="1" applyFont="1" applyBorder="1" applyAlignment="1">
      <alignment vertical="center"/>
    </xf>
    <xf numFmtId="177" fontId="4" fillId="0" borderId="11" xfId="16" applyNumberFormat="1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177" fontId="7" fillId="0" borderId="0" xfId="16" applyNumberFormat="1" applyFont="1" applyAlignment="1">
      <alignment vertical="center"/>
    </xf>
    <xf numFmtId="177" fontId="3" fillId="0" borderId="1" xfId="16" applyNumberFormat="1" applyFont="1" applyBorder="1" applyAlignment="1">
      <alignment horizontal="right" vertical="center"/>
    </xf>
    <xf numFmtId="177" fontId="3" fillId="0" borderId="2" xfId="16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vertical="center"/>
    </xf>
    <xf numFmtId="177" fontId="4" fillId="2" borderId="11" xfId="16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177" fontId="3" fillId="0" borderId="13" xfId="16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3" fillId="0" borderId="2" xfId="16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7" fontId="3" fillId="0" borderId="1" xfId="16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3" fillId="0" borderId="4" xfId="16" applyFont="1" applyFill="1" applyBorder="1" applyAlignment="1">
      <alignment vertical="center"/>
    </xf>
    <xf numFmtId="38" fontId="4" fillId="0" borderId="0" xfId="16" applyNumberFormat="1" applyFont="1" applyBorder="1" applyAlignment="1">
      <alignment horizontal="right" vertical="center"/>
    </xf>
    <xf numFmtId="38" fontId="4" fillId="0" borderId="4" xfId="16" applyNumberFormat="1" applyFont="1" applyBorder="1" applyAlignment="1">
      <alignment vertical="center"/>
    </xf>
    <xf numFmtId="38" fontId="4" fillId="0" borderId="12" xfId="16" applyNumberFormat="1" applyFont="1" applyBorder="1" applyAlignment="1">
      <alignment vertical="center"/>
    </xf>
    <xf numFmtId="38" fontId="4" fillId="0" borderId="0" xfId="16" applyNumberFormat="1" applyFont="1" applyBorder="1" applyAlignment="1">
      <alignment vertical="center"/>
    </xf>
    <xf numFmtId="38" fontId="4" fillId="0" borderId="7" xfId="16" applyNumberFormat="1" applyFont="1" applyBorder="1" applyAlignment="1">
      <alignment vertical="center"/>
    </xf>
    <xf numFmtId="177" fontId="4" fillId="0" borderId="5" xfId="16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38" fontId="4" fillId="0" borderId="5" xfId="16" applyFont="1" applyFill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  <xf numFmtId="38" fontId="4" fillId="0" borderId="19" xfId="16" applyFont="1" applyFill="1" applyBorder="1" applyAlignment="1">
      <alignment horizontal="center" vertical="center"/>
    </xf>
    <xf numFmtId="49" fontId="4" fillId="0" borderId="19" xfId="16" applyNumberFormat="1" applyFont="1" applyBorder="1" applyAlignment="1">
      <alignment horizontal="center" vertical="center"/>
    </xf>
    <xf numFmtId="38" fontId="4" fillId="0" borderId="20" xfId="16" applyFont="1" applyBorder="1" applyAlignment="1">
      <alignment vertical="center"/>
    </xf>
    <xf numFmtId="38" fontId="4" fillId="0" borderId="21" xfId="16" applyFont="1" applyBorder="1" applyAlignment="1">
      <alignment vertical="center"/>
    </xf>
    <xf numFmtId="38" fontId="4" fillId="0" borderId="21" xfId="16" applyFont="1" applyFill="1" applyBorder="1" applyAlignment="1">
      <alignment vertical="center"/>
    </xf>
    <xf numFmtId="38" fontId="4" fillId="0" borderId="22" xfId="16" applyFont="1" applyBorder="1" applyAlignment="1">
      <alignment vertical="center"/>
    </xf>
    <xf numFmtId="38" fontId="4" fillId="0" borderId="21" xfId="16" applyFont="1" applyBorder="1" applyAlignment="1">
      <alignment horizontal="right" vertical="center"/>
    </xf>
    <xf numFmtId="38" fontId="4" fillId="0" borderId="23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49" fontId="4" fillId="0" borderId="18" xfId="16" applyNumberFormat="1" applyFont="1" applyBorder="1" applyAlignment="1">
      <alignment horizontal="center" vertical="center"/>
    </xf>
    <xf numFmtId="57" fontId="4" fillId="0" borderId="3" xfId="16" applyNumberFormat="1" applyFont="1" applyBorder="1" applyAlignment="1">
      <alignment horizontal="center" vertical="center"/>
    </xf>
    <xf numFmtId="38" fontId="4" fillId="2" borderId="3" xfId="16" applyFont="1" applyFill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4" fillId="2" borderId="25" xfId="16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57" fontId="4" fillId="0" borderId="2" xfId="16" applyNumberFormat="1" applyFont="1" applyBorder="1" applyAlignment="1">
      <alignment horizontal="center" vertical="center"/>
    </xf>
    <xf numFmtId="57" fontId="4" fillId="0" borderId="10" xfId="16" applyNumberFormat="1" applyFont="1" applyBorder="1" applyAlignment="1">
      <alignment horizontal="center" vertical="center"/>
    </xf>
    <xf numFmtId="38" fontId="4" fillId="2" borderId="26" xfId="16" applyFont="1" applyFill="1" applyBorder="1" applyAlignment="1">
      <alignment vertical="center"/>
    </xf>
    <xf numFmtId="38" fontId="4" fillId="0" borderId="23" xfId="16" applyFont="1" applyBorder="1" applyAlignment="1">
      <alignment horizontal="left" vertical="center"/>
    </xf>
    <xf numFmtId="38" fontId="3" fillId="0" borderId="27" xfId="16" applyFont="1" applyBorder="1" applyAlignment="1">
      <alignment vertical="center"/>
    </xf>
    <xf numFmtId="38" fontId="3" fillId="0" borderId="28" xfId="16" applyFont="1" applyBorder="1" applyAlignment="1">
      <alignment vertical="center"/>
    </xf>
    <xf numFmtId="38" fontId="4" fillId="0" borderId="29" xfId="16" applyFont="1" applyFill="1" applyBorder="1" applyAlignment="1">
      <alignment horizontal="center" vertical="center" shrinkToFit="1"/>
    </xf>
    <xf numFmtId="38" fontId="4" fillId="0" borderId="30" xfId="16" applyFont="1" applyFill="1" applyBorder="1" applyAlignment="1">
      <alignment horizontal="center" vertical="center" shrinkToFit="1"/>
    </xf>
    <xf numFmtId="38" fontId="4" fillId="0" borderId="31" xfId="16" applyFont="1" applyFill="1" applyBorder="1" applyAlignment="1">
      <alignment horizontal="center" vertical="center" shrinkToFit="1"/>
    </xf>
    <xf numFmtId="57" fontId="4" fillId="0" borderId="1" xfId="16" applyNumberFormat="1" applyFont="1" applyBorder="1" applyAlignment="1">
      <alignment horizontal="center" vertical="center"/>
    </xf>
    <xf numFmtId="57" fontId="4" fillId="0" borderId="5" xfId="16" applyNumberFormat="1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4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vertical="center"/>
    </xf>
    <xf numFmtId="38" fontId="4" fillId="0" borderId="35" xfId="16" applyFont="1" applyBorder="1" applyAlignment="1">
      <alignment vertical="center"/>
    </xf>
    <xf numFmtId="38" fontId="4" fillId="0" borderId="36" xfId="16" applyFont="1" applyBorder="1" applyAlignment="1">
      <alignment vertical="center"/>
    </xf>
    <xf numFmtId="38" fontId="4" fillId="0" borderId="37" xfId="16" applyFont="1" applyBorder="1" applyAlignment="1">
      <alignment vertical="center"/>
    </xf>
    <xf numFmtId="38" fontId="4" fillId="0" borderId="37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0" fillId="0" borderId="0" xfId="16" applyAlignment="1">
      <alignment horizontal="center" vertical="center"/>
    </xf>
    <xf numFmtId="38" fontId="0" fillId="0" borderId="21" xfId="16" applyBorder="1" applyAlignment="1">
      <alignment horizontal="center" vertical="center"/>
    </xf>
    <xf numFmtId="38" fontId="2" fillId="0" borderId="0" xfId="16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33" xfId="16" applyFont="1" applyBorder="1" applyAlignment="1">
      <alignment vertical="center"/>
    </xf>
    <xf numFmtId="57" fontId="4" fillId="2" borderId="1" xfId="16" applyNumberFormat="1" applyFont="1" applyFill="1" applyBorder="1" applyAlignment="1">
      <alignment horizontal="center" vertical="center"/>
    </xf>
    <xf numFmtId="57" fontId="4" fillId="2" borderId="2" xfId="16" applyNumberFormat="1" applyFont="1" applyFill="1" applyBorder="1" applyAlignment="1">
      <alignment horizontal="center" vertical="center"/>
    </xf>
    <xf numFmtId="57" fontId="4" fillId="2" borderId="10" xfId="16" applyNumberFormat="1" applyFont="1" applyFill="1" applyBorder="1" applyAlignment="1">
      <alignment horizontal="center" vertical="center"/>
    </xf>
    <xf numFmtId="38" fontId="4" fillId="0" borderId="38" xfId="16" applyFont="1" applyBorder="1" applyAlignment="1">
      <alignment horizontal="left" vertical="center"/>
    </xf>
    <xf numFmtId="38" fontId="4" fillId="0" borderId="31" xfId="16" applyFont="1" applyBorder="1" applyAlignment="1">
      <alignment horizontal="center" vertical="center"/>
    </xf>
    <xf numFmtId="38" fontId="4" fillId="0" borderId="39" xfId="16" applyFont="1" applyBorder="1" applyAlignment="1">
      <alignment horizontal="center" vertical="center"/>
    </xf>
    <xf numFmtId="57" fontId="4" fillId="0" borderId="29" xfId="16" applyNumberFormat="1" applyFont="1" applyBorder="1" applyAlignment="1">
      <alignment horizontal="center" vertical="center"/>
    </xf>
    <xf numFmtId="57" fontId="4" fillId="0" borderId="30" xfId="16" applyNumberFormat="1" applyFont="1" applyBorder="1" applyAlignment="1">
      <alignment horizontal="center" vertical="center"/>
    </xf>
    <xf numFmtId="57" fontId="4" fillId="0" borderId="24" xfId="16" applyNumberFormat="1" applyFont="1" applyBorder="1" applyAlignment="1">
      <alignment horizontal="center" vertical="center"/>
    </xf>
    <xf numFmtId="38" fontId="4" fillId="2" borderId="40" xfId="16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38" fontId="4" fillId="2" borderId="10" xfId="16" applyFont="1" applyFill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38" fontId="4" fillId="0" borderId="31" xfId="16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38" fontId="4" fillId="0" borderId="29" xfId="16" applyFont="1" applyFill="1" applyBorder="1" applyAlignment="1">
      <alignment horizontal="right" vertical="center"/>
    </xf>
    <xf numFmtId="38" fontId="4" fillId="0" borderId="30" xfId="16" applyFont="1" applyFill="1" applyBorder="1" applyAlignment="1">
      <alignment horizontal="right" vertical="center"/>
    </xf>
    <xf numFmtId="38" fontId="4" fillId="0" borderId="24" xfId="16" applyFont="1" applyFill="1" applyBorder="1" applyAlignment="1">
      <alignment horizontal="right" vertical="center"/>
    </xf>
    <xf numFmtId="38" fontId="4" fillId="0" borderId="40" xfId="16" applyFont="1" applyFill="1" applyBorder="1" applyAlignment="1">
      <alignment vertical="center"/>
    </xf>
    <xf numFmtId="38" fontId="4" fillId="0" borderId="21" xfId="16" applyFont="1" applyBorder="1" applyAlignment="1">
      <alignment horizontal="left" vertical="center"/>
    </xf>
    <xf numFmtId="38" fontId="4" fillId="0" borderId="41" xfId="16" applyFont="1" applyFill="1" applyBorder="1" applyAlignment="1">
      <alignment vertical="center"/>
    </xf>
    <xf numFmtId="38" fontId="4" fillId="0" borderId="24" xfId="16" applyFont="1" applyFill="1" applyBorder="1" applyAlignment="1">
      <alignment vertical="center"/>
    </xf>
    <xf numFmtId="38" fontId="4" fillId="0" borderId="29" xfId="16" applyFont="1" applyBorder="1" applyAlignment="1">
      <alignment vertical="center"/>
    </xf>
    <xf numFmtId="38" fontId="4" fillId="0" borderId="30" xfId="16" applyFont="1" applyBorder="1" applyAlignment="1">
      <alignment vertical="center"/>
    </xf>
    <xf numFmtId="38" fontId="4" fillId="0" borderId="42" xfId="16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38" fontId="3" fillId="0" borderId="28" xfId="16" applyFont="1" applyFill="1" applyBorder="1" applyAlignment="1">
      <alignment horizontal="center" vertical="center"/>
    </xf>
    <xf numFmtId="38" fontId="4" fillId="0" borderId="30" xfId="16" applyFont="1" applyFill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49" fontId="4" fillId="0" borderId="19" xfId="16" applyNumberFormat="1" applyFont="1" applyFill="1" applyBorder="1" applyAlignment="1">
      <alignment horizontal="center" vertical="center"/>
    </xf>
    <xf numFmtId="49" fontId="4" fillId="0" borderId="18" xfId="16" applyNumberFormat="1" applyFont="1" applyFill="1" applyBorder="1" applyAlignment="1">
      <alignment horizontal="center" vertical="center"/>
    </xf>
    <xf numFmtId="38" fontId="3" fillId="0" borderId="22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43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38" fontId="4" fillId="0" borderId="26" xfId="16" applyFont="1" applyFill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4" fillId="0" borderId="28" xfId="16" applyFont="1" applyFill="1" applyBorder="1" applyAlignment="1">
      <alignment horizontal="center" vertical="center" shrinkToFit="1"/>
    </xf>
    <xf numFmtId="38" fontId="4" fillId="0" borderId="45" xfId="16" applyFont="1" applyFill="1" applyBorder="1" applyAlignment="1">
      <alignment horizontal="center" vertical="center" shrinkToFit="1"/>
    </xf>
    <xf numFmtId="38" fontId="4" fillId="0" borderId="27" xfId="16" applyFont="1" applyFill="1" applyBorder="1" applyAlignment="1">
      <alignment horizontal="center" vertical="center" shrinkToFit="1"/>
    </xf>
    <xf numFmtId="38" fontId="4" fillId="0" borderId="46" xfId="16" applyFont="1" applyFill="1" applyBorder="1" applyAlignment="1">
      <alignment vertical="center"/>
    </xf>
    <xf numFmtId="38" fontId="4" fillId="0" borderId="29" xfId="16" applyFont="1" applyFill="1" applyBorder="1" applyAlignment="1">
      <alignment vertical="center"/>
    </xf>
    <xf numFmtId="38" fontId="3" fillId="0" borderId="32" xfId="16" applyFont="1" applyBorder="1" applyAlignment="1">
      <alignment horizontal="right" vertical="center"/>
    </xf>
    <xf numFmtId="38" fontId="3" fillId="0" borderId="33" xfId="16" applyFont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38" fontId="3" fillId="0" borderId="36" xfId="16" applyFont="1" applyBorder="1" applyAlignment="1">
      <alignment vertical="center"/>
    </xf>
    <xf numFmtId="38" fontId="3" fillId="0" borderId="37" xfId="16" applyFont="1" applyBorder="1" applyAlignment="1">
      <alignment vertical="center"/>
    </xf>
    <xf numFmtId="38" fontId="3" fillId="0" borderId="36" xfId="16" applyFont="1" applyFill="1" applyBorder="1" applyAlignment="1">
      <alignment vertical="center"/>
    </xf>
    <xf numFmtId="38" fontId="3" fillId="0" borderId="35" xfId="16" applyFont="1" applyBorder="1" applyAlignment="1">
      <alignment vertical="center"/>
    </xf>
    <xf numFmtId="38" fontId="3" fillId="0" borderId="28" xfId="16" applyFont="1" applyBorder="1" applyAlignment="1">
      <alignment horizontal="center" vertical="center"/>
    </xf>
    <xf numFmtId="38" fontId="3" fillId="0" borderId="39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186" fontId="4" fillId="0" borderId="1" xfId="16" applyNumberFormat="1" applyFont="1" applyFill="1" applyBorder="1" applyAlignment="1">
      <alignment vertical="center"/>
    </xf>
    <xf numFmtId="186" fontId="4" fillId="0" borderId="2" xfId="16" applyNumberFormat="1" applyFont="1" applyFill="1" applyBorder="1" applyAlignment="1">
      <alignment vertical="center"/>
    </xf>
    <xf numFmtId="186" fontId="4" fillId="0" borderId="10" xfId="16" applyNumberFormat="1" applyFont="1" applyFill="1" applyBorder="1" applyAlignment="1">
      <alignment vertical="center"/>
    </xf>
    <xf numFmtId="38" fontId="3" fillId="0" borderId="19" xfId="16" applyFont="1" applyBorder="1" applyAlignment="1">
      <alignment horizontal="center" vertical="center"/>
    </xf>
    <xf numFmtId="38" fontId="3" fillId="0" borderId="49" xfId="16" applyFont="1" applyBorder="1" applyAlignment="1">
      <alignment horizontal="center" vertical="center"/>
    </xf>
    <xf numFmtId="177" fontId="3" fillId="0" borderId="50" xfId="16" applyNumberFormat="1" applyFont="1" applyBorder="1" applyAlignment="1">
      <alignment vertical="center"/>
    </xf>
    <xf numFmtId="177" fontId="3" fillId="0" borderId="50" xfId="16" applyNumberFormat="1" applyFont="1" applyFill="1" applyBorder="1" applyAlignment="1">
      <alignment vertical="center"/>
    </xf>
    <xf numFmtId="38" fontId="3" fillId="0" borderId="38" xfId="16" applyFont="1" applyBorder="1" applyAlignment="1">
      <alignment vertical="center"/>
    </xf>
    <xf numFmtId="38" fontId="3" fillId="0" borderId="30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38" fontId="3" fillId="0" borderId="32" xfId="16" applyFont="1" applyBorder="1" applyAlignment="1">
      <alignment horizontal="center" vertical="center"/>
    </xf>
    <xf numFmtId="38" fontId="3" fillId="0" borderId="33" xfId="16" applyFont="1" applyFill="1" applyBorder="1" applyAlignment="1">
      <alignment vertical="center"/>
    </xf>
    <xf numFmtId="38" fontId="3" fillId="0" borderId="51" xfId="16" applyFont="1" applyBorder="1" applyAlignment="1">
      <alignment horizontal="center" vertical="center"/>
    </xf>
    <xf numFmtId="38" fontId="3" fillId="0" borderId="52" xfId="16" applyFont="1" applyBorder="1" applyAlignment="1">
      <alignment vertical="center"/>
    </xf>
    <xf numFmtId="38" fontId="3" fillId="0" borderId="52" xfId="16" applyFont="1" applyFill="1" applyBorder="1" applyAlignment="1">
      <alignment vertical="center"/>
    </xf>
    <xf numFmtId="38" fontId="3" fillId="0" borderId="53" xfId="16" applyFont="1" applyBorder="1" applyAlignment="1">
      <alignment vertical="center"/>
    </xf>
    <xf numFmtId="38" fontId="3" fillId="0" borderId="54" xfId="16" applyFont="1" applyBorder="1" applyAlignment="1">
      <alignment horizontal="center" vertical="center"/>
    </xf>
    <xf numFmtId="38" fontId="3" fillId="0" borderId="55" xfId="16" applyFont="1" applyBorder="1" applyAlignment="1">
      <alignment horizontal="center" vertical="center"/>
    </xf>
    <xf numFmtId="38" fontId="3" fillId="0" borderId="37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53" xfId="16" applyFont="1" applyFill="1" applyBorder="1" applyAlignment="1">
      <alignment vertical="center"/>
    </xf>
    <xf numFmtId="38" fontId="3" fillId="0" borderId="17" xfId="16" applyFont="1" applyBorder="1" applyAlignment="1">
      <alignment horizontal="center" vertical="center"/>
    </xf>
    <xf numFmtId="38" fontId="3" fillId="0" borderId="56" xfId="16" applyFont="1" applyFill="1" applyBorder="1" applyAlignment="1">
      <alignment vertical="center"/>
    </xf>
    <xf numFmtId="177" fontId="3" fillId="0" borderId="57" xfId="16" applyNumberFormat="1" applyFont="1" applyFill="1" applyBorder="1" applyAlignment="1">
      <alignment vertical="center"/>
    </xf>
    <xf numFmtId="177" fontId="3" fillId="0" borderId="14" xfId="16" applyNumberFormat="1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186" fontId="3" fillId="0" borderId="6" xfId="16" applyNumberFormat="1" applyFont="1" applyFill="1" applyBorder="1" applyAlignment="1">
      <alignment vertical="center"/>
    </xf>
    <xf numFmtId="38" fontId="0" fillId="0" borderId="0" xfId="16" applyFont="1" applyFill="1" applyAlignment="1">
      <alignment horizontal="center" vertical="center"/>
    </xf>
    <xf numFmtId="38" fontId="3" fillId="0" borderId="19" xfId="16" applyFont="1" applyFill="1" applyBorder="1" applyAlignment="1">
      <alignment horizontal="center" vertical="center"/>
    </xf>
    <xf numFmtId="49" fontId="3" fillId="0" borderId="19" xfId="16" applyNumberFormat="1" applyFont="1" applyFill="1" applyBorder="1" applyAlignment="1">
      <alignment horizontal="center" vertical="center"/>
    </xf>
    <xf numFmtId="3" fontId="3" fillId="0" borderId="30" xfId="16" applyNumberFormat="1" applyFont="1" applyFill="1" applyBorder="1" applyAlignment="1">
      <alignment vertical="center"/>
    </xf>
    <xf numFmtId="3" fontId="3" fillId="0" borderId="5" xfId="16" applyNumberFormat="1" applyFont="1" applyFill="1" applyBorder="1" applyAlignment="1">
      <alignment vertical="center"/>
    </xf>
    <xf numFmtId="186" fontId="3" fillId="0" borderId="5" xfId="16" applyNumberFormat="1" applyFont="1" applyFill="1" applyBorder="1" applyAlignment="1">
      <alignment vertical="center"/>
    </xf>
    <xf numFmtId="3" fontId="3" fillId="0" borderId="29" xfId="16" applyNumberFormat="1" applyFont="1" applyFill="1" applyBorder="1" applyAlignment="1">
      <alignment vertical="center"/>
    </xf>
    <xf numFmtId="3" fontId="3" fillId="0" borderId="1" xfId="16" applyNumberFormat="1" applyFont="1" applyFill="1" applyBorder="1" applyAlignment="1">
      <alignment vertical="center"/>
    </xf>
    <xf numFmtId="3" fontId="3" fillId="0" borderId="2" xfId="16" applyNumberFormat="1" applyFont="1" applyFill="1" applyBorder="1" applyAlignment="1">
      <alignment vertical="center"/>
    </xf>
    <xf numFmtId="38" fontId="3" fillId="0" borderId="45" xfId="16" applyFont="1" applyFill="1" applyBorder="1" applyAlignment="1">
      <alignment horizontal="center" vertical="center"/>
    </xf>
    <xf numFmtId="49" fontId="3" fillId="0" borderId="18" xfId="16" applyNumberFormat="1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" fontId="3" fillId="0" borderId="10" xfId="16" applyNumberFormat="1" applyFont="1" applyFill="1" applyBorder="1" applyAlignment="1">
      <alignment vertical="center"/>
    </xf>
    <xf numFmtId="3" fontId="3" fillId="0" borderId="3" xfId="16" applyNumberFormat="1" applyFont="1" applyFill="1" applyBorder="1" applyAlignment="1">
      <alignment vertical="center"/>
    </xf>
    <xf numFmtId="186" fontId="3" fillId="0" borderId="3" xfId="16" applyNumberFormat="1" applyFont="1" applyFill="1" applyBorder="1" applyAlignment="1">
      <alignment vertical="center"/>
    </xf>
    <xf numFmtId="3" fontId="3" fillId="0" borderId="24" xfId="16" applyNumberFormat="1" applyFont="1" applyFill="1" applyBorder="1" applyAlignment="1">
      <alignment vertical="center"/>
    </xf>
    <xf numFmtId="38" fontId="3" fillId="0" borderId="26" xfId="16" applyFont="1" applyFill="1" applyBorder="1" applyAlignment="1">
      <alignment vertical="center"/>
    </xf>
    <xf numFmtId="38" fontId="3" fillId="0" borderId="25" xfId="16" applyFont="1" applyFill="1" applyBorder="1" applyAlignment="1">
      <alignment vertical="center"/>
    </xf>
    <xf numFmtId="186" fontId="3" fillId="0" borderId="25" xfId="16" applyNumberFormat="1" applyFont="1" applyFill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22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28" xfId="16" applyFont="1" applyFill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38" fontId="4" fillId="0" borderId="32" xfId="16" applyFont="1" applyBorder="1" applyAlignment="1">
      <alignment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38" fontId="0" fillId="0" borderId="0" xfId="16" applyFont="1" applyFill="1" applyAlignment="1">
      <alignment/>
    </xf>
    <xf numFmtId="38" fontId="3" fillId="0" borderId="17" xfId="16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38" fontId="3" fillId="0" borderId="32" xfId="16" applyFont="1" applyFill="1" applyBorder="1" applyAlignment="1">
      <alignment horizontal="right" vertical="center"/>
    </xf>
    <xf numFmtId="38" fontId="3" fillId="2" borderId="1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38" fontId="3" fillId="2" borderId="10" xfId="16" applyFont="1" applyFill="1" applyBorder="1" applyAlignment="1">
      <alignment vertical="center"/>
    </xf>
    <xf numFmtId="38" fontId="3" fillId="2" borderId="12" xfId="16" applyFont="1" applyFill="1" applyBorder="1" applyAlignment="1">
      <alignment vertical="center"/>
    </xf>
    <xf numFmtId="38" fontId="3" fillId="2" borderId="26" xfId="16" applyFont="1" applyFill="1" applyBorder="1" applyAlignment="1">
      <alignment vertical="center"/>
    </xf>
    <xf numFmtId="38" fontId="0" fillId="0" borderId="0" xfId="16" applyNumberFormat="1" applyFont="1" applyAlignment="1">
      <alignment/>
    </xf>
    <xf numFmtId="38" fontId="7" fillId="0" borderId="0" xfId="16" applyNumberFormat="1" applyFont="1" applyBorder="1" applyAlignment="1">
      <alignment vertical="center"/>
    </xf>
    <xf numFmtId="38" fontId="4" fillId="0" borderId="17" xfId="16" applyNumberFormat="1" applyFont="1" applyFill="1" applyBorder="1" applyAlignment="1">
      <alignment horizontal="right" vertical="center"/>
    </xf>
    <xf numFmtId="38" fontId="4" fillId="0" borderId="18" xfId="16" applyNumberFormat="1" applyFont="1" applyBorder="1" applyAlignment="1">
      <alignment horizontal="right" vertical="center"/>
    </xf>
    <xf numFmtId="38" fontId="4" fillId="0" borderId="21" xfId="16" applyNumberFormat="1" applyFont="1" applyFill="1" applyBorder="1" applyAlignment="1">
      <alignment vertical="center"/>
    </xf>
    <xf numFmtId="38" fontId="4" fillId="0" borderId="58" xfId="16" applyNumberFormat="1" applyFont="1" applyFill="1" applyBorder="1" applyAlignment="1">
      <alignment vertical="center"/>
    </xf>
    <xf numFmtId="38" fontId="4" fillId="0" borderId="54" xfId="16" applyNumberFormat="1" applyFont="1" applyFill="1" applyBorder="1" applyAlignment="1">
      <alignment vertical="center"/>
    </xf>
    <xf numFmtId="38" fontId="4" fillId="0" borderId="27" xfId="16" applyNumberFormat="1" applyFont="1" applyBorder="1" applyAlignment="1">
      <alignment horizontal="right" vertical="center"/>
    </xf>
    <xf numFmtId="38" fontId="4" fillId="0" borderId="28" xfId="16" applyFont="1" applyFill="1" applyBorder="1" applyAlignment="1">
      <alignment horizontal="center" vertical="center"/>
    </xf>
    <xf numFmtId="38" fontId="4" fillId="0" borderId="34" xfId="16" applyNumberFormat="1" applyFont="1" applyBorder="1" applyAlignment="1">
      <alignment horizontal="right" vertical="center"/>
    </xf>
    <xf numFmtId="38" fontId="4" fillId="0" borderId="35" xfId="16" applyNumberFormat="1" applyFont="1" applyBorder="1" applyAlignment="1">
      <alignment horizontal="right" vertical="center"/>
    </xf>
    <xf numFmtId="38" fontId="4" fillId="0" borderId="36" xfId="16" applyNumberFormat="1" applyFont="1" applyBorder="1" applyAlignment="1">
      <alignment vertical="center"/>
    </xf>
    <xf numFmtId="38" fontId="4" fillId="0" borderId="35" xfId="16" applyNumberFormat="1" applyFont="1" applyBorder="1" applyAlignment="1">
      <alignment vertical="center"/>
    </xf>
    <xf numFmtId="38" fontId="4" fillId="2" borderId="1" xfId="16" applyNumberFormat="1" applyFont="1" applyFill="1" applyBorder="1" applyAlignment="1">
      <alignment vertical="center"/>
    </xf>
    <xf numFmtId="38" fontId="4" fillId="2" borderId="2" xfId="16" applyNumberFormat="1" applyFont="1" applyFill="1" applyBorder="1" applyAlignment="1">
      <alignment vertical="center"/>
    </xf>
    <xf numFmtId="38" fontId="4" fillId="2" borderId="12" xfId="16" applyFont="1" applyFill="1" applyBorder="1" applyAlignment="1">
      <alignment horizontal="center" vertical="center"/>
    </xf>
    <xf numFmtId="38" fontId="4" fillId="2" borderId="10" xfId="16" applyNumberFormat="1" applyFont="1" applyFill="1" applyBorder="1" applyAlignment="1">
      <alignment vertical="center"/>
    </xf>
    <xf numFmtId="38" fontId="4" fillId="2" borderId="26" xfId="16" applyFont="1" applyFill="1" applyBorder="1" applyAlignment="1">
      <alignment horizontal="center" vertical="center"/>
    </xf>
    <xf numFmtId="38" fontId="4" fillId="0" borderId="25" xfId="16" applyNumberFormat="1" applyFont="1" applyFill="1" applyBorder="1" applyAlignment="1">
      <alignment vertical="center"/>
    </xf>
    <xf numFmtId="38" fontId="4" fillId="2" borderId="26" xfId="16" applyNumberFormat="1" applyFont="1" applyFill="1" applyBorder="1" applyAlignment="1">
      <alignment vertical="center"/>
    </xf>
    <xf numFmtId="38" fontId="4" fillId="0" borderId="23" xfId="16" applyNumberFormat="1" applyFont="1" applyFill="1" applyBorder="1" applyAlignment="1">
      <alignment vertical="center"/>
    </xf>
    <xf numFmtId="177" fontId="4" fillId="0" borderId="1" xfId="16" applyNumberFormat="1" applyFont="1" applyFill="1" applyBorder="1" applyAlignment="1">
      <alignment vertical="center"/>
    </xf>
    <xf numFmtId="177" fontId="4" fillId="0" borderId="2" xfId="16" applyNumberFormat="1" applyFont="1" applyFill="1" applyBorder="1" applyAlignment="1">
      <alignment vertical="center"/>
    </xf>
    <xf numFmtId="177" fontId="4" fillId="0" borderId="10" xfId="16" applyNumberFormat="1" applyFont="1" applyFill="1" applyBorder="1" applyAlignment="1">
      <alignment vertical="center"/>
    </xf>
    <xf numFmtId="38" fontId="4" fillId="0" borderId="26" xfId="16" applyNumberFormat="1" applyFont="1" applyFill="1" applyBorder="1" applyAlignment="1">
      <alignment vertical="center"/>
    </xf>
    <xf numFmtId="38" fontId="4" fillId="0" borderId="41" xfId="16" applyNumberFormat="1" applyFont="1" applyBorder="1" applyAlignment="1">
      <alignment vertical="center"/>
    </xf>
    <xf numFmtId="177" fontId="4" fillId="2" borderId="1" xfId="16" applyNumberFormat="1" applyFont="1" applyFill="1" applyBorder="1" applyAlignment="1">
      <alignment vertical="center"/>
    </xf>
    <xf numFmtId="177" fontId="4" fillId="2" borderId="2" xfId="16" applyNumberFormat="1" applyFont="1" applyFill="1" applyBorder="1" applyAlignment="1">
      <alignment vertical="center"/>
    </xf>
    <xf numFmtId="177" fontId="4" fillId="2" borderId="10" xfId="16" applyNumberFormat="1" applyFont="1" applyFill="1" applyBorder="1" applyAlignment="1">
      <alignment vertical="center"/>
    </xf>
    <xf numFmtId="38" fontId="4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4" fillId="0" borderId="27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38" fontId="4" fillId="0" borderId="59" xfId="16" applyFont="1" applyFill="1" applyBorder="1" applyAlignment="1">
      <alignment vertical="center"/>
    </xf>
    <xf numFmtId="38" fontId="4" fillId="2" borderId="13" xfId="16" applyFont="1" applyFill="1" applyBorder="1" applyAlignment="1">
      <alignment vertical="center"/>
    </xf>
    <xf numFmtId="38" fontId="4" fillId="2" borderId="16" xfId="16" applyFont="1" applyFill="1" applyBorder="1" applyAlignment="1">
      <alignment vertical="center"/>
    </xf>
    <xf numFmtId="38" fontId="4" fillId="2" borderId="9" xfId="16" applyFont="1" applyFill="1" applyBorder="1" applyAlignment="1">
      <alignment vertical="center"/>
    </xf>
    <xf numFmtId="38" fontId="4" fillId="2" borderId="60" xfId="16" applyFont="1" applyFill="1" applyBorder="1" applyAlignment="1">
      <alignment vertical="center"/>
    </xf>
    <xf numFmtId="177" fontId="0" fillId="0" borderId="0" xfId="16" applyNumberFormat="1" applyFont="1" applyAlignment="1">
      <alignment vertical="center"/>
    </xf>
    <xf numFmtId="177" fontId="0" fillId="0" borderId="0" xfId="16" applyNumberFormat="1" applyFont="1" applyAlignment="1">
      <alignment/>
    </xf>
    <xf numFmtId="177" fontId="4" fillId="0" borderId="17" xfId="16" applyNumberFormat="1" applyFont="1" applyBorder="1" applyAlignment="1">
      <alignment vertical="center"/>
    </xf>
    <xf numFmtId="177" fontId="4" fillId="0" borderId="18" xfId="16" applyNumberFormat="1" applyFont="1" applyBorder="1" applyAlignment="1">
      <alignment horizontal="right" vertical="center"/>
    </xf>
    <xf numFmtId="177" fontId="4" fillId="0" borderId="19" xfId="16" applyNumberFormat="1" applyFont="1" applyBorder="1" applyAlignment="1">
      <alignment horizontal="center" vertical="center"/>
    </xf>
    <xf numFmtId="177" fontId="3" fillId="0" borderId="21" xfId="16" applyNumberFormat="1" applyFont="1" applyBorder="1" applyAlignment="1">
      <alignment vertical="center"/>
    </xf>
    <xf numFmtId="177" fontId="3" fillId="0" borderId="22" xfId="16" applyNumberFormat="1" applyFont="1" applyBorder="1" applyAlignment="1">
      <alignment vertical="center"/>
    </xf>
    <xf numFmtId="177" fontId="3" fillId="0" borderId="43" xfId="16" applyNumberFormat="1" applyFont="1" applyBorder="1" applyAlignment="1">
      <alignment vertical="center"/>
    </xf>
    <xf numFmtId="177" fontId="3" fillId="0" borderId="45" xfId="16" applyNumberFormat="1" applyFont="1" applyBorder="1" applyAlignment="1">
      <alignment horizontal="right" vertical="center"/>
    </xf>
    <xf numFmtId="177" fontId="4" fillId="0" borderId="27" xfId="16" applyNumberFormat="1" applyFont="1" applyBorder="1" applyAlignment="1">
      <alignment horizontal="center" vertical="center" shrinkToFit="1"/>
    </xf>
    <xf numFmtId="177" fontId="4" fillId="0" borderId="18" xfId="16" applyNumberFormat="1" applyFont="1" applyBorder="1" applyAlignment="1">
      <alignment horizontal="center" vertical="center"/>
    </xf>
    <xf numFmtId="177" fontId="4" fillId="0" borderId="8" xfId="16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4" fillId="2" borderId="8" xfId="16" applyNumberFormat="1" applyFont="1" applyFill="1" applyBorder="1" applyAlignment="1">
      <alignment vertical="center"/>
    </xf>
    <xf numFmtId="177" fontId="4" fillId="0" borderId="27" xfId="16" applyNumberFormat="1" applyFont="1" applyBorder="1" applyAlignment="1">
      <alignment vertical="center"/>
    </xf>
    <xf numFmtId="177" fontId="4" fillId="0" borderId="59" xfId="16" applyNumberFormat="1" applyFont="1" applyBorder="1" applyAlignment="1">
      <alignment vertical="center"/>
    </xf>
    <xf numFmtId="177" fontId="4" fillId="0" borderId="60" xfId="16" applyNumberFormat="1" applyFont="1" applyBorder="1" applyAlignment="1">
      <alignment vertical="center"/>
    </xf>
    <xf numFmtId="177" fontId="4" fillId="2" borderId="59" xfId="16" applyNumberFormat="1" applyFont="1" applyFill="1" applyBorder="1" applyAlignment="1">
      <alignment vertical="center"/>
    </xf>
    <xf numFmtId="177" fontId="4" fillId="0" borderId="23" xfId="16" applyNumberFormat="1" applyFont="1" applyBorder="1" applyAlignment="1">
      <alignment vertical="center"/>
    </xf>
    <xf numFmtId="177" fontId="4" fillId="0" borderId="27" xfId="16" applyNumberFormat="1" applyFont="1" applyBorder="1" applyAlignment="1">
      <alignment horizontal="center" vertical="center"/>
    </xf>
    <xf numFmtId="177" fontId="4" fillId="0" borderId="28" xfId="16" applyNumberFormat="1" applyFont="1" applyBorder="1" applyAlignment="1">
      <alignment horizontal="center" vertical="center"/>
    </xf>
    <xf numFmtId="38" fontId="4" fillId="0" borderId="45" xfId="16" applyFont="1" applyFill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177" fontId="3" fillId="0" borderId="32" xfId="16" applyNumberFormat="1" applyFont="1" applyBorder="1" applyAlignment="1">
      <alignment horizontal="right" vertical="center"/>
    </xf>
    <xf numFmtId="177" fontId="3" fillId="0" borderId="34" xfId="16" applyNumberFormat="1" applyFont="1" applyBorder="1" applyAlignment="1">
      <alignment horizontal="center" vertical="center"/>
    </xf>
    <xf numFmtId="177" fontId="3" fillId="2" borderId="37" xfId="16" applyNumberFormat="1" applyFont="1" applyFill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8" xfId="16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23" xfId="16" applyFont="1" applyBorder="1" applyAlignment="1">
      <alignment horizontal="center" vertical="center"/>
    </xf>
    <xf numFmtId="49" fontId="3" fillId="0" borderId="18" xfId="16" applyNumberFormat="1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177" fontId="3" fillId="0" borderId="12" xfId="16" applyNumberFormat="1" applyFont="1" applyBorder="1" applyAlignment="1">
      <alignment horizontal="right" vertical="center"/>
    </xf>
    <xf numFmtId="177" fontId="3" fillId="0" borderId="0" xfId="16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0" xfId="16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38" fontId="3" fillId="0" borderId="12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7" fontId="3" fillId="0" borderId="12" xfId="16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9" xfId="0" applyFont="1" applyBorder="1" applyAlignment="1">
      <alignment horizontal="right" vertical="center"/>
    </xf>
    <xf numFmtId="177" fontId="3" fillId="0" borderId="26" xfId="16" applyNumberFormat="1" applyFont="1" applyBorder="1" applyAlignment="1">
      <alignment horizontal="right" vertical="center"/>
    </xf>
    <xf numFmtId="177" fontId="3" fillId="0" borderId="60" xfId="16" applyNumberFormat="1" applyFont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2" borderId="25" xfId="0" applyFont="1" applyFill="1" applyBorder="1" applyAlignment="1">
      <alignment vertical="center"/>
    </xf>
    <xf numFmtId="38" fontId="3" fillId="0" borderId="26" xfId="16" applyNumberFormat="1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38" fontId="3" fillId="0" borderId="26" xfId="16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7" fontId="3" fillId="0" borderId="26" xfId="16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77" fontId="3" fillId="0" borderId="28" xfId="16" applyNumberFormat="1" applyFont="1" applyBorder="1" applyAlignment="1">
      <alignment horizontal="right" vertical="center"/>
    </xf>
    <xf numFmtId="177" fontId="3" fillId="0" borderId="27" xfId="16" applyNumberFormat="1" applyFont="1" applyBorder="1" applyAlignment="1">
      <alignment horizontal="right" vertical="center"/>
    </xf>
    <xf numFmtId="177" fontId="3" fillId="0" borderId="61" xfId="16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7" fontId="3" fillId="0" borderId="41" xfId="16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38" fontId="3" fillId="0" borderId="61" xfId="16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7" fontId="3" fillId="0" borderId="28" xfId="16" applyNumberFormat="1" applyFont="1" applyBorder="1" applyAlignment="1">
      <alignment vertical="center"/>
    </xf>
    <xf numFmtId="177" fontId="3" fillId="0" borderId="27" xfId="16" applyNumberFormat="1" applyFont="1" applyBorder="1" applyAlignment="1">
      <alignment vertical="center"/>
    </xf>
    <xf numFmtId="177" fontId="3" fillId="0" borderId="61" xfId="16" applyNumberFormat="1" applyFont="1" applyBorder="1" applyAlignment="1">
      <alignment vertical="center"/>
    </xf>
    <xf numFmtId="38" fontId="3" fillId="0" borderId="32" xfId="16" applyFont="1" applyFill="1" applyBorder="1" applyAlignment="1">
      <alignment horizontal="center" vertical="center"/>
    </xf>
    <xf numFmtId="57" fontId="4" fillId="2" borderId="11" xfId="16" applyNumberFormat="1" applyFont="1" applyFill="1" applyBorder="1" applyAlignment="1">
      <alignment horizontal="center" vertical="center"/>
    </xf>
    <xf numFmtId="57" fontId="4" fillId="2" borderId="15" xfId="16" applyNumberFormat="1" applyFont="1" applyFill="1" applyBorder="1" applyAlignment="1">
      <alignment horizontal="center" vertical="center"/>
    </xf>
    <xf numFmtId="57" fontId="4" fillId="2" borderId="7" xfId="16" applyNumberFormat="1" applyFont="1" applyFill="1" applyBorder="1" applyAlignment="1">
      <alignment horizontal="center" vertical="center"/>
    </xf>
    <xf numFmtId="38" fontId="4" fillId="2" borderId="59" xfId="16" applyFont="1" applyFill="1" applyBorder="1" applyAlignment="1">
      <alignment vertical="center"/>
    </xf>
    <xf numFmtId="38" fontId="4" fillId="0" borderId="62" xfId="16" applyFont="1" applyBorder="1" applyAlignment="1">
      <alignment vertical="center"/>
    </xf>
    <xf numFmtId="38" fontId="4" fillId="0" borderId="63" xfId="16" applyFont="1" applyBorder="1" applyAlignment="1">
      <alignment vertical="center"/>
    </xf>
    <xf numFmtId="57" fontId="4" fillId="0" borderId="64" xfId="16" applyNumberFormat="1" applyFont="1" applyBorder="1" applyAlignment="1">
      <alignment horizontal="center" vertical="center"/>
    </xf>
    <xf numFmtId="57" fontId="4" fillId="0" borderId="65" xfId="16" applyNumberFormat="1" applyFont="1" applyBorder="1" applyAlignment="1">
      <alignment horizontal="center" vertical="center"/>
    </xf>
    <xf numFmtId="57" fontId="4" fillId="0" borderId="66" xfId="16" applyNumberFormat="1" applyFont="1" applyBorder="1" applyAlignment="1">
      <alignment horizontal="center" vertical="center"/>
    </xf>
    <xf numFmtId="38" fontId="4" fillId="2" borderId="67" xfId="16" applyFont="1" applyFill="1" applyBorder="1" applyAlignment="1">
      <alignment vertical="center"/>
    </xf>
    <xf numFmtId="38" fontId="4" fillId="0" borderId="68" xfId="16" applyFont="1" applyBorder="1" applyAlignment="1">
      <alignment vertical="center"/>
    </xf>
    <xf numFmtId="38" fontId="4" fillId="0" borderId="69" xfId="16" applyFont="1" applyBorder="1" applyAlignment="1">
      <alignment vertical="center"/>
    </xf>
    <xf numFmtId="57" fontId="4" fillId="0" borderId="70" xfId="16" applyNumberFormat="1" applyFont="1" applyBorder="1" applyAlignment="1">
      <alignment horizontal="center" vertical="center"/>
    </xf>
    <xf numFmtId="57" fontId="4" fillId="0" borderId="71" xfId="16" applyNumberFormat="1" applyFont="1" applyBorder="1" applyAlignment="1">
      <alignment horizontal="center" vertical="center"/>
    </xf>
    <xf numFmtId="57" fontId="4" fillId="0" borderId="72" xfId="16" applyNumberFormat="1" applyFont="1" applyBorder="1" applyAlignment="1">
      <alignment horizontal="center" vertical="center"/>
    </xf>
    <xf numFmtId="38" fontId="4" fillId="2" borderId="73" xfId="16" applyFont="1" applyFill="1" applyBorder="1" applyAlignment="1">
      <alignment vertical="center"/>
    </xf>
    <xf numFmtId="38" fontId="4" fillId="0" borderId="64" xfId="16" applyFont="1" applyBorder="1" applyAlignment="1">
      <alignment vertical="center"/>
    </xf>
    <xf numFmtId="38" fontId="4" fillId="0" borderId="65" xfId="16" applyFont="1" applyBorder="1" applyAlignment="1">
      <alignment vertical="center"/>
    </xf>
    <xf numFmtId="38" fontId="4" fillId="0" borderId="66" xfId="16" applyFont="1" applyBorder="1" applyAlignment="1">
      <alignment vertical="center"/>
    </xf>
    <xf numFmtId="38" fontId="4" fillId="0" borderId="67" xfId="16" applyFont="1" applyBorder="1" applyAlignment="1">
      <alignment vertical="center"/>
    </xf>
    <xf numFmtId="38" fontId="4" fillId="0" borderId="70" xfId="16" applyFont="1" applyFill="1" applyBorder="1" applyAlignment="1">
      <alignment vertical="center"/>
    </xf>
    <xf numFmtId="38" fontId="4" fillId="0" borderId="71" xfId="16" applyFont="1" applyFill="1" applyBorder="1" applyAlignment="1">
      <alignment vertical="center"/>
    </xf>
    <xf numFmtId="38" fontId="4" fillId="0" borderId="72" xfId="16" applyFont="1" applyFill="1" applyBorder="1" applyAlignment="1">
      <alignment vertical="center"/>
    </xf>
    <xf numFmtId="38" fontId="4" fillId="0" borderId="73" xfId="16" applyFont="1" applyFill="1" applyBorder="1" applyAlignment="1">
      <alignment vertical="center"/>
    </xf>
    <xf numFmtId="38" fontId="4" fillId="2" borderId="11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  <xf numFmtId="38" fontId="4" fillId="2" borderId="7" xfId="16" applyFont="1" applyFill="1" applyBorder="1" applyAlignment="1">
      <alignment vertical="center"/>
    </xf>
    <xf numFmtId="38" fontId="4" fillId="0" borderId="70" xfId="16" applyFont="1" applyBorder="1" applyAlignment="1">
      <alignment horizontal="center" vertical="center"/>
    </xf>
    <xf numFmtId="38" fontId="4" fillId="0" borderId="71" xfId="16" applyFont="1" applyBorder="1" applyAlignment="1">
      <alignment horizontal="center" vertical="center"/>
    </xf>
    <xf numFmtId="38" fontId="4" fillId="0" borderId="72" xfId="16" applyFont="1" applyBorder="1" applyAlignment="1">
      <alignment horizontal="center" vertical="center"/>
    </xf>
    <xf numFmtId="38" fontId="4" fillId="0" borderId="74" xfId="16" applyFont="1" applyBorder="1" applyAlignment="1">
      <alignment vertical="center"/>
    </xf>
    <xf numFmtId="38" fontId="4" fillId="0" borderId="75" xfId="16" applyFont="1" applyBorder="1" applyAlignment="1">
      <alignment vertical="center"/>
    </xf>
    <xf numFmtId="38" fontId="4" fillId="0" borderId="70" xfId="16" applyFont="1" applyBorder="1" applyAlignment="1">
      <alignment vertical="center"/>
    </xf>
    <xf numFmtId="38" fontId="4" fillId="0" borderId="71" xfId="16" applyFont="1" applyBorder="1" applyAlignment="1">
      <alignment vertical="center"/>
    </xf>
    <xf numFmtId="38" fontId="4" fillId="0" borderId="72" xfId="16" applyFont="1" applyBorder="1" applyAlignment="1">
      <alignment vertical="center"/>
    </xf>
    <xf numFmtId="38" fontId="4" fillId="0" borderId="73" xfId="16" applyFont="1" applyBorder="1" applyAlignment="1">
      <alignment vertical="center"/>
    </xf>
    <xf numFmtId="38" fontId="4" fillId="0" borderId="76" xfId="16" applyFont="1" applyBorder="1" applyAlignment="1">
      <alignment vertical="center"/>
    </xf>
    <xf numFmtId="38" fontId="4" fillId="0" borderId="77" xfId="16" applyFont="1" applyBorder="1" applyAlignment="1">
      <alignment vertical="center"/>
    </xf>
    <xf numFmtId="38" fontId="4" fillId="0" borderId="78" xfId="16" applyFont="1" applyBorder="1" applyAlignment="1">
      <alignment vertical="center"/>
    </xf>
    <xf numFmtId="38" fontId="4" fillId="0" borderId="79" xfId="16" applyFont="1" applyBorder="1" applyAlignment="1">
      <alignment vertical="center"/>
    </xf>
    <xf numFmtId="38" fontId="4" fillId="0" borderId="80" xfId="16" applyFont="1" applyBorder="1" applyAlignment="1">
      <alignment vertical="center"/>
    </xf>
    <xf numFmtId="38" fontId="4" fillId="0" borderId="64" xfId="16" applyFont="1" applyBorder="1" applyAlignment="1">
      <alignment horizontal="center" vertical="center"/>
    </xf>
    <xf numFmtId="38" fontId="4" fillId="0" borderId="65" xfId="16" applyFont="1" applyBorder="1" applyAlignment="1">
      <alignment horizontal="center" vertical="center"/>
    </xf>
    <xf numFmtId="38" fontId="4" fillId="0" borderId="66" xfId="16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177" fontId="4" fillId="0" borderId="11" xfId="16" applyNumberFormat="1" applyFont="1" applyFill="1" applyBorder="1" applyAlignment="1">
      <alignment vertical="center"/>
    </xf>
    <xf numFmtId="177" fontId="4" fillId="0" borderId="15" xfId="16" applyNumberFormat="1" applyFont="1" applyFill="1" applyBorder="1" applyAlignment="1">
      <alignment vertical="center"/>
    </xf>
    <xf numFmtId="177" fontId="4" fillId="0" borderId="7" xfId="16" applyNumberFormat="1" applyFont="1" applyFill="1" applyBorder="1" applyAlignment="1">
      <alignment vertical="center"/>
    </xf>
    <xf numFmtId="177" fontId="4" fillId="0" borderId="59" xfId="16" applyNumberFormat="1" applyFont="1" applyFill="1" applyBorder="1" applyAlignment="1">
      <alignment vertical="center"/>
    </xf>
    <xf numFmtId="38" fontId="4" fillId="0" borderId="62" xfId="16" applyFont="1" applyFill="1" applyBorder="1" applyAlignment="1">
      <alignment vertical="center"/>
    </xf>
    <xf numFmtId="38" fontId="4" fillId="0" borderId="63" xfId="16" applyFont="1" applyFill="1" applyBorder="1" applyAlignment="1">
      <alignment vertical="center"/>
    </xf>
    <xf numFmtId="177" fontId="4" fillId="0" borderId="64" xfId="16" applyNumberFormat="1" applyFont="1" applyFill="1" applyBorder="1" applyAlignment="1">
      <alignment vertical="center"/>
    </xf>
    <xf numFmtId="177" fontId="4" fillId="0" borderId="65" xfId="16" applyNumberFormat="1" applyFont="1" applyFill="1" applyBorder="1" applyAlignment="1">
      <alignment vertical="center"/>
    </xf>
    <xf numFmtId="177" fontId="4" fillId="0" borderId="66" xfId="16" applyNumberFormat="1" applyFont="1" applyFill="1" applyBorder="1" applyAlignment="1">
      <alignment vertical="center"/>
    </xf>
    <xf numFmtId="177" fontId="4" fillId="0" borderId="67" xfId="16" applyNumberFormat="1" applyFont="1" applyFill="1" applyBorder="1" applyAlignment="1">
      <alignment vertical="center"/>
    </xf>
    <xf numFmtId="38" fontId="4" fillId="0" borderId="81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177" fontId="4" fillId="0" borderId="83" xfId="16" applyNumberFormat="1" applyFont="1" applyFill="1" applyBorder="1" applyAlignment="1">
      <alignment vertical="center"/>
    </xf>
    <xf numFmtId="177" fontId="4" fillId="0" borderId="84" xfId="16" applyNumberFormat="1" applyFont="1" applyFill="1" applyBorder="1" applyAlignment="1">
      <alignment vertical="center"/>
    </xf>
    <xf numFmtId="177" fontId="4" fillId="0" borderId="85" xfId="16" applyNumberFormat="1" applyFont="1" applyFill="1" applyBorder="1" applyAlignment="1">
      <alignment vertical="center"/>
    </xf>
    <xf numFmtId="177" fontId="4" fillId="0" borderId="86" xfId="16" applyNumberFormat="1" applyFont="1" applyFill="1" applyBorder="1" applyAlignment="1">
      <alignment vertical="center"/>
    </xf>
    <xf numFmtId="38" fontId="4" fillId="0" borderId="62" xfId="16" applyFont="1" applyBorder="1" applyAlignment="1">
      <alignment horizontal="right" vertical="center"/>
    </xf>
    <xf numFmtId="38" fontId="4" fillId="0" borderId="87" xfId="16" applyFont="1" applyBorder="1" applyAlignment="1">
      <alignment horizontal="right" vertical="center"/>
    </xf>
    <xf numFmtId="38" fontId="4" fillId="0" borderId="63" xfId="16" applyFont="1" applyBorder="1" applyAlignment="1">
      <alignment horizontal="left" vertical="center"/>
    </xf>
    <xf numFmtId="38" fontId="4" fillId="0" borderId="64" xfId="16" applyFont="1" applyFill="1" applyBorder="1" applyAlignment="1">
      <alignment horizontal="right" vertical="center"/>
    </xf>
    <xf numFmtId="38" fontId="4" fillId="0" borderId="65" xfId="16" applyFont="1" applyFill="1" applyBorder="1" applyAlignment="1">
      <alignment horizontal="right" vertical="center"/>
    </xf>
    <xf numFmtId="38" fontId="4" fillId="0" borderId="66" xfId="16" applyFont="1" applyFill="1" applyBorder="1" applyAlignment="1">
      <alignment horizontal="right" vertical="center"/>
    </xf>
    <xf numFmtId="38" fontId="4" fillId="0" borderId="67" xfId="16" applyFont="1" applyFill="1" applyBorder="1" applyAlignment="1">
      <alignment vertical="center"/>
    </xf>
    <xf numFmtId="38" fontId="4" fillId="0" borderId="62" xfId="16" applyFont="1" applyBorder="1" applyAlignment="1">
      <alignment horizontal="left" vertical="center"/>
    </xf>
    <xf numFmtId="38" fontId="4" fillId="0" borderId="87" xfId="16" applyFont="1" applyBorder="1" applyAlignment="1">
      <alignment vertical="center"/>
    </xf>
    <xf numFmtId="38" fontId="4" fillId="0" borderId="81" xfId="16" applyFont="1" applyBorder="1" applyAlignment="1">
      <alignment vertical="center"/>
    </xf>
    <xf numFmtId="38" fontId="4" fillId="0" borderId="88" xfId="16" applyFont="1" applyBorder="1" applyAlignment="1">
      <alignment vertical="center"/>
    </xf>
    <xf numFmtId="38" fontId="4" fillId="0" borderId="82" xfId="16" applyFont="1" applyBorder="1" applyAlignment="1">
      <alignment vertical="center"/>
    </xf>
    <xf numFmtId="38" fontId="4" fillId="0" borderId="83" xfId="16" applyFont="1" applyBorder="1" applyAlignment="1">
      <alignment vertical="center"/>
    </xf>
    <xf numFmtId="38" fontId="4" fillId="0" borderId="84" xfId="16" applyFont="1" applyBorder="1" applyAlignment="1">
      <alignment vertical="center"/>
    </xf>
    <xf numFmtId="38" fontId="4" fillId="0" borderId="85" xfId="16" applyFont="1" applyBorder="1" applyAlignment="1">
      <alignment vertical="center"/>
    </xf>
    <xf numFmtId="38" fontId="4" fillId="0" borderId="86" xfId="16" applyFont="1" applyBorder="1" applyAlignment="1">
      <alignment vertical="center"/>
    </xf>
    <xf numFmtId="38" fontId="4" fillId="0" borderId="64" xfId="16" applyFont="1" applyBorder="1" applyAlignment="1">
      <alignment horizontal="right" vertical="center"/>
    </xf>
    <xf numFmtId="38" fontId="4" fillId="0" borderId="65" xfId="16" applyFont="1" applyBorder="1" applyAlignment="1">
      <alignment horizontal="right" vertical="center"/>
    </xf>
    <xf numFmtId="38" fontId="4" fillId="0" borderId="66" xfId="16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38" fontId="4" fillId="0" borderId="81" xfId="16" applyFont="1" applyBorder="1" applyAlignment="1">
      <alignment vertical="center" shrinkToFit="1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38" fontId="4" fillId="0" borderId="85" xfId="16" applyFont="1" applyBorder="1" applyAlignment="1">
      <alignment horizontal="right" vertical="center"/>
    </xf>
    <xf numFmtId="38" fontId="4" fillId="0" borderId="63" xfId="16" applyFont="1" applyBorder="1" applyAlignment="1">
      <alignment vertical="center" shrinkToFit="1"/>
    </xf>
    <xf numFmtId="38" fontId="4" fillId="0" borderId="82" xfId="16" applyFont="1" applyBorder="1" applyAlignment="1">
      <alignment vertical="center" shrinkToFit="1"/>
    </xf>
    <xf numFmtId="38" fontId="4" fillId="0" borderId="89" xfId="16" applyFont="1" applyBorder="1" applyAlignment="1">
      <alignment vertical="center"/>
    </xf>
    <xf numFmtId="38" fontId="4" fillId="0" borderId="90" xfId="16" applyFont="1" applyBorder="1" applyAlignment="1">
      <alignment vertical="center"/>
    </xf>
    <xf numFmtId="38" fontId="4" fillId="0" borderId="64" xfId="16" applyFont="1" applyFill="1" applyBorder="1" applyAlignment="1">
      <alignment vertical="center"/>
    </xf>
    <xf numFmtId="38" fontId="4" fillId="0" borderId="65" xfId="16" applyFont="1" applyFill="1" applyBorder="1" applyAlignment="1">
      <alignment vertical="center"/>
    </xf>
    <xf numFmtId="38" fontId="4" fillId="0" borderId="66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84" xfId="16" applyFont="1" applyFill="1" applyBorder="1" applyAlignment="1">
      <alignment vertical="center"/>
    </xf>
    <xf numFmtId="38" fontId="4" fillId="0" borderId="85" xfId="16" applyFont="1" applyFill="1" applyBorder="1" applyAlignment="1">
      <alignment vertical="center"/>
    </xf>
    <xf numFmtId="38" fontId="4" fillId="0" borderId="86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38" fontId="3" fillId="0" borderId="35" xfId="16" applyFont="1" applyFill="1" applyBorder="1" applyAlignment="1">
      <alignment vertical="center"/>
    </xf>
    <xf numFmtId="186" fontId="4" fillId="0" borderId="5" xfId="16" applyNumberFormat="1" applyFont="1" applyFill="1" applyBorder="1" applyAlignment="1">
      <alignment vertical="center"/>
    </xf>
    <xf numFmtId="186" fontId="4" fillId="0" borderId="6" xfId="16" applyNumberFormat="1" applyFont="1" applyFill="1" applyBorder="1" applyAlignment="1">
      <alignment vertical="center"/>
    </xf>
    <xf numFmtId="186" fontId="4" fillId="0" borderId="3" xfId="16" applyNumberFormat="1" applyFont="1" applyFill="1" applyBorder="1" applyAlignment="1">
      <alignment vertical="center"/>
    </xf>
    <xf numFmtId="38" fontId="4" fillId="0" borderId="45" xfId="16" applyFont="1" applyFill="1" applyBorder="1" applyAlignment="1">
      <alignment vertical="center"/>
    </xf>
    <xf numFmtId="38" fontId="3" fillId="0" borderId="91" xfId="16" applyFont="1" applyBorder="1" applyAlignment="1">
      <alignment vertical="center"/>
    </xf>
    <xf numFmtId="38" fontId="3" fillId="0" borderId="92" xfId="16" applyFont="1" applyBorder="1" applyAlignment="1">
      <alignment vertical="center"/>
    </xf>
    <xf numFmtId="38" fontId="3" fillId="0" borderId="93" xfId="16" applyFont="1" applyBorder="1" applyAlignment="1">
      <alignment vertical="center"/>
    </xf>
    <xf numFmtId="38" fontId="3" fillId="0" borderId="66" xfId="16" applyFont="1" applyBorder="1" applyAlignment="1">
      <alignment vertical="center"/>
    </xf>
    <xf numFmtId="38" fontId="3" fillId="0" borderId="87" xfId="16" applyFont="1" applyBorder="1" applyAlignment="1">
      <alignment vertical="center"/>
    </xf>
    <xf numFmtId="38" fontId="3" fillId="0" borderId="63" xfId="16" applyFont="1" applyBorder="1" applyAlignment="1">
      <alignment vertical="center"/>
    </xf>
    <xf numFmtId="38" fontId="3" fillId="0" borderId="72" xfId="16" applyFont="1" applyBorder="1" applyAlignment="1">
      <alignment vertical="center"/>
    </xf>
    <xf numFmtId="38" fontId="3" fillId="0" borderId="94" xfId="16" applyFont="1" applyBorder="1" applyAlignment="1">
      <alignment vertical="center"/>
    </xf>
    <xf numFmtId="38" fontId="3" fillId="0" borderId="69" xfId="16" applyFont="1" applyBorder="1" applyAlignment="1">
      <alignment vertical="center"/>
    </xf>
    <xf numFmtId="38" fontId="3" fillId="0" borderId="74" xfId="16" applyFont="1" applyBorder="1" applyAlignment="1">
      <alignment vertical="center"/>
    </xf>
    <xf numFmtId="38" fontId="3" fillId="0" borderId="75" xfId="16" applyFont="1" applyBorder="1" applyAlignment="1">
      <alignment vertical="center"/>
    </xf>
    <xf numFmtId="38" fontId="3" fillId="0" borderId="80" xfId="16" applyFont="1" applyBorder="1" applyAlignment="1">
      <alignment vertical="center"/>
    </xf>
    <xf numFmtId="38" fontId="3" fillId="0" borderId="78" xfId="16" applyFont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60" xfId="16" applyFont="1" applyFill="1" applyBorder="1" applyAlignment="1">
      <alignment vertical="center"/>
    </xf>
    <xf numFmtId="38" fontId="3" fillId="0" borderId="62" xfId="16" applyFont="1" applyBorder="1" applyAlignment="1">
      <alignment vertical="center"/>
    </xf>
    <xf numFmtId="38" fontId="3" fillId="0" borderId="81" xfId="16" applyFont="1" applyBorder="1" applyAlignment="1">
      <alignment vertical="center"/>
    </xf>
    <xf numFmtId="38" fontId="3" fillId="0" borderId="82" xfId="16" applyFont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38" fontId="3" fillId="0" borderId="63" xfId="16" applyFont="1" applyFill="1" applyBorder="1" applyAlignment="1">
      <alignment vertical="center"/>
    </xf>
    <xf numFmtId="38" fontId="3" fillId="0" borderId="68" xfId="16" applyFont="1" applyBorder="1" applyAlignment="1">
      <alignment vertical="center"/>
    </xf>
    <xf numFmtId="38" fontId="3" fillId="0" borderId="95" xfId="16" applyFont="1" applyBorder="1" applyAlignment="1">
      <alignment vertical="center"/>
    </xf>
    <xf numFmtId="38" fontId="3" fillId="2" borderId="58" xfId="16" applyFont="1" applyFill="1" applyBorder="1" applyAlignment="1">
      <alignment horizontal="center" vertical="center"/>
    </xf>
    <xf numFmtId="38" fontId="3" fillId="2" borderId="96" xfId="16" applyFont="1" applyFill="1" applyBorder="1" applyAlignment="1">
      <alignment horizontal="center" vertical="center"/>
    </xf>
    <xf numFmtId="38" fontId="3" fillId="0" borderId="97" xfId="16" applyFont="1" applyBorder="1" applyAlignment="1">
      <alignment vertical="center"/>
    </xf>
    <xf numFmtId="177" fontId="3" fillId="0" borderId="98" xfId="16" applyNumberFormat="1" applyFont="1" applyBorder="1" applyAlignment="1">
      <alignment vertical="center"/>
    </xf>
    <xf numFmtId="38" fontId="3" fillId="0" borderId="97" xfId="16" applyFont="1" applyFill="1" applyBorder="1" applyAlignment="1">
      <alignment vertical="center"/>
    </xf>
    <xf numFmtId="38" fontId="3" fillId="0" borderId="99" xfId="16" applyFont="1" applyFill="1" applyBorder="1" applyAlignment="1">
      <alignment vertical="center"/>
    </xf>
    <xf numFmtId="177" fontId="3" fillId="0" borderId="100" xfId="16" applyNumberFormat="1" applyFont="1" applyFill="1" applyBorder="1" applyAlignment="1">
      <alignment vertical="center"/>
    </xf>
    <xf numFmtId="38" fontId="3" fillId="0" borderId="99" xfId="16" applyFont="1" applyBorder="1" applyAlignment="1">
      <alignment vertical="center"/>
    </xf>
    <xf numFmtId="38" fontId="3" fillId="0" borderId="58" xfId="16" applyFont="1" applyFill="1" applyBorder="1" applyAlignment="1">
      <alignment vertical="center"/>
    </xf>
    <xf numFmtId="177" fontId="3" fillId="0" borderId="96" xfId="16" applyNumberFormat="1" applyFont="1" applyFill="1" applyBorder="1" applyAlignment="1">
      <alignment vertical="center"/>
    </xf>
    <xf numFmtId="38" fontId="3" fillId="0" borderId="58" xfId="16" applyFont="1" applyBorder="1" applyAlignment="1">
      <alignment vertical="center"/>
    </xf>
    <xf numFmtId="177" fontId="3" fillId="0" borderId="98" xfId="16" applyNumberFormat="1" applyFont="1" applyFill="1" applyBorder="1" applyAlignment="1">
      <alignment vertical="center"/>
    </xf>
    <xf numFmtId="38" fontId="3" fillId="0" borderId="101" xfId="16" applyFont="1" applyBorder="1" applyAlignment="1">
      <alignment vertical="center"/>
    </xf>
    <xf numFmtId="177" fontId="3" fillId="0" borderId="102" xfId="16" applyNumberFormat="1" applyFont="1" applyBorder="1" applyAlignment="1">
      <alignment vertical="center"/>
    </xf>
    <xf numFmtId="38" fontId="0" fillId="2" borderId="58" xfId="16" applyFill="1" applyBorder="1" applyAlignment="1">
      <alignment/>
    </xf>
    <xf numFmtId="38" fontId="0" fillId="2" borderId="96" xfId="16" applyFill="1" applyBorder="1" applyAlignment="1">
      <alignment/>
    </xf>
    <xf numFmtId="177" fontId="3" fillId="2" borderId="96" xfId="16" applyNumberFormat="1" applyFont="1" applyFill="1" applyBorder="1" applyAlignment="1">
      <alignment vertical="center"/>
    </xf>
    <xf numFmtId="38" fontId="3" fillId="2" borderId="58" xfId="16" applyFont="1" applyFill="1" applyBorder="1" applyAlignment="1">
      <alignment vertical="center"/>
    </xf>
    <xf numFmtId="38" fontId="3" fillId="0" borderId="101" xfId="16" applyFont="1" applyFill="1" applyBorder="1" applyAlignment="1">
      <alignment vertical="center"/>
    </xf>
    <xf numFmtId="177" fontId="3" fillId="0" borderId="102" xfId="16" applyNumberFormat="1" applyFont="1" applyFill="1" applyBorder="1" applyAlignment="1">
      <alignment vertical="center"/>
    </xf>
    <xf numFmtId="38" fontId="3" fillId="0" borderId="103" xfId="16" applyFont="1" applyBorder="1" applyAlignment="1">
      <alignment vertical="center"/>
    </xf>
    <xf numFmtId="38" fontId="3" fillId="0" borderId="104" xfId="16" applyFont="1" applyBorder="1" applyAlignment="1">
      <alignment vertical="center"/>
    </xf>
    <xf numFmtId="38" fontId="3" fillId="0" borderId="105" xfId="16" applyFont="1" applyBorder="1" applyAlignment="1">
      <alignment vertical="center"/>
    </xf>
    <xf numFmtId="177" fontId="3" fillId="0" borderId="106" xfId="16" applyNumberFormat="1" applyFont="1" applyBorder="1" applyAlignment="1">
      <alignment vertical="center"/>
    </xf>
    <xf numFmtId="38" fontId="3" fillId="0" borderId="107" xfId="16" applyFont="1" applyBorder="1" applyAlignment="1">
      <alignment vertical="center"/>
    </xf>
    <xf numFmtId="38" fontId="3" fillId="0" borderId="108" xfId="16" applyFont="1" applyBorder="1" applyAlignment="1">
      <alignment vertical="center"/>
    </xf>
    <xf numFmtId="38" fontId="3" fillId="0" borderId="105" xfId="16" applyFont="1" applyFill="1" applyBorder="1" applyAlignment="1">
      <alignment vertical="center"/>
    </xf>
    <xf numFmtId="177" fontId="3" fillId="0" borderId="106" xfId="16" applyNumberFormat="1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38" fontId="3" fillId="0" borderId="85" xfId="16" applyFont="1" applyBorder="1" applyAlignment="1">
      <alignment vertical="center"/>
    </xf>
    <xf numFmtId="38" fontId="3" fillId="0" borderId="43" xfId="16" applyFont="1" applyBorder="1" applyAlignment="1">
      <alignment horizontal="center" vertical="center"/>
    </xf>
    <xf numFmtId="38" fontId="3" fillId="0" borderId="109" xfId="16" applyFont="1" applyBorder="1" applyAlignment="1">
      <alignment vertical="center"/>
    </xf>
    <xf numFmtId="3" fontId="3" fillId="0" borderId="110" xfId="16" applyNumberFormat="1" applyFont="1" applyFill="1" applyBorder="1" applyAlignment="1">
      <alignment vertical="center"/>
    </xf>
    <xf numFmtId="3" fontId="3" fillId="0" borderId="111" xfId="16" applyNumberFormat="1" applyFont="1" applyFill="1" applyBorder="1" applyAlignment="1">
      <alignment vertical="center"/>
    </xf>
    <xf numFmtId="3" fontId="3" fillId="0" borderId="91" xfId="16" applyNumberFormat="1" applyFont="1" applyFill="1" applyBorder="1" applyAlignment="1">
      <alignment vertical="center"/>
    </xf>
    <xf numFmtId="38" fontId="3" fillId="0" borderId="112" xfId="16" applyFont="1" applyFill="1" applyBorder="1" applyAlignment="1">
      <alignment vertical="center"/>
    </xf>
    <xf numFmtId="38" fontId="3" fillId="0" borderId="88" xfId="16" applyFont="1" applyBorder="1" applyAlignment="1">
      <alignment vertical="center"/>
    </xf>
    <xf numFmtId="3" fontId="3" fillId="0" borderId="83" xfId="16" applyNumberFormat="1" applyFont="1" applyFill="1" applyBorder="1" applyAlignment="1">
      <alignment vertical="center"/>
    </xf>
    <xf numFmtId="3" fontId="3" fillId="0" borderId="84" xfId="16" applyNumberFormat="1" applyFont="1" applyFill="1" applyBorder="1" applyAlignment="1">
      <alignment vertical="center"/>
    </xf>
    <xf numFmtId="3" fontId="3" fillId="0" borderId="85" xfId="16" applyNumberFormat="1" applyFont="1" applyFill="1" applyBorder="1" applyAlignment="1">
      <alignment vertical="center"/>
    </xf>
    <xf numFmtId="38" fontId="3" fillId="0" borderId="86" xfId="16" applyFont="1" applyFill="1" applyBorder="1" applyAlignment="1">
      <alignment vertical="center"/>
    </xf>
    <xf numFmtId="3" fontId="3" fillId="0" borderId="11" xfId="16" applyNumberFormat="1" applyFont="1" applyFill="1" applyBorder="1" applyAlignment="1">
      <alignment vertical="center"/>
    </xf>
    <xf numFmtId="3" fontId="3" fillId="0" borderId="15" xfId="16" applyNumberFormat="1" applyFont="1" applyFill="1" applyBorder="1" applyAlignment="1">
      <alignment vertical="center"/>
    </xf>
    <xf numFmtId="3" fontId="3" fillId="0" borderId="7" xfId="16" applyNumberFormat="1" applyFont="1" applyFill="1" applyBorder="1" applyAlignment="1">
      <alignment vertical="center"/>
    </xf>
    <xf numFmtId="38" fontId="3" fillId="0" borderId="59" xfId="16" applyFont="1" applyFill="1" applyBorder="1" applyAlignment="1">
      <alignment vertical="center"/>
    </xf>
    <xf numFmtId="3" fontId="3" fillId="0" borderId="64" xfId="16" applyNumberFormat="1" applyFont="1" applyFill="1" applyBorder="1" applyAlignment="1">
      <alignment vertical="center"/>
    </xf>
    <xf numFmtId="3" fontId="3" fillId="0" borderId="65" xfId="16" applyNumberFormat="1" applyFont="1" applyFill="1" applyBorder="1" applyAlignment="1">
      <alignment vertical="center"/>
    </xf>
    <xf numFmtId="3" fontId="3" fillId="0" borderId="66" xfId="16" applyNumberFormat="1" applyFont="1" applyFill="1" applyBorder="1" applyAlignment="1">
      <alignment vertical="center"/>
    </xf>
    <xf numFmtId="38" fontId="3" fillId="0" borderId="67" xfId="16" applyFont="1" applyFill="1" applyBorder="1" applyAlignment="1">
      <alignment vertical="center"/>
    </xf>
    <xf numFmtId="3" fontId="3" fillId="0" borderId="70" xfId="16" applyNumberFormat="1" applyFont="1" applyFill="1" applyBorder="1" applyAlignment="1">
      <alignment vertical="center"/>
    </xf>
    <xf numFmtId="3" fontId="3" fillId="0" borderId="71" xfId="16" applyNumberFormat="1" applyFont="1" applyFill="1" applyBorder="1" applyAlignment="1">
      <alignment vertical="center"/>
    </xf>
    <xf numFmtId="3" fontId="3" fillId="0" borderId="72" xfId="16" applyNumberFormat="1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186" fontId="3" fillId="0" borderId="11" xfId="16" applyNumberFormat="1" applyFont="1" applyFill="1" applyBorder="1" applyAlignment="1">
      <alignment vertical="center"/>
    </xf>
    <xf numFmtId="186" fontId="3" fillId="0" borderId="15" xfId="16" applyNumberFormat="1" applyFont="1" applyFill="1" applyBorder="1" applyAlignment="1">
      <alignment vertical="center"/>
    </xf>
    <xf numFmtId="186" fontId="3" fillId="0" borderId="7" xfId="16" applyNumberFormat="1" applyFont="1" applyFill="1" applyBorder="1" applyAlignment="1">
      <alignment vertical="center"/>
    </xf>
    <xf numFmtId="186" fontId="3" fillId="0" borderId="59" xfId="16" applyNumberFormat="1" applyFont="1" applyFill="1" applyBorder="1" applyAlignment="1">
      <alignment vertical="center"/>
    </xf>
    <xf numFmtId="38" fontId="3" fillId="0" borderId="79" xfId="16" applyFont="1" applyBorder="1" applyAlignment="1">
      <alignment vertical="center"/>
    </xf>
    <xf numFmtId="38" fontId="3" fillId="0" borderId="113" xfId="16" applyFont="1" applyBorder="1" applyAlignment="1">
      <alignment vertical="center"/>
    </xf>
    <xf numFmtId="3" fontId="3" fillId="0" borderId="114" xfId="16" applyNumberFormat="1" applyFont="1" applyFill="1" applyBorder="1" applyAlignment="1">
      <alignment vertical="center"/>
    </xf>
    <xf numFmtId="3" fontId="3" fillId="0" borderId="115" xfId="16" applyNumberFormat="1" applyFont="1" applyFill="1" applyBorder="1" applyAlignment="1">
      <alignment vertical="center"/>
    </xf>
    <xf numFmtId="3" fontId="3" fillId="0" borderId="116" xfId="16" applyNumberFormat="1" applyFont="1" applyFill="1" applyBorder="1" applyAlignment="1">
      <alignment vertical="center"/>
    </xf>
    <xf numFmtId="38" fontId="3" fillId="0" borderId="117" xfId="16" applyFont="1" applyFill="1" applyBorder="1" applyAlignment="1">
      <alignment vertical="center"/>
    </xf>
    <xf numFmtId="38" fontId="3" fillId="0" borderId="80" xfId="16" applyFont="1" applyBorder="1" applyAlignment="1">
      <alignment horizontal="right" vertical="center"/>
    </xf>
    <xf numFmtId="186" fontId="3" fillId="0" borderId="64" xfId="16" applyNumberFormat="1" applyFont="1" applyFill="1" applyBorder="1" applyAlignment="1">
      <alignment vertical="center"/>
    </xf>
    <xf numFmtId="186" fontId="3" fillId="0" borderId="65" xfId="16" applyNumberFormat="1" applyFont="1" applyFill="1" applyBorder="1" applyAlignment="1">
      <alignment vertical="center"/>
    </xf>
    <xf numFmtId="186" fontId="3" fillId="0" borderId="66" xfId="16" applyNumberFormat="1" applyFont="1" applyFill="1" applyBorder="1" applyAlignment="1">
      <alignment vertical="center"/>
    </xf>
    <xf numFmtId="186" fontId="3" fillId="0" borderId="67" xfId="16" applyNumberFormat="1" applyFont="1" applyFill="1" applyBorder="1" applyAlignment="1">
      <alignment vertical="center"/>
    </xf>
    <xf numFmtId="186" fontId="3" fillId="0" borderId="70" xfId="16" applyNumberFormat="1" applyFont="1" applyFill="1" applyBorder="1" applyAlignment="1">
      <alignment vertical="center"/>
    </xf>
    <xf numFmtId="186" fontId="3" fillId="0" borderId="71" xfId="16" applyNumberFormat="1" applyFont="1" applyFill="1" applyBorder="1" applyAlignment="1">
      <alignment vertical="center"/>
    </xf>
    <xf numFmtId="186" fontId="3" fillId="0" borderId="72" xfId="16" applyNumberFormat="1" applyFont="1" applyFill="1" applyBorder="1" applyAlignment="1">
      <alignment vertical="center"/>
    </xf>
    <xf numFmtId="186" fontId="3" fillId="0" borderId="73" xfId="16" applyNumberFormat="1" applyFont="1" applyFill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177" fontId="3" fillId="0" borderId="8" xfId="16" applyNumberFormat="1" applyFont="1" applyBorder="1" applyAlignment="1">
      <alignment vertical="center"/>
    </xf>
    <xf numFmtId="177" fontId="9" fillId="0" borderId="118" xfId="16" applyNumberFormat="1" applyFont="1" applyBorder="1" applyAlignment="1">
      <alignment horizontal="center" vertical="center" shrinkToFit="1"/>
    </xf>
    <xf numFmtId="177" fontId="4" fillId="0" borderId="78" xfId="16" applyNumberFormat="1" applyFont="1" applyBorder="1" applyAlignment="1">
      <alignment horizontal="center" vertical="center" shrinkToFit="1"/>
    </xf>
    <xf numFmtId="177" fontId="9" fillId="0" borderId="119" xfId="16" applyNumberFormat="1" applyFont="1" applyBorder="1" applyAlignment="1">
      <alignment horizontal="center" vertical="center" shrinkToFit="1"/>
    </xf>
    <xf numFmtId="177" fontId="9" fillId="0" borderId="119" xfId="16" applyNumberFormat="1" applyFont="1" applyBorder="1" applyAlignment="1">
      <alignment horizontal="left" vertical="center" shrinkToFit="1"/>
    </xf>
    <xf numFmtId="177" fontId="4" fillId="2" borderId="119" xfId="16" applyNumberFormat="1" applyFont="1" applyFill="1" applyBorder="1" applyAlignment="1">
      <alignment horizontal="center" vertical="center" shrinkToFit="1"/>
    </xf>
    <xf numFmtId="177" fontId="3" fillId="0" borderId="9" xfId="16" applyNumberFormat="1" applyFont="1" applyBorder="1" applyAlignment="1">
      <alignment horizontal="right" vertical="center"/>
    </xf>
    <xf numFmtId="177" fontId="3" fillId="0" borderId="79" xfId="16" applyNumberFormat="1" applyFont="1" applyBorder="1" applyAlignment="1">
      <alignment vertical="center"/>
    </xf>
    <xf numFmtId="177" fontId="9" fillId="0" borderId="79" xfId="16" applyNumberFormat="1" applyFont="1" applyBorder="1" applyAlignment="1">
      <alignment horizontal="center" vertical="center" shrinkToFit="1"/>
    </xf>
    <xf numFmtId="177" fontId="4" fillId="0" borderId="114" xfId="16" applyNumberFormat="1" applyFont="1" applyBorder="1" applyAlignment="1">
      <alignment vertical="center"/>
    </xf>
    <xf numFmtId="177" fontId="4" fillId="0" borderId="120" xfId="16" applyNumberFormat="1" applyFont="1" applyBorder="1" applyAlignment="1">
      <alignment vertical="center"/>
    </xf>
    <xf numFmtId="177" fontId="4" fillId="0" borderId="117" xfId="16" applyNumberFormat="1" applyFont="1" applyBorder="1" applyAlignment="1">
      <alignment vertical="center"/>
    </xf>
    <xf numFmtId="177" fontId="3" fillId="0" borderId="121" xfId="16" applyNumberFormat="1" applyFont="1" applyBorder="1" applyAlignment="1">
      <alignment horizontal="right" vertical="center"/>
    </xf>
    <xf numFmtId="177" fontId="4" fillId="0" borderId="121" xfId="16" applyNumberFormat="1" applyFont="1" applyBorder="1" applyAlignment="1">
      <alignment horizontal="center" vertical="center" shrinkToFit="1"/>
    </xf>
    <xf numFmtId="177" fontId="4" fillId="0" borderId="122" xfId="16" applyNumberFormat="1" applyFont="1" applyBorder="1" applyAlignment="1">
      <alignment vertical="center"/>
    </xf>
    <xf numFmtId="177" fontId="4" fillId="0" borderId="123" xfId="16" applyNumberFormat="1" applyFont="1" applyBorder="1" applyAlignment="1">
      <alignment vertical="center"/>
    </xf>
    <xf numFmtId="177" fontId="4" fillId="0" borderId="124" xfId="16" applyNumberFormat="1" applyFont="1" applyBorder="1" applyAlignment="1">
      <alignment vertical="center"/>
    </xf>
    <xf numFmtId="177" fontId="4" fillId="0" borderId="3" xfId="16" applyNumberFormat="1" applyFont="1" applyFill="1" applyBorder="1" applyAlignment="1">
      <alignment vertical="center"/>
    </xf>
    <xf numFmtId="38" fontId="4" fillId="0" borderId="111" xfId="16" applyNumberFormat="1" applyFont="1" applyBorder="1" applyAlignment="1">
      <alignment vertical="center"/>
    </xf>
    <xf numFmtId="38" fontId="4" fillId="0" borderId="91" xfId="16" applyNumberFormat="1" applyFont="1" applyBorder="1" applyAlignment="1">
      <alignment vertical="center"/>
    </xf>
    <xf numFmtId="38" fontId="4" fillId="0" borderId="92" xfId="16" applyNumberFormat="1" applyFont="1" applyBorder="1" applyAlignment="1">
      <alignment vertical="center"/>
    </xf>
    <xf numFmtId="38" fontId="4" fillId="0" borderId="93" xfId="16" applyNumberFormat="1" applyFont="1" applyBorder="1" applyAlignment="1">
      <alignment vertical="center"/>
    </xf>
    <xf numFmtId="38" fontId="4" fillId="0" borderId="110" xfId="16" applyNumberFormat="1" applyFont="1" applyFill="1" applyBorder="1" applyAlignment="1">
      <alignment vertical="center"/>
    </xf>
    <xf numFmtId="38" fontId="4" fillId="0" borderId="111" xfId="16" applyNumberFormat="1" applyFont="1" applyFill="1" applyBorder="1" applyAlignment="1">
      <alignment vertical="center"/>
    </xf>
    <xf numFmtId="38" fontId="4" fillId="0" borderId="91" xfId="16" applyNumberFormat="1" applyFont="1" applyFill="1" applyBorder="1" applyAlignment="1">
      <alignment vertical="center"/>
    </xf>
    <xf numFmtId="38" fontId="4" fillId="0" borderId="112" xfId="16" applyNumberFormat="1" applyFont="1" applyFill="1" applyBorder="1" applyAlignment="1">
      <alignment vertical="center"/>
    </xf>
    <xf numFmtId="38" fontId="4" fillId="0" borderId="65" xfId="16" applyNumberFormat="1" applyFont="1" applyBorder="1" applyAlignment="1">
      <alignment vertical="center"/>
    </xf>
    <xf numFmtId="38" fontId="4" fillId="0" borderId="66" xfId="16" applyNumberFormat="1" applyFont="1" applyBorder="1" applyAlignment="1">
      <alignment vertical="center"/>
    </xf>
    <xf numFmtId="38" fontId="4" fillId="0" borderId="87" xfId="16" applyNumberFormat="1" applyFont="1" applyBorder="1" applyAlignment="1">
      <alignment vertical="center"/>
    </xf>
    <xf numFmtId="38" fontId="4" fillId="0" borderId="63" xfId="16" applyNumberFormat="1" applyFont="1" applyBorder="1" applyAlignment="1">
      <alignment vertical="center"/>
    </xf>
    <xf numFmtId="38" fontId="4" fillId="0" borderId="64" xfId="16" applyNumberFormat="1" applyFont="1" applyFill="1" applyBorder="1" applyAlignment="1">
      <alignment vertical="center"/>
    </xf>
    <xf numFmtId="38" fontId="4" fillId="0" borderId="65" xfId="16" applyNumberFormat="1" applyFont="1" applyFill="1" applyBorder="1" applyAlignment="1">
      <alignment vertical="center"/>
    </xf>
    <xf numFmtId="38" fontId="4" fillId="0" borderId="66" xfId="16" applyNumberFormat="1" applyFont="1" applyFill="1" applyBorder="1" applyAlignment="1">
      <alignment vertical="center"/>
    </xf>
    <xf numFmtId="38" fontId="4" fillId="0" borderId="67" xfId="16" applyNumberFormat="1" applyFont="1" applyFill="1" applyBorder="1" applyAlignment="1">
      <alignment vertical="center"/>
    </xf>
    <xf numFmtId="38" fontId="4" fillId="0" borderId="84" xfId="16" applyNumberFormat="1" applyFont="1" applyBorder="1" applyAlignment="1">
      <alignment vertical="center"/>
    </xf>
    <xf numFmtId="38" fontId="4" fillId="0" borderId="85" xfId="16" applyNumberFormat="1" applyFont="1" applyBorder="1" applyAlignment="1">
      <alignment vertical="center"/>
    </xf>
    <xf numFmtId="38" fontId="4" fillId="0" borderId="88" xfId="16" applyNumberFormat="1" applyFont="1" applyBorder="1" applyAlignment="1">
      <alignment vertical="center"/>
    </xf>
    <xf numFmtId="38" fontId="4" fillId="0" borderId="82" xfId="16" applyNumberFormat="1" applyFont="1" applyBorder="1" applyAlignment="1">
      <alignment vertical="center"/>
    </xf>
    <xf numFmtId="38" fontId="4" fillId="0" borderId="83" xfId="16" applyNumberFormat="1" applyFont="1" applyFill="1" applyBorder="1" applyAlignment="1">
      <alignment vertical="center"/>
    </xf>
    <xf numFmtId="38" fontId="4" fillId="0" borderId="84" xfId="16" applyNumberFormat="1" applyFont="1" applyFill="1" applyBorder="1" applyAlignment="1">
      <alignment vertical="center"/>
    </xf>
    <xf numFmtId="38" fontId="4" fillId="0" borderId="85" xfId="16" applyNumberFormat="1" applyFont="1" applyFill="1" applyBorder="1" applyAlignment="1">
      <alignment vertical="center"/>
    </xf>
    <xf numFmtId="38" fontId="4" fillId="0" borderId="86" xfId="16" applyNumberFormat="1" applyFont="1" applyFill="1" applyBorder="1" applyAlignment="1">
      <alignment vertical="center"/>
    </xf>
    <xf numFmtId="38" fontId="4" fillId="0" borderId="92" xfId="16" applyNumberFormat="1" applyFont="1" applyFill="1" applyBorder="1" applyAlignment="1">
      <alignment vertical="center"/>
    </xf>
    <xf numFmtId="38" fontId="4" fillId="0" borderId="87" xfId="16" applyNumberFormat="1" applyFont="1" applyFill="1" applyBorder="1" applyAlignment="1">
      <alignment vertical="center"/>
    </xf>
    <xf numFmtId="38" fontId="4" fillId="0" borderId="88" xfId="16" applyNumberFormat="1" applyFont="1" applyFill="1" applyBorder="1" applyAlignment="1">
      <alignment vertical="center"/>
    </xf>
    <xf numFmtId="38" fontId="4" fillId="0" borderId="82" xfId="16" applyNumberFormat="1" applyFont="1" applyFill="1" applyBorder="1" applyAlignment="1">
      <alignment vertical="center"/>
    </xf>
    <xf numFmtId="38" fontId="4" fillId="0" borderId="8" xfId="16" applyNumberFormat="1" applyFont="1" applyBorder="1" applyAlignment="1">
      <alignment vertical="center"/>
    </xf>
    <xf numFmtId="38" fontId="4" fillId="0" borderId="37" xfId="16" applyNumberFormat="1" applyFont="1" applyBorder="1" applyAlignment="1">
      <alignment vertical="center"/>
    </xf>
    <xf numFmtId="38" fontId="4" fillId="2" borderId="11" xfId="16" applyNumberFormat="1" applyFont="1" applyFill="1" applyBorder="1" applyAlignment="1">
      <alignment vertical="center"/>
    </xf>
    <xf numFmtId="38" fontId="4" fillId="2" borderId="15" xfId="16" applyNumberFormat="1" applyFont="1" applyFill="1" applyBorder="1" applyAlignment="1">
      <alignment vertical="center"/>
    </xf>
    <xf numFmtId="38" fontId="4" fillId="2" borderId="7" xfId="16" applyNumberFormat="1" applyFont="1" applyFill="1" applyBorder="1" applyAlignment="1">
      <alignment vertical="center"/>
    </xf>
    <xf numFmtId="38" fontId="4" fillId="2" borderId="59" xfId="16" applyNumberFormat="1" applyFont="1" applyFill="1" applyBorder="1" applyAlignment="1">
      <alignment vertical="center"/>
    </xf>
    <xf numFmtId="38" fontId="4" fillId="0" borderId="62" xfId="16" applyNumberFormat="1" applyFont="1" applyBorder="1" applyAlignment="1">
      <alignment vertical="center"/>
    </xf>
    <xf numFmtId="38" fontId="4" fillId="0" borderId="81" xfId="16" applyNumberFormat="1" applyFont="1" applyBorder="1" applyAlignment="1">
      <alignment vertical="center"/>
    </xf>
    <xf numFmtId="38" fontId="4" fillId="0" borderId="68" xfId="16" applyNumberFormat="1" applyFont="1" applyBorder="1" applyAlignment="1">
      <alignment vertical="center"/>
    </xf>
    <xf numFmtId="38" fontId="4" fillId="0" borderId="94" xfId="16" applyNumberFormat="1" applyFont="1" applyBorder="1" applyAlignment="1">
      <alignment vertical="center"/>
    </xf>
    <xf numFmtId="38" fontId="4" fillId="0" borderId="69" xfId="16" applyNumberFormat="1" applyFont="1" applyBorder="1" applyAlignment="1">
      <alignment vertical="center"/>
    </xf>
    <xf numFmtId="38" fontId="4" fillId="0" borderId="70" xfId="16" applyNumberFormat="1" applyFont="1" applyFill="1" applyBorder="1" applyAlignment="1">
      <alignment vertical="center"/>
    </xf>
    <xf numFmtId="38" fontId="4" fillId="0" borderId="71" xfId="16" applyNumberFormat="1" applyFont="1" applyFill="1" applyBorder="1" applyAlignment="1">
      <alignment vertical="center"/>
    </xf>
    <xf numFmtId="38" fontId="4" fillId="0" borderId="72" xfId="16" applyNumberFormat="1" applyFont="1" applyFill="1" applyBorder="1" applyAlignment="1">
      <alignment vertical="center"/>
    </xf>
    <xf numFmtId="38" fontId="4" fillId="0" borderId="73" xfId="16" applyNumberFormat="1" applyFont="1" applyFill="1" applyBorder="1" applyAlignment="1">
      <alignment vertical="center"/>
    </xf>
    <xf numFmtId="38" fontId="4" fillId="0" borderId="33" xfId="16" applyNumberFormat="1" applyFont="1" applyBorder="1" applyAlignment="1">
      <alignment vertical="center"/>
    </xf>
    <xf numFmtId="38" fontId="4" fillId="2" borderId="13" xfId="16" applyNumberFormat="1" applyFont="1" applyFill="1" applyBorder="1" applyAlignment="1">
      <alignment vertical="center"/>
    </xf>
    <xf numFmtId="38" fontId="4" fillId="2" borderId="16" xfId="16" applyNumberFormat="1" applyFont="1" applyFill="1" applyBorder="1" applyAlignment="1">
      <alignment vertical="center"/>
    </xf>
    <xf numFmtId="38" fontId="4" fillId="2" borderId="9" xfId="16" applyNumberFormat="1" applyFont="1" applyFill="1" applyBorder="1" applyAlignment="1">
      <alignment vertical="center"/>
    </xf>
    <xf numFmtId="38" fontId="4" fillId="2" borderId="60" xfId="16" applyNumberFormat="1" applyFont="1" applyFill="1" applyBorder="1" applyAlignment="1">
      <alignment vertical="center"/>
    </xf>
    <xf numFmtId="38" fontId="4" fillId="0" borderId="122" xfId="16" applyNumberFormat="1" applyFont="1" applyFill="1" applyBorder="1" applyAlignment="1">
      <alignment vertical="center"/>
    </xf>
    <xf numFmtId="38" fontId="4" fillId="0" borderId="123" xfId="16" applyNumberFormat="1" applyFont="1" applyFill="1" applyBorder="1" applyAlignment="1">
      <alignment vertical="center"/>
    </xf>
    <xf numFmtId="38" fontId="4" fillId="0" borderId="124" xfId="16" applyNumberFormat="1" applyFont="1" applyFill="1" applyBorder="1" applyAlignment="1">
      <alignment vertical="center"/>
    </xf>
    <xf numFmtId="38" fontId="4" fillId="0" borderId="48" xfId="16" applyNumberFormat="1" applyFont="1" applyBorder="1" applyAlignment="1">
      <alignment vertical="center"/>
    </xf>
    <xf numFmtId="38" fontId="4" fillId="0" borderId="125" xfId="16" applyNumberFormat="1" applyFont="1" applyBorder="1" applyAlignment="1">
      <alignment vertical="center"/>
    </xf>
    <xf numFmtId="38" fontId="4" fillId="2" borderId="46" xfId="16" applyNumberFormat="1" applyFont="1" applyFill="1" applyBorder="1" applyAlignment="1">
      <alignment vertical="center"/>
    </xf>
    <xf numFmtId="38" fontId="4" fillId="2" borderId="48" xfId="16" applyNumberFormat="1" applyFont="1" applyFill="1" applyBorder="1" applyAlignment="1">
      <alignment vertical="center"/>
    </xf>
    <xf numFmtId="38" fontId="4" fillId="2" borderId="126" xfId="16" applyNumberFormat="1" applyFont="1" applyFill="1" applyBorder="1" applyAlignment="1">
      <alignment vertical="center"/>
    </xf>
    <xf numFmtId="38" fontId="4" fillId="0" borderId="114" xfId="16" applyNumberFormat="1" applyFont="1" applyFill="1" applyBorder="1" applyAlignment="1">
      <alignment vertical="center"/>
    </xf>
    <xf numFmtId="38" fontId="4" fillId="0" borderId="120" xfId="16" applyNumberFormat="1" applyFont="1" applyFill="1" applyBorder="1" applyAlignment="1">
      <alignment vertical="center"/>
    </xf>
    <xf numFmtId="38" fontId="4" fillId="0" borderId="117" xfId="16" applyNumberFormat="1" applyFont="1" applyFill="1" applyBorder="1" applyAlignment="1">
      <alignment vertical="center"/>
    </xf>
    <xf numFmtId="38" fontId="4" fillId="0" borderId="45" xfId="16" applyNumberFormat="1" applyFont="1" applyBorder="1" applyAlignment="1">
      <alignment vertical="center"/>
    </xf>
    <xf numFmtId="38" fontId="4" fillId="0" borderId="27" xfId="16" applyNumberFormat="1" applyFont="1" applyBorder="1" applyAlignment="1">
      <alignment vertical="center"/>
    </xf>
    <xf numFmtId="38" fontId="4" fillId="0" borderId="34" xfId="16" applyNumberFormat="1" applyFont="1" applyBorder="1" applyAlignment="1">
      <alignment vertical="center"/>
    </xf>
    <xf numFmtId="38" fontId="4" fillId="0" borderId="28" xfId="16" applyNumberFormat="1" applyFont="1" applyFill="1" applyBorder="1" applyAlignment="1">
      <alignment vertical="center"/>
    </xf>
    <xf numFmtId="38" fontId="4" fillId="0" borderId="27" xfId="16" applyNumberFormat="1" applyFont="1" applyFill="1" applyBorder="1" applyAlignment="1">
      <alignment vertical="center"/>
    </xf>
    <xf numFmtId="38" fontId="4" fillId="0" borderId="61" xfId="16" applyNumberFormat="1" applyFont="1" applyFill="1" applyBorder="1" applyAlignment="1">
      <alignment vertical="center"/>
    </xf>
    <xf numFmtId="38" fontId="4" fillId="0" borderId="59" xfId="16" applyNumberFormat="1" applyFont="1" applyFill="1" applyBorder="1" applyAlignment="1">
      <alignment vertical="center"/>
    </xf>
    <xf numFmtId="177" fontId="4" fillId="0" borderId="13" xfId="16" applyNumberFormat="1" applyFont="1" applyFill="1" applyBorder="1" applyAlignment="1">
      <alignment vertical="center"/>
    </xf>
    <xf numFmtId="177" fontId="4" fillId="0" borderId="16" xfId="16" applyNumberFormat="1" applyFont="1" applyFill="1" applyBorder="1" applyAlignment="1">
      <alignment vertical="center"/>
    </xf>
    <xf numFmtId="177" fontId="4" fillId="0" borderId="9" xfId="16" applyNumberFormat="1" applyFont="1" applyFill="1" applyBorder="1" applyAlignment="1">
      <alignment vertical="center"/>
    </xf>
    <xf numFmtId="38" fontId="4" fillId="0" borderId="60" xfId="16" applyNumberFormat="1" applyFont="1" applyFill="1" applyBorder="1" applyAlignment="1">
      <alignment vertical="center"/>
    </xf>
    <xf numFmtId="177" fontId="4" fillId="0" borderId="28" xfId="16" applyNumberFormat="1" applyFont="1" applyFill="1" applyBorder="1" applyAlignment="1">
      <alignment vertical="center"/>
    </xf>
    <xf numFmtId="177" fontId="4" fillId="0" borderId="45" xfId="16" applyNumberFormat="1" applyFont="1" applyFill="1" applyBorder="1" applyAlignment="1">
      <alignment vertical="center"/>
    </xf>
    <xf numFmtId="177" fontId="4" fillId="0" borderId="41" xfId="16" applyNumberFormat="1" applyFont="1" applyFill="1" applyBorder="1" applyAlignment="1">
      <alignment vertical="center"/>
    </xf>
    <xf numFmtId="38" fontId="4" fillId="0" borderId="71" xfId="16" applyNumberFormat="1" applyFont="1" applyBorder="1" applyAlignment="1">
      <alignment vertical="center"/>
    </xf>
    <xf numFmtId="177" fontId="4" fillId="0" borderId="70" xfId="16" applyNumberFormat="1" applyFont="1" applyFill="1" applyBorder="1" applyAlignment="1">
      <alignment vertical="center"/>
    </xf>
    <xf numFmtId="177" fontId="4" fillId="0" borderId="71" xfId="16" applyNumberFormat="1" applyFont="1" applyFill="1" applyBorder="1" applyAlignment="1">
      <alignment vertical="center"/>
    </xf>
    <xf numFmtId="177" fontId="4" fillId="0" borderId="72" xfId="16" applyNumberFormat="1" applyFont="1" applyFill="1" applyBorder="1" applyAlignment="1">
      <alignment vertical="center"/>
    </xf>
    <xf numFmtId="38" fontId="4" fillId="0" borderId="127" xfId="16" applyNumberFormat="1" applyFont="1" applyBorder="1" applyAlignment="1">
      <alignment vertical="center"/>
    </xf>
    <xf numFmtId="38" fontId="4" fillId="0" borderId="123" xfId="16" applyNumberFormat="1" applyFont="1" applyBorder="1" applyAlignment="1">
      <alignment vertical="center"/>
    </xf>
    <xf numFmtId="177" fontId="4" fillId="0" borderId="110" xfId="16" applyNumberFormat="1" applyFont="1" applyFill="1" applyBorder="1" applyAlignment="1">
      <alignment vertical="center"/>
    </xf>
    <xf numFmtId="177" fontId="4" fillId="0" borderId="111" xfId="16" applyNumberFormat="1" applyFont="1" applyFill="1" applyBorder="1" applyAlignment="1">
      <alignment vertical="center"/>
    </xf>
    <xf numFmtId="177" fontId="4" fillId="0" borderId="91" xfId="16" applyNumberFormat="1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111" xfId="16" applyFont="1" applyFill="1" applyBorder="1" applyAlignment="1">
      <alignment vertical="center"/>
    </xf>
    <xf numFmtId="38" fontId="3" fillId="0" borderId="45" xfId="16" applyFont="1" applyFill="1" applyBorder="1" applyAlignment="1">
      <alignment vertical="center"/>
    </xf>
    <xf numFmtId="38" fontId="2" fillId="0" borderId="62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38" fontId="2" fillId="0" borderId="68" xfId="16" applyFont="1" applyFill="1" applyBorder="1" applyAlignment="1">
      <alignment vertical="center"/>
    </xf>
    <xf numFmtId="38" fontId="3" fillId="0" borderId="115" xfId="16" applyFont="1" applyFill="1" applyBorder="1" applyAlignment="1">
      <alignment vertical="center"/>
    </xf>
    <xf numFmtId="38" fontId="2" fillId="0" borderId="68" xfId="16" applyFont="1" applyBorder="1" applyAlignment="1">
      <alignment vertical="center"/>
    </xf>
    <xf numFmtId="38" fontId="2" fillId="0" borderId="94" xfId="16" applyFont="1" applyBorder="1" applyAlignment="1">
      <alignment vertical="center"/>
    </xf>
    <xf numFmtId="38" fontId="2" fillId="0" borderId="121" xfId="16" applyFont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38" fontId="2" fillId="0" borderId="80" xfId="16" applyFont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2" fillId="0" borderId="62" xfId="16" applyFont="1" applyBorder="1" applyAlignment="1">
      <alignment vertical="center"/>
    </xf>
    <xf numFmtId="38" fontId="2" fillId="0" borderId="87" xfId="16" applyFont="1" applyBorder="1" applyAlignment="1">
      <alignment vertical="center"/>
    </xf>
    <xf numFmtId="38" fontId="2" fillId="0" borderId="91" xfId="16" applyFont="1" applyBorder="1" applyAlignment="1">
      <alignment vertical="center"/>
    </xf>
    <xf numFmtId="38" fontId="2" fillId="0" borderId="92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16" xfId="16" applyFont="1" applyBorder="1" applyAlignment="1">
      <alignment vertical="center"/>
    </xf>
    <xf numFmtId="38" fontId="2" fillId="0" borderId="128" xfId="16" applyFont="1" applyBorder="1" applyAlignment="1">
      <alignment vertical="center"/>
    </xf>
    <xf numFmtId="38" fontId="2" fillId="0" borderId="79" xfId="16" applyFont="1" applyBorder="1" applyAlignment="1">
      <alignment vertical="center"/>
    </xf>
    <xf numFmtId="38" fontId="2" fillId="0" borderId="77" xfId="16" applyFont="1" applyBorder="1" applyAlignment="1">
      <alignment vertical="center"/>
    </xf>
    <xf numFmtId="38" fontId="2" fillId="0" borderId="129" xfId="16" applyFont="1" applyBorder="1" applyAlignment="1">
      <alignment vertical="center"/>
    </xf>
    <xf numFmtId="38" fontId="2" fillId="0" borderId="107" xfId="16" applyFont="1" applyBorder="1" applyAlignment="1">
      <alignment vertical="center"/>
    </xf>
    <xf numFmtId="38" fontId="2" fillId="0" borderId="130" xfId="16" applyFont="1" applyBorder="1" applyAlignment="1">
      <alignment vertical="center"/>
    </xf>
    <xf numFmtId="38" fontId="2" fillId="0" borderId="76" xfId="16" applyFont="1" applyBorder="1" applyAlignment="1">
      <alignment vertical="center"/>
    </xf>
    <xf numFmtId="38" fontId="2" fillId="0" borderId="131" xfId="16" applyFont="1" applyBorder="1" applyAlignment="1">
      <alignment vertical="center"/>
    </xf>
    <xf numFmtId="38" fontId="3" fillId="0" borderId="72" xfId="16" applyFont="1" applyFill="1" applyBorder="1" applyAlignment="1">
      <alignment vertical="center"/>
    </xf>
    <xf numFmtId="38" fontId="3" fillId="0" borderId="91" xfId="16" applyFont="1" applyFill="1" applyBorder="1" applyAlignment="1">
      <alignment vertical="center"/>
    </xf>
    <xf numFmtId="38" fontId="3" fillId="2" borderId="9" xfId="16" applyFont="1" applyFill="1" applyBorder="1" applyAlignment="1">
      <alignment vertical="center"/>
    </xf>
    <xf numFmtId="38" fontId="3" fillId="0" borderId="116" xfId="16" applyFont="1" applyFill="1" applyBorder="1" applyAlignment="1">
      <alignment vertical="center"/>
    </xf>
    <xf numFmtId="38" fontId="3" fillId="0" borderId="41" xfId="16" applyFont="1" applyFill="1" applyBorder="1" applyAlignment="1">
      <alignment vertical="center"/>
    </xf>
    <xf numFmtId="38" fontId="3" fillId="2" borderId="26" xfId="16" applyFont="1" applyFill="1" applyBorder="1" applyAlignment="1">
      <alignment horizontal="center" vertical="center"/>
    </xf>
    <xf numFmtId="38" fontId="3" fillId="2" borderId="60" xfId="16" applyFont="1" applyFill="1" applyBorder="1" applyAlignment="1">
      <alignment vertical="center"/>
    </xf>
    <xf numFmtId="38" fontId="3" fillId="0" borderId="60" xfId="16" applyFont="1" applyFill="1" applyBorder="1" applyAlignment="1">
      <alignment vertical="center"/>
    </xf>
    <xf numFmtId="38" fontId="3" fillId="0" borderId="61" xfId="16" applyFont="1" applyFill="1" applyBorder="1" applyAlignment="1">
      <alignment vertical="center"/>
    </xf>
    <xf numFmtId="38" fontId="3" fillId="0" borderId="64" xfId="16" applyFont="1" applyFill="1" applyBorder="1" applyAlignment="1">
      <alignment vertical="center"/>
    </xf>
    <xf numFmtId="38" fontId="3" fillId="0" borderId="70" xfId="16" applyFont="1" applyFill="1" applyBorder="1" applyAlignment="1">
      <alignment vertical="center"/>
    </xf>
    <xf numFmtId="38" fontId="3" fillId="0" borderId="110" xfId="16" applyFont="1" applyFill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0" borderId="114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37" xfId="16" applyFont="1" applyFill="1" applyBorder="1" applyAlignment="1">
      <alignment vertical="center"/>
    </xf>
    <xf numFmtId="38" fontId="2" fillId="0" borderId="63" xfId="16" applyFont="1" applyFill="1" applyBorder="1" applyAlignment="1">
      <alignment vertical="center"/>
    </xf>
    <xf numFmtId="38" fontId="2" fillId="0" borderId="69" xfId="16" applyFont="1" applyFill="1" applyBorder="1" applyAlignment="1">
      <alignment vertical="center"/>
    </xf>
    <xf numFmtId="38" fontId="2" fillId="0" borderId="36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2" fillId="0" borderId="74" xfId="16" applyFont="1" applyFill="1" applyBorder="1" applyAlignment="1">
      <alignment vertical="center"/>
    </xf>
    <xf numFmtId="38" fontId="2" fillId="0" borderId="132" xfId="16" applyFont="1" applyFill="1" applyBorder="1" applyAlignment="1">
      <alignment vertical="center"/>
    </xf>
    <xf numFmtId="38" fontId="2" fillId="0" borderId="93" xfId="16" applyFont="1" applyFill="1" applyBorder="1" applyAlignment="1">
      <alignment vertical="center"/>
    </xf>
    <xf numFmtId="38" fontId="2" fillId="0" borderId="35" xfId="16" applyFont="1" applyFill="1" applyBorder="1" applyAlignment="1">
      <alignment vertical="center"/>
    </xf>
    <xf numFmtId="38" fontId="2" fillId="0" borderId="133" xfId="16" applyFont="1" applyFill="1" applyBorder="1" applyAlignment="1">
      <alignment vertical="center"/>
    </xf>
    <xf numFmtId="38" fontId="2" fillId="0" borderId="75" xfId="16" applyFont="1" applyFill="1" applyBorder="1" applyAlignment="1">
      <alignment vertical="center"/>
    </xf>
    <xf numFmtId="38" fontId="2" fillId="0" borderId="104" xfId="16" applyFont="1" applyFill="1" applyBorder="1" applyAlignment="1">
      <alignment vertical="center"/>
    </xf>
    <xf numFmtId="38" fontId="2" fillId="0" borderId="134" xfId="16" applyFont="1" applyFill="1" applyBorder="1" applyAlignment="1">
      <alignment vertical="center"/>
    </xf>
    <xf numFmtId="49" fontId="4" fillId="0" borderId="58" xfId="0" applyNumberFormat="1" applyFont="1" applyBorder="1" applyAlignment="1">
      <alignment horizontal="left" vertical="center"/>
    </xf>
    <xf numFmtId="49" fontId="4" fillId="0" borderId="104" xfId="0" applyNumberFormat="1" applyFont="1" applyBorder="1" applyAlignment="1">
      <alignment horizontal="left" vertical="center"/>
    </xf>
    <xf numFmtId="38" fontId="4" fillId="0" borderId="110" xfId="16" applyFont="1" applyBorder="1" applyAlignment="1">
      <alignment vertical="center"/>
    </xf>
    <xf numFmtId="38" fontId="4" fillId="0" borderId="111" xfId="16" applyFont="1" applyBorder="1" applyAlignment="1">
      <alignment vertical="center"/>
    </xf>
    <xf numFmtId="38" fontId="4" fillId="0" borderId="91" xfId="16" applyFont="1" applyBorder="1" applyAlignment="1">
      <alignment vertical="center"/>
    </xf>
    <xf numFmtId="38" fontId="4" fillId="0" borderId="112" xfId="16" applyFont="1" applyFill="1" applyBorder="1" applyAlignment="1">
      <alignment vertical="center"/>
    </xf>
    <xf numFmtId="49" fontId="4" fillId="0" borderId="74" xfId="0" applyNumberFormat="1" applyFont="1" applyBorder="1" applyAlignment="1">
      <alignment horizontal="left" vertical="center"/>
    </xf>
    <xf numFmtId="49" fontId="4" fillId="0" borderId="75" xfId="0" applyNumberFormat="1" applyFont="1" applyBorder="1" applyAlignment="1">
      <alignment horizontal="left" vertical="center"/>
    </xf>
    <xf numFmtId="38" fontId="3" fillId="0" borderId="74" xfId="16" applyFont="1" applyFill="1" applyBorder="1" applyAlignment="1">
      <alignment vertical="center"/>
    </xf>
    <xf numFmtId="38" fontId="3" fillId="0" borderId="92" xfId="16" applyFont="1" applyFill="1" applyBorder="1" applyAlignment="1">
      <alignment vertical="center"/>
    </xf>
    <xf numFmtId="38" fontId="3" fillId="0" borderId="93" xfId="16" applyFont="1" applyFill="1" applyBorder="1" applyAlignment="1">
      <alignment vertical="center"/>
    </xf>
    <xf numFmtId="38" fontId="3" fillId="0" borderId="87" xfId="16" applyFont="1" applyFill="1" applyBorder="1" applyAlignment="1">
      <alignment vertical="center"/>
    </xf>
    <xf numFmtId="38" fontId="3" fillId="0" borderId="85" xfId="16" applyFont="1" applyFill="1" applyBorder="1" applyAlignment="1">
      <alignment vertical="center"/>
    </xf>
    <xf numFmtId="38" fontId="3" fillId="0" borderId="88" xfId="16" applyFont="1" applyFill="1" applyBorder="1" applyAlignment="1">
      <alignment vertical="center"/>
    </xf>
    <xf numFmtId="38" fontId="3" fillId="0" borderId="82" xfId="16" applyFont="1" applyFill="1" applyBorder="1" applyAlignment="1">
      <alignment vertical="center"/>
    </xf>
    <xf numFmtId="38" fontId="3" fillId="0" borderId="83" xfId="16" applyFont="1" applyFill="1" applyBorder="1" applyAlignment="1">
      <alignment vertical="center"/>
    </xf>
    <xf numFmtId="38" fontId="3" fillId="0" borderId="84" xfId="16" applyFont="1" applyFill="1" applyBorder="1" applyAlignment="1">
      <alignment vertical="center"/>
    </xf>
    <xf numFmtId="38" fontId="3" fillId="0" borderId="94" xfId="16" applyFont="1" applyFill="1" applyBorder="1" applyAlignment="1">
      <alignment vertical="center"/>
    </xf>
    <xf numFmtId="38" fontId="3" fillId="0" borderId="69" xfId="16" applyFont="1" applyFill="1" applyBorder="1" applyAlignment="1">
      <alignment vertical="center"/>
    </xf>
    <xf numFmtId="38" fontId="3" fillId="0" borderId="135" xfId="16" applyFont="1" applyFill="1" applyBorder="1" applyAlignment="1">
      <alignment vertical="center"/>
    </xf>
    <xf numFmtId="38" fontId="3" fillId="2" borderId="11" xfId="16" applyFont="1" applyFill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2" borderId="59" xfId="16" applyFont="1" applyFill="1" applyBorder="1" applyAlignment="1">
      <alignment vertical="center"/>
    </xf>
    <xf numFmtId="38" fontId="4" fillId="0" borderId="136" xfId="16" applyFont="1" applyFill="1" applyBorder="1" applyAlignment="1">
      <alignment vertical="center"/>
    </xf>
    <xf numFmtId="38" fontId="4" fillId="0" borderId="137" xfId="16" applyFont="1" applyFill="1" applyBorder="1" applyAlignment="1">
      <alignment vertical="center"/>
    </xf>
    <xf numFmtId="38" fontId="4" fillId="0" borderId="133" xfId="16" applyFont="1" applyFill="1" applyBorder="1" applyAlignment="1">
      <alignment vertical="center"/>
    </xf>
    <xf numFmtId="38" fontId="4" fillId="0" borderId="119" xfId="16" applyFont="1" applyFill="1" applyBorder="1" applyAlignment="1">
      <alignment vertical="center"/>
    </xf>
    <xf numFmtId="38" fontId="4" fillId="0" borderId="78" xfId="16" applyFont="1" applyFill="1" applyBorder="1" applyAlignment="1">
      <alignment vertical="center"/>
    </xf>
    <xf numFmtId="38" fontId="4" fillId="0" borderId="35" xfId="16" applyFont="1" applyFill="1" applyBorder="1" applyAlignment="1">
      <alignment vertical="center"/>
    </xf>
    <xf numFmtId="38" fontId="4" fillId="0" borderId="68" xfId="16" applyFont="1" applyFill="1" applyBorder="1" applyAlignment="1">
      <alignment vertical="center"/>
    </xf>
    <xf numFmtId="38" fontId="4" fillId="0" borderId="69" xfId="16" applyFont="1" applyFill="1" applyBorder="1" applyAlignment="1">
      <alignment vertical="center"/>
    </xf>
    <xf numFmtId="38" fontId="4" fillId="0" borderId="109" xfId="16" applyFont="1" applyFill="1" applyBorder="1" applyAlignment="1">
      <alignment vertical="center"/>
    </xf>
    <xf numFmtId="38" fontId="4" fillId="0" borderId="93" xfId="16" applyFont="1" applyFill="1" applyBorder="1" applyAlignment="1">
      <alignment vertical="center"/>
    </xf>
    <xf numFmtId="38" fontId="4" fillId="0" borderId="110" xfId="16" applyFont="1" applyFill="1" applyBorder="1" applyAlignment="1">
      <alignment vertical="center"/>
    </xf>
    <xf numFmtId="38" fontId="4" fillId="0" borderId="111" xfId="16" applyFont="1" applyFill="1" applyBorder="1" applyAlignment="1">
      <alignment vertical="center"/>
    </xf>
    <xf numFmtId="38" fontId="4" fillId="0" borderId="91" xfId="16" applyFont="1" applyFill="1" applyBorder="1" applyAlignment="1">
      <alignment vertical="center"/>
    </xf>
    <xf numFmtId="38" fontId="4" fillId="0" borderId="138" xfId="16" applyFont="1" applyFill="1" applyBorder="1" applyAlignment="1">
      <alignment vertical="center"/>
    </xf>
    <xf numFmtId="38" fontId="4" fillId="0" borderId="139" xfId="16" applyFont="1" applyFill="1" applyBorder="1" applyAlignment="1">
      <alignment vertical="center"/>
    </xf>
    <xf numFmtId="38" fontId="4" fillId="0" borderId="76" xfId="16" applyFont="1" applyFill="1" applyBorder="1" applyAlignment="1">
      <alignment vertical="center"/>
    </xf>
    <xf numFmtId="38" fontId="4" fillId="0" borderId="77" xfId="16" applyFont="1" applyFill="1" applyBorder="1" applyAlignment="1">
      <alignment vertical="center"/>
    </xf>
    <xf numFmtId="38" fontId="4" fillId="0" borderId="79" xfId="16" applyFont="1" applyFill="1" applyBorder="1" applyAlignment="1">
      <alignment vertical="center"/>
    </xf>
    <xf numFmtId="38" fontId="4" fillId="0" borderId="140" xfId="16" applyFont="1" applyFill="1" applyBorder="1" applyAlignment="1">
      <alignment vertical="center"/>
    </xf>
    <xf numFmtId="38" fontId="4" fillId="0" borderId="80" xfId="16" applyFont="1" applyFill="1" applyBorder="1" applyAlignment="1">
      <alignment vertical="center"/>
    </xf>
    <xf numFmtId="38" fontId="4" fillId="0" borderId="141" xfId="16" applyFont="1" applyFill="1" applyBorder="1" applyAlignment="1">
      <alignment vertical="center"/>
    </xf>
    <xf numFmtId="38" fontId="4" fillId="0" borderId="121" xfId="16" applyFont="1" applyFill="1" applyBorder="1" applyAlignment="1">
      <alignment vertical="center"/>
    </xf>
    <xf numFmtId="38" fontId="4" fillId="0" borderId="142" xfId="16" applyFont="1" applyFill="1" applyBorder="1" applyAlignment="1">
      <alignment vertical="center"/>
    </xf>
    <xf numFmtId="38" fontId="4" fillId="0" borderId="120" xfId="16" applyFont="1" applyFill="1" applyBorder="1" applyAlignment="1">
      <alignment vertical="center"/>
    </xf>
    <xf numFmtId="38" fontId="4" fillId="0" borderId="123" xfId="16" applyFont="1" applyFill="1" applyBorder="1" applyAlignment="1">
      <alignment vertical="center"/>
    </xf>
    <xf numFmtId="38" fontId="4" fillId="2" borderId="13" xfId="16" applyFont="1" applyFill="1" applyBorder="1" applyAlignment="1">
      <alignment horizontal="center" vertical="center"/>
    </xf>
    <xf numFmtId="38" fontId="4" fillId="2" borderId="16" xfId="16" applyFont="1" applyFill="1" applyBorder="1" applyAlignment="1">
      <alignment horizontal="center" vertical="center"/>
    </xf>
    <xf numFmtId="38" fontId="4" fillId="2" borderId="9" xfId="16" applyFont="1" applyFill="1" applyBorder="1" applyAlignment="1">
      <alignment horizontal="center" vertical="center"/>
    </xf>
    <xf numFmtId="38" fontId="4" fillId="2" borderId="60" xfId="16" applyFont="1" applyFill="1" applyBorder="1" applyAlignment="1">
      <alignment horizontal="center" vertical="center"/>
    </xf>
    <xf numFmtId="38" fontId="4" fillId="0" borderId="74" xfId="16" applyFont="1" applyFill="1" applyBorder="1" applyAlignment="1">
      <alignment vertical="center"/>
    </xf>
    <xf numFmtId="38" fontId="4" fillId="0" borderId="143" xfId="16" applyFont="1" applyFill="1" applyBorder="1" applyAlignment="1">
      <alignment vertical="center"/>
    </xf>
    <xf numFmtId="38" fontId="4" fillId="0" borderId="104" xfId="16" applyFont="1" applyFill="1" applyBorder="1" applyAlignment="1">
      <alignment vertical="center"/>
    </xf>
    <xf numFmtId="38" fontId="4" fillId="0" borderId="128" xfId="16" applyFont="1" applyFill="1" applyBorder="1" applyAlignment="1">
      <alignment vertical="center"/>
    </xf>
    <xf numFmtId="38" fontId="4" fillId="0" borderId="116" xfId="16" applyFont="1" applyFill="1" applyBorder="1" applyAlignment="1">
      <alignment vertical="center"/>
    </xf>
    <xf numFmtId="38" fontId="4" fillId="0" borderId="134" xfId="16" applyFont="1" applyFill="1" applyBorder="1" applyAlignment="1">
      <alignment vertical="center"/>
    </xf>
    <xf numFmtId="38" fontId="4" fillId="0" borderId="75" xfId="16" applyFont="1" applyFill="1" applyBorder="1" applyAlignment="1">
      <alignment vertical="center"/>
    </xf>
    <xf numFmtId="38" fontId="4" fillId="0" borderId="144" xfId="16" applyFont="1" applyFill="1" applyBorder="1" applyAlignment="1">
      <alignment vertical="center"/>
    </xf>
    <xf numFmtId="38" fontId="4" fillId="0" borderId="145" xfId="16" applyFont="1" applyFill="1" applyBorder="1" applyAlignment="1">
      <alignment vertical="center"/>
    </xf>
    <xf numFmtId="38" fontId="4" fillId="0" borderId="97" xfId="16" applyFont="1" applyFill="1" applyBorder="1" applyAlignment="1">
      <alignment vertical="center"/>
    </xf>
    <xf numFmtId="38" fontId="4" fillId="0" borderId="99" xfId="16" applyFont="1" applyFill="1" applyBorder="1" applyAlignment="1">
      <alignment vertical="center"/>
    </xf>
    <xf numFmtId="38" fontId="4" fillId="4" borderId="10" xfId="16" applyFont="1" applyFill="1" applyBorder="1" applyAlignment="1">
      <alignment vertical="center"/>
    </xf>
    <xf numFmtId="38" fontId="4" fillId="0" borderId="131" xfId="16" applyFont="1" applyFill="1" applyBorder="1" applyAlignment="1">
      <alignment vertical="center"/>
    </xf>
    <xf numFmtId="38" fontId="4" fillId="0" borderId="132" xfId="16" applyFont="1" applyFill="1" applyBorder="1" applyAlignment="1">
      <alignment vertical="center"/>
    </xf>
    <xf numFmtId="38" fontId="4" fillId="0" borderId="56" xfId="16" applyFont="1" applyFill="1" applyBorder="1" applyAlignment="1">
      <alignment vertical="center"/>
    </xf>
    <xf numFmtId="38" fontId="4" fillId="0" borderId="146" xfId="16" applyFont="1" applyFill="1" applyBorder="1" applyAlignment="1">
      <alignment vertical="center"/>
    </xf>
    <xf numFmtId="38" fontId="4" fillId="0" borderId="147" xfId="16" applyFont="1" applyFill="1" applyBorder="1" applyAlignment="1">
      <alignment vertical="center"/>
    </xf>
    <xf numFmtId="38" fontId="4" fillId="0" borderId="148" xfId="16" applyFont="1" applyFill="1" applyBorder="1" applyAlignment="1">
      <alignment vertical="center"/>
    </xf>
    <xf numFmtId="38" fontId="4" fillId="0" borderId="149" xfId="16" applyFont="1" applyFill="1" applyBorder="1" applyAlignment="1">
      <alignment vertical="center"/>
    </xf>
    <xf numFmtId="38" fontId="4" fillId="0" borderId="92" xfId="16" applyFont="1" applyFill="1" applyBorder="1" applyAlignment="1">
      <alignment vertical="center"/>
    </xf>
    <xf numFmtId="38" fontId="4" fillId="0" borderId="101" xfId="16" applyFont="1" applyFill="1" applyBorder="1" applyAlignment="1">
      <alignment vertical="center"/>
    </xf>
    <xf numFmtId="38" fontId="4" fillId="0" borderId="150" xfId="16" applyFont="1" applyFill="1" applyBorder="1" applyAlignment="1">
      <alignment vertical="center"/>
    </xf>
    <xf numFmtId="38" fontId="4" fillId="0" borderId="105" xfId="16" applyFont="1" applyFill="1" applyBorder="1" applyAlignment="1">
      <alignment vertical="center"/>
    </xf>
    <xf numFmtId="38" fontId="4" fillId="0" borderId="90" xfId="16" applyFont="1" applyFill="1" applyBorder="1" applyAlignment="1">
      <alignment vertical="center"/>
    </xf>
    <xf numFmtId="38" fontId="4" fillId="0" borderId="87" xfId="16" applyFont="1" applyFill="1" applyBorder="1" applyAlignment="1">
      <alignment vertical="center"/>
    </xf>
    <xf numFmtId="38" fontId="4" fillId="0" borderId="135" xfId="16" applyFont="1" applyFill="1" applyBorder="1" applyAlignment="1">
      <alignment vertical="center"/>
    </xf>
    <xf numFmtId="38" fontId="4" fillId="4" borderId="139" xfId="16" applyFont="1" applyFill="1" applyBorder="1" applyAlignment="1">
      <alignment vertical="center"/>
    </xf>
    <xf numFmtId="38" fontId="4" fillId="4" borderId="75" xfId="16" applyFont="1" applyFill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177" fontId="3" fillId="0" borderId="56" xfId="16" applyNumberFormat="1" applyFont="1" applyBorder="1" applyAlignment="1">
      <alignment horizontal="right" vertical="center"/>
    </xf>
    <xf numFmtId="177" fontId="3" fillId="0" borderId="58" xfId="16" applyNumberFormat="1" applyFont="1" applyBorder="1" applyAlignment="1">
      <alignment horizontal="right" vertical="center"/>
    </xf>
    <xf numFmtId="177" fontId="3" fillId="0" borderId="54" xfId="16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2" borderId="52" xfId="0" applyFont="1" applyFill="1" applyBorder="1" applyAlignment="1">
      <alignment horizontal="right" vertical="center"/>
    </xf>
    <xf numFmtId="0" fontId="3" fillId="2" borderId="52" xfId="0" applyFont="1" applyFill="1" applyBorder="1" applyAlignment="1">
      <alignment vertical="center"/>
    </xf>
    <xf numFmtId="38" fontId="3" fillId="0" borderId="56" xfId="16" applyNumberFormat="1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184" fontId="3" fillId="0" borderId="54" xfId="0" applyNumberFormat="1" applyFont="1" applyBorder="1" applyAlignment="1">
      <alignment vertical="center"/>
    </xf>
    <xf numFmtId="38" fontId="3" fillId="0" borderId="56" xfId="16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7" fontId="3" fillId="0" borderId="56" xfId="16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77" fontId="3" fillId="0" borderId="54" xfId="16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0" fontId="3" fillId="0" borderId="151" xfId="0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0" fontId="2" fillId="0" borderId="78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0" borderId="114" xfId="0" applyFont="1" applyBorder="1" applyAlignment="1">
      <alignment horizontal="right" vertical="center"/>
    </xf>
    <xf numFmtId="0" fontId="5" fillId="0" borderId="79" xfId="0" applyFont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101" xfId="16" applyNumberFormat="1" applyFont="1" applyBorder="1" applyAlignment="1">
      <alignment vertical="center"/>
    </xf>
    <xf numFmtId="38" fontId="3" fillId="0" borderId="70" xfId="16" applyNumberFormat="1" applyFont="1" applyBorder="1" applyAlignment="1">
      <alignment vertical="center"/>
    </xf>
    <xf numFmtId="38" fontId="3" fillId="0" borderId="94" xfId="16" applyNumberFormat="1" applyFont="1" applyBorder="1" applyAlignment="1">
      <alignment vertical="center"/>
    </xf>
    <xf numFmtId="38" fontId="3" fillId="2" borderId="73" xfId="16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38" fontId="3" fillId="0" borderId="97" xfId="16" applyNumberFormat="1" applyFont="1" applyBorder="1" applyAlignment="1">
      <alignment vertical="center"/>
    </xf>
    <xf numFmtId="38" fontId="3" fillId="0" borderId="64" xfId="16" applyNumberFormat="1" applyFont="1" applyBorder="1" applyAlignment="1">
      <alignment vertical="center"/>
    </xf>
    <xf numFmtId="38" fontId="3" fillId="0" borderId="87" xfId="16" applyNumberFormat="1" applyFont="1" applyBorder="1" applyAlignment="1">
      <alignment vertical="center"/>
    </xf>
    <xf numFmtId="38" fontId="3" fillId="2" borderId="67" xfId="16" applyNumberFormat="1" applyFont="1" applyFill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vertical="center"/>
    </xf>
    <xf numFmtId="38" fontId="3" fillId="0" borderId="151" xfId="16" applyNumberFormat="1" applyFont="1" applyBorder="1" applyAlignment="1">
      <alignment vertical="center"/>
    </xf>
    <xf numFmtId="38" fontId="3" fillId="0" borderId="114" xfId="16" applyNumberFormat="1" applyFont="1" applyBorder="1" applyAlignment="1">
      <alignment vertical="center"/>
    </xf>
    <xf numFmtId="38" fontId="3" fillId="0" borderId="120" xfId="16" applyNumberFormat="1" applyFont="1" applyBorder="1" applyAlignment="1">
      <alignment vertical="center"/>
    </xf>
    <xf numFmtId="38" fontId="3" fillId="2" borderId="117" xfId="16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121" xfId="0" applyFont="1" applyBorder="1" applyAlignment="1">
      <alignment horizontal="center" vertical="center"/>
    </xf>
    <xf numFmtId="178" fontId="3" fillId="0" borderId="152" xfId="0" applyNumberFormat="1" applyFont="1" applyBorder="1" applyAlignment="1">
      <alignment vertical="center"/>
    </xf>
    <xf numFmtId="178" fontId="3" fillId="0" borderId="122" xfId="0" applyNumberFormat="1" applyFont="1" applyBorder="1" applyAlignment="1">
      <alignment vertical="center"/>
    </xf>
    <xf numFmtId="178" fontId="3" fillId="0" borderId="123" xfId="0" applyNumberFormat="1" applyFont="1" applyBorder="1" applyAlignment="1">
      <alignment vertical="center"/>
    </xf>
    <xf numFmtId="178" fontId="3" fillId="0" borderId="124" xfId="0" applyNumberFormat="1" applyFont="1" applyBorder="1" applyAlignment="1">
      <alignment vertical="center"/>
    </xf>
    <xf numFmtId="0" fontId="2" fillId="0" borderId="78" xfId="0" applyFont="1" applyBorder="1" applyAlignment="1">
      <alignment horizontal="left" vertical="center"/>
    </xf>
    <xf numFmtId="0" fontId="2" fillId="0" borderId="123" xfId="0" applyFont="1" applyBorder="1" applyAlignment="1">
      <alignment horizontal="center" vertical="center"/>
    </xf>
    <xf numFmtId="0" fontId="2" fillId="0" borderId="153" xfId="0" applyFont="1" applyBorder="1" applyAlignment="1">
      <alignment vertical="center"/>
    </xf>
    <xf numFmtId="38" fontId="3" fillId="0" borderId="152" xfId="16" applyFont="1" applyBorder="1" applyAlignment="1">
      <alignment vertical="center"/>
    </xf>
    <xf numFmtId="38" fontId="3" fillId="0" borderId="122" xfId="16" applyFont="1" applyBorder="1" applyAlignment="1">
      <alignment vertical="center"/>
    </xf>
    <xf numFmtId="38" fontId="3" fillId="0" borderId="123" xfId="16" applyFont="1" applyBorder="1" applyAlignment="1">
      <alignment vertical="center"/>
    </xf>
    <xf numFmtId="38" fontId="3" fillId="0" borderId="124" xfId="16" applyFont="1" applyBorder="1" applyAlignment="1">
      <alignment vertical="center"/>
    </xf>
    <xf numFmtId="0" fontId="2" fillId="0" borderId="138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0" fontId="2" fillId="0" borderId="154" xfId="0" applyFont="1" applyBorder="1" applyAlignment="1">
      <alignment vertical="center"/>
    </xf>
    <xf numFmtId="0" fontId="5" fillId="0" borderId="119" xfId="0" applyFont="1" applyBorder="1" applyAlignment="1">
      <alignment horizontal="left" vertical="center"/>
    </xf>
    <xf numFmtId="0" fontId="3" fillId="2" borderId="5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right" vertical="center"/>
    </xf>
    <xf numFmtId="0" fontId="2" fillId="0" borderId="1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76" xfId="0" applyFont="1" applyBorder="1" applyAlignment="1">
      <alignment vertical="center"/>
    </xf>
    <xf numFmtId="0" fontId="5" fillId="0" borderId="120" xfId="0" applyFont="1" applyBorder="1" applyAlignment="1">
      <alignment horizontal="left" vertical="center"/>
    </xf>
    <xf numFmtId="0" fontId="3" fillId="0" borderId="151" xfId="0" applyFont="1" applyBorder="1" applyAlignment="1">
      <alignment horizontal="right" vertical="center"/>
    </xf>
    <xf numFmtId="0" fontId="3" fillId="0" borderId="120" xfId="0" applyFont="1" applyBorder="1" applyAlignment="1">
      <alignment horizontal="right" vertical="center"/>
    </xf>
    <xf numFmtId="0" fontId="3" fillId="0" borderId="117" xfId="0" applyFont="1" applyBorder="1" applyAlignment="1">
      <alignment horizontal="right" vertical="center"/>
    </xf>
    <xf numFmtId="0" fontId="2" fillId="0" borderId="77" xfId="0" applyFont="1" applyBorder="1" applyAlignment="1">
      <alignment vertical="center"/>
    </xf>
    <xf numFmtId="177" fontId="3" fillId="0" borderId="152" xfId="16" applyNumberFormat="1" applyFont="1" applyBorder="1" applyAlignment="1">
      <alignment horizontal="right" vertical="center"/>
    </xf>
    <xf numFmtId="177" fontId="3" fillId="0" borderId="122" xfId="16" applyNumberFormat="1" applyFont="1" applyBorder="1" applyAlignment="1">
      <alignment horizontal="right" vertical="center"/>
    </xf>
    <xf numFmtId="177" fontId="3" fillId="0" borderId="123" xfId="16" applyNumberFormat="1" applyFont="1" applyBorder="1" applyAlignment="1">
      <alignment horizontal="right" vertical="center"/>
    </xf>
    <xf numFmtId="177" fontId="3" fillId="0" borderId="124" xfId="16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7" fontId="3" fillId="0" borderId="127" xfId="16" applyNumberFormat="1" applyFont="1" applyBorder="1" applyAlignment="1">
      <alignment horizontal="right" vertical="center"/>
    </xf>
    <xf numFmtId="177" fontId="3" fillId="0" borderId="128" xfId="16" applyNumberFormat="1" applyFont="1" applyBorder="1" applyAlignment="1">
      <alignment horizontal="right" vertical="center"/>
    </xf>
    <xf numFmtId="177" fontId="3" fillId="0" borderId="16" xfId="16" applyNumberFormat="1" applyFont="1" applyBorder="1" applyAlignment="1">
      <alignment horizontal="right" vertical="center"/>
    </xf>
    <xf numFmtId="0" fontId="3" fillId="2" borderId="5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52" xfId="16" applyNumberFormat="1" applyFont="1" applyBorder="1" applyAlignment="1">
      <alignment horizontal="right" vertical="center"/>
    </xf>
    <xf numFmtId="38" fontId="3" fillId="0" borderId="122" xfId="16" applyNumberFormat="1" applyFont="1" applyBorder="1" applyAlignment="1">
      <alignment horizontal="right" vertical="center"/>
    </xf>
    <xf numFmtId="38" fontId="3" fillId="0" borderId="123" xfId="16" applyNumberFormat="1" applyFont="1" applyBorder="1" applyAlignment="1">
      <alignment horizontal="right" vertical="center"/>
    </xf>
    <xf numFmtId="38" fontId="3" fillId="0" borderId="124" xfId="16" applyNumberFormat="1" applyFont="1" applyBorder="1" applyAlignment="1">
      <alignment horizontal="right" vertical="center"/>
    </xf>
    <xf numFmtId="38" fontId="3" fillId="0" borderId="58" xfId="16" applyNumberFormat="1" applyFont="1" applyBorder="1" applyAlignment="1">
      <alignment horizontal="right" vertical="center"/>
    </xf>
    <xf numFmtId="38" fontId="3" fillId="0" borderId="13" xfId="16" applyNumberFormat="1" applyFont="1" applyBorder="1" applyAlignment="1">
      <alignment horizontal="right" vertical="center"/>
    </xf>
    <xf numFmtId="38" fontId="3" fillId="0" borderId="16" xfId="16" applyNumberFormat="1" applyFont="1" applyBorder="1" applyAlignment="1">
      <alignment horizontal="right" vertical="center"/>
    </xf>
    <xf numFmtId="38" fontId="3" fillId="0" borderId="0" xfId="16" applyNumberFormat="1" applyFont="1" applyBorder="1" applyAlignment="1">
      <alignment horizontal="right" vertical="center"/>
    </xf>
    <xf numFmtId="38" fontId="3" fillId="0" borderId="60" xfId="16" applyNumberFormat="1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38" fontId="3" fillId="0" borderId="127" xfId="16" applyNumberFormat="1" applyFont="1" applyBorder="1" applyAlignment="1">
      <alignment horizontal="right" vertical="center"/>
    </xf>
    <xf numFmtId="0" fontId="3" fillId="2" borderId="5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38" fontId="3" fillId="0" borderId="152" xfId="16" applyNumberFormat="1" applyFont="1" applyBorder="1" applyAlignment="1">
      <alignment vertical="center"/>
    </xf>
    <xf numFmtId="38" fontId="3" fillId="0" borderId="122" xfId="16" applyNumberFormat="1" applyFont="1" applyBorder="1" applyAlignment="1">
      <alignment vertical="center"/>
    </xf>
    <xf numFmtId="38" fontId="3" fillId="0" borderId="123" xfId="16" applyNumberFormat="1" applyFont="1" applyBorder="1" applyAlignment="1">
      <alignment vertical="center"/>
    </xf>
    <xf numFmtId="38" fontId="3" fillId="0" borderId="124" xfId="16" applyNumberFormat="1" applyFont="1" applyBorder="1" applyAlignment="1">
      <alignment vertical="center"/>
    </xf>
    <xf numFmtId="177" fontId="9" fillId="0" borderId="18" xfId="16" applyNumberFormat="1" applyFont="1" applyBorder="1" applyAlignment="1">
      <alignment horizontal="center" vertical="center" shrinkToFit="1"/>
    </xf>
    <xf numFmtId="177" fontId="4" fillId="0" borderId="12" xfId="16" applyNumberFormat="1" applyFont="1" applyBorder="1" applyAlignment="1">
      <alignment horizontal="center" vertical="center" shrinkToFit="1"/>
    </xf>
    <xf numFmtId="177" fontId="9" fillId="0" borderId="8" xfId="16" applyNumberFormat="1" applyFont="1" applyBorder="1" applyAlignment="1">
      <alignment horizontal="center" vertical="center" shrinkToFit="1"/>
    </xf>
    <xf numFmtId="177" fontId="9" fillId="0" borderId="8" xfId="16" applyNumberFormat="1" applyFont="1" applyBorder="1" applyAlignment="1">
      <alignment horizontal="left" vertical="center" shrinkToFit="1"/>
    </xf>
    <xf numFmtId="177" fontId="4" fillId="2" borderId="8" xfId="16" applyNumberFormat="1" applyFont="1" applyFill="1" applyBorder="1" applyAlignment="1">
      <alignment horizontal="center" vertical="center" shrinkToFit="1"/>
    </xf>
    <xf numFmtId="177" fontId="9" fillId="0" borderId="120" xfId="16" applyNumberFormat="1" applyFont="1" applyBorder="1" applyAlignment="1">
      <alignment horizontal="center" vertical="center" shrinkToFit="1"/>
    </xf>
    <xf numFmtId="177" fontId="4" fillId="0" borderId="123" xfId="16" applyNumberFormat="1" applyFont="1" applyBorder="1" applyAlignment="1">
      <alignment horizontal="center" vertical="center" shrinkToFit="1"/>
    </xf>
    <xf numFmtId="38" fontId="4" fillId="0" borderId="104" xfId="16" applyNumberFormat="1" applyFont="1" applyBorder="1" applyAlignment="1">
      <alignment vertical="center"/>
    </xf>
    <xf numFmtId="38" fontId="4" fillId="0" borderId="74" xfId="16" applyNumberFormat="1" applyFont="1" applyBorder="1" applyAlignment="1">
      <alignment vertical="center"/>
    </xf>
    <xf numFmtId="177" fontId="11" fillId="0" borderId="43" xfId="16" applyNumberFormat="1" applyFont="1" applyBorder="1" applyAlignment="1">
      <alignment vertical="center"/>
    </xf>
    <xf numFmtId="177" fontId="11" fillId="0" borderId="8" xfId="16" applyNumberFormat="1" applyFont="1" applyBorder="1" applyAlignment="1">
      <alignment vertical="center"/>
    </xf>
    <xf numFmtId="177" fontId="3" fillId="0" borderId="78" xfId="16" applyNumberFormat="1" applyFont="1" applyBorder="1" applyAlignment="1">
      <alignment horizontal="right" vertical="center"/>
    </xf>
    <xf numFmtId="177" fontId="4" fillId="0" borderId="1" xfId="16" applyNumberFormat="1" applyFont="1" applyBorder="1" applyAlignment="1">
      <alignment vertical="center"/>
    </xf>
    <xf numFmtId="177" fontId="4" fillId="0" borderId="12" xfId="16" applyNumberFormat="1" applyFont="1" applyBorder="1" applyAlignment="1">
      <alignment vertical="center"/>
    </xf>
    <xf numFmtId="177" fontId="4" fillId="0" borderId="26" xfId="16" applyNumberFormat="1" applyFont="1" applyBorder="1" applyAlignment="1">
      <alignment vertical="center"/>
    </xf>
    <xf numFmtId="177" fontId="12" fillId="0" borderId="0" xfId="16" applyNumberFormat="1" applyFont="1" applyAlignment="1">
      <alignment/>
    </xf>
    <xf numFmtId="177" fontId="13" fillId="0" borderId="119" xfId="16" applyNumberFormat="1" applyFont="1" applyBorder="1" applyAlignment="1">
      <alignment horizontal="center" vertical="center" shrinkToFit="1"/>
    </xf>
    <xf numFmtId="177" fontId="13" fillId="0" borderId="8" xfId="16" applyNumberFormat="1" applyFont="1" applyBorder="1" applyAlignment="1">
      <alignment horizontal="center" vertical="center" shrinkToFit="1"/>
    </xf>
    <xf numFmtId="177" fontId="14" fillId="0" borderId="11" xfId="16" applyNumberFormat="1" applyFont="1" applyBorder="1" applyAlignment="1">
      <alignment vertical="center"/>
    </xf>
    <xf numFmtId="177" fontId="14" fillId="0" borderId="8" xfId="16" applyNumberFormat="1" applyFont="1" applyBorder="1" applyAlignment="1">
      <alignment vertical="center"/>
    </xf>
    <xf numFmtId="177" fontId="14" fillId="0" borderId="59" xfId="16" applyNumberFormat="1" applyFont="1" applyBorder="1" applyAlignment="1">
      <alignment vertical="center"/>
    </xf>
    <xf numFmtId="177" fontId="11" fillId="0" borderId="23" xfId="16" applyNumberFormat="1" applyFont="1" applyBorder="1" applyAlignment="1">
      <alignment vertical="center"/>
    </xf>
    <xf numFmtId="177" fontId="11" fillId="0" borderId="27" xfId="16" applyNumberFormat="1" applyFont="1" applyBorder="1" applyAlignment="1">
      <alignment horizontal="right" vertical="center"/>
    </xf>
    <xf numFmtId="177" fontId="14" fillId="0" borderId="95" xfId="16" applyNumberFormat="1" applyFont="1" applyBorder="1" applyAlignment="1">
      <alignment horizontal="center" vertical="center" shrinkToFit="1"/>
    </xf>
    <xf numFmtId="177" fontId="14" fillId="0" borderId="27" xfId="16" applyNumberFormat="1" applyFont="1" applyBorder="1" applyAlignment="1">
      <alignment horizontal="center" vertical="center" shrinkToFit="1"/>
    </xf>
    <xf numFmtId="177" fontId="14" fillId="0" borderId="28" xfId="16" applyNumberFormat="1" applyFont="1" applyBorder="1" applyAlignment="1">
      <alignment vertical="center"/>
    </xf>
    <xf numFmtId="177" fontId="14" fillId="0" borderId="27" xfId="16" applyNumberFormat="1" applyFont="1" applyBorder="1" applyAlignment="1">
      <alignment vertical="center"/>
    </xf>
    <xf numFmtId="177" fontId="14" fillId="0" borderId="61" xfId="16" applyNumberFormat="1" applyFont="1" applyBorder="1" applyAlignment="1">
      <alignment vertical="center"/>
    </xf>
    <xf numFmtId="177" fontId="11" fillId="0" borderId="21" xfId="16" applyNumberFormat="1" applyFont="1" applyBorder="1" applyAlignment="1">
      <alignment vertical="center"/>
    </xf>
    <xf numFmtId="177" fontId="11" fillId="0" borderId="0" xfId="16" applyNumberFormat="1" applyFont="1" applyBorder="1" applyAlignment="1">
      <alignment vertical="center"/>
    </xf>
    <xf numFmtId="177" fontId="13" fillId="0" borderId="80" xfId="16" applyNumberFormat="1" applyFont="1" applyBorder="1" applyAlignment="1">
      <alignment horizontal="center" vertical="center" shrinkToFit="1"/>
    </xf>
    <xf numFmtId="177" fontId="13" fillId="0" borderId="0" xfId="16" applyNumberFormat="1" applyFont="1" applyBorder="1" applyAlignment="1">
      <alignment horizontal="center" vertical="center" shrinkToFit="1"/>
    </xf>
    <xf numFmtId="177" fontId="14" fillId="0" borderId="13" xfId="16" applyNumberFormat="1" applyFont="1" applyBorder="1" applyAlignment="1">
      <alignment vertical="center"/>
    </xf>
    <xf numFmtId="177" fontId="14" fillId="0" borderId="0" xfId="16" applyNumberFormat="1" applyFont="1" applyBorder="1" applyAlignment="1">
      <alignment vertical="center"/>
    </xf>
    <xf numFmtId="177" fontId="14" fillId="0" borderId="60" xfId="16" applyNumberFormat="1" applyFont="1" applyBorder="1" applyAlignment="1">
      <alignment vertical="center"/>
    </xf>
    <xf numFmtId="177" fontId="11" fillId="0" borderId="22" xfId="16" applyNumberFormat="1" applyFont="1" applyBorder="1" applyAlignment="1">
      <alignment vertical="center"/>
    </xf>
    <xf numFmtId="177" fontId="11" fillId="0" borderId="12" xfId="16" applyNumberFormat="1" applyFont="1" applyBorder="1" applyAlignment="1">
      <alignment horizontal="right" vertical="center"/>
    </xf>
    <xf numFmtId="177" fontId="14" fillId="0" borderId="78" xfId="16" applyNumberFormat="1" applyFont="1" applyBorder="1" applyAlignment="1">
      <alignment horizontal="center" vertical="center" shrinkToFit="1"/>
    </xf>
    <xf numFmtId="177" fontId="14" fillId="0" borderId="12" xfId="16" applyNumberFormat="1" applyFont="1" applyBorder="1" applyAlignment="1">
      <alignment horizontal="center" vertical="center" shrinkToFit="1"/>
    </xf>
    <xf numFmtId="177" fontId="14" fillId="0" borderId="1" xfId="16" applyNumberFormat="1" applyFont="1" applyBorder="1" applyAlignment="1">
      <alignment vertical="center"/>
    </xf>
    <xf numFmtId="177" fontId="14" fillId="0" borderId="12" xfId="16" applyNumberFormat="1" applyFont="1" applyBorder="1" applyAlignment="1">
      <alignment vertical="center"/>
    </xf>
    <xf numFmtId="177" fontId="14" fillId="0" borderId="26" xfId="16" applyNumberFormat="1" applyFont="1" applyBorder="1" applyAlignment="1">
      <alignment vertical="center"/>
    </xf>
    <xf numFmtId="38" fontId="3" fillId="5" borderId="2" xfId="16" applyNumberFormat="1" applyFont="1" applyFill="1" applyBorder="1" applyAlignment="1">
      <alignment horizontal="right" vertical="center"/>
    </xf>
    <xf numFmtId="192" fontId="3" fillId="5" borderId="61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78" xfId="0" applyFont="1" applyFill="1" applyBorder="1" applyAlignment="1">
      <alignment horizontal="center" vertical="center"/>
    </xf>
    <xf numFmtId="192" fontId="3" fillId="0" borderId="28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38" fontId="0" fillId="0" borderId="0" xfId="16" applyFont="1" applyAlignment="1">
      <alignment horizontal="center" vertical="center"/>
    </xf>
    <xf numFmtId="38" fontId="4" fillId="0" borderId="13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38" fontId="4" fillId="0" borderId="60" xfId="16" applyFont="1" applyBorder="1" applyAlignment="1">
      <alignment vertical="center"/>
    </xf>
    <xf numFmtId="38" fontId="4" fillId="2" borderId="105" xfId="16" applyFont="1" applyFill="1" applyBorder="1" applyAlignment="1">
      <alignment vertical="center"/>
    </xf>
    <xf numFmtId="38" fontId="4" fillId="2" borderId="111" xfId="16" applyFont="1" applyFill="1" applyBorder="1" applyAlignment="1">
      <alignment vertical="center"/>
    </xf>
    <xf numFmtId="38" fontId="4" fillId="2" borderId="91" xfId="16" applyFont="1" applyFill="1" applyBorder="1" applyAlignment="1">
      <alignment vertical="center"/>
    </xf>
    <xf numFmtId="38" fontId="4" fillId="2" borderId="112" xfId="16" applyFont="1" applyFill="1" applyBorder="1" applyAlignment="1">
      <alignment vertical="center"/>
    </xf>
    <xf numFmtId="38" fontId="3" fillId="0" borderId="53" xfId="16" applyNumberFormat="1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4" fillId="0" borderId="49" xfId="16" applyFont="1" applyFill="1" applyBorder="1" applyAlignment="1">
      <alignment vertical="center"/>
    </xf>
    <xf numFmtId="38" fontId="4" fillId="0" borderId="98" xfId="16" applyFont="1" applyFill="1" applyBorder="1" applyAlignment="1">
      <alignment vertical="center"/>
    </xf>
    <xf numFmtId="38" fontId="4" fillId="0" borderId="61" xfId="16" applyFont="1" applyFill="1" applyBorder="1" applyAlignment="1">
      <alignment vertical="center"/>
    </xf>
    <xf numFmtId="177" fontId="3" fillId="0" borderId="117" xfId="0" applyNumberFormat="1" applyFont="1" applyBorder="1" applyAlignment="1">
      <alignment horizontal="right" vertical="center"/>
    </xf>
    <xf numFmtId="186" fontId="4" fillId="0" borderId="126" xfId="16" applyNumberFormat="1" applyFont="1" applyFill="1" applyBorder="1" applyAlignment="1">
      <alignment vertical="center"/>
    </xf>
    <xf numFmtId="186" fontId="4" fillId="0" borderId="26" xfId="16" applyNumberFormat="1" applyFont="1" applyFill="1" applyBorder="1" applyAlignment="1">
      <alignment vertical="center"/>
    </xf>
    <xf numFmtId="38" fontId="3" fillId="0" borderId="155" xfId="16" applyFont="1" applyFill="1" applyBorder="1" applyAlignment="1">
      <alignment horizontal="center" vertical="center"/>
    </xf>
    <xf numFmtId="38" fontId="3" fillId="0" borderId="61" xfId="16" applyFont="1" applyFill="1" applyBorder="1" applyAlignment="1">
      <alignment horizontal="center" vertical="center"/>
    </xf>
    <xf numFmtId="177" fontId="3" fillId="0" borderId="43" xfId="16" applyNumberFormat="1" applyFont="1" applyBorder="1" applyAlignment="1">
      <alignment horizontal="left" vertical="center" shrinkToFit="1"/>
    </xf>
    <xf numFmtId="38" fontId="3" fillId="0" borderId="32" xfId="16" applyFont="1" applyBorder="1" applyAlignment="1">
      <alignment horizontal="center" vertical="center"/>
    </xf>
    <xf numFmtId="38" fontId="3" fillId="0" borderId="32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35" xfId="16" applyFont="1" applyFill="1" applyBorder="1" applyAlignment="1">
      <alignment horizontal="center" vertical="center"/>
    </xf>
    <xf numFmtId="49" fontId="3" fillId="0" borderId="17" xfId="16" applyNumberFormat="1" applyFont="1" applyFill="1" applyBorder="1" applyAlignment="1">
      <alignment horizontal="center" vertical="center"/>
    </xf>
    <xf numFmtId="49" fontId="3" fillId="0" borderId="32" xfId="16" applyNumberFormat="1" applyFont="1" applyFill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49" fontId="3" fillId="0" borderId="22" xfId="16" applyNumberFormat="1" applyFont="1" applyFill="1" applyBorder="1" applyAlignment="1">
      <alignment horizontal="center" vertical="center"/>
    </xf>
    <xf numFmtId="49" fontId="3" fillId="0" borderId="35" xfId="16" applyNumberFormat="1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38" fontId="3" fillId="0" borderId="63" xfId="16" applyFont="1" applyFill="1" applyBorder="1" applyAlignment="1">
      <alignment horizontal="left" vertical="center" shrinkToFit="1"/>
    </xf>
    <xf numFmtId="38" fontId="3" fillId="0" borderId="20" xfId="16" applyFont="1" applyBorder="1" applyAlignment="1">
      <alignment horizontal="left" vertical="center" shrinkToFit="1"/>
    </xf>
    <xf numFmtId="38" fontId="3" fillId="0" borderId="4" xfId="16" applyFont="1" applyBorder="1" applyAlignment="1">
      <alignment horizontal="left" vertical="center" shrinkToFit="1"/>
    </xf>
    <xf numFmtId="38" fontId="3" fillId="0" borderId="36" xfId="16" applyFont="1" applyBorder="1" applyAlignment="1">
      <alignment horizontal="left" vertical="center" shrinkToFit="1"/>
    </xf>
    <xf numFmtId="49" fontId="3" fillId="0" borderId="17" xfId="16" applyNumberFormat="1" applyFont="1" applyBorder="1" applyAlignment="1">
      <alignment horizontal="center" vertical="center"/>
    </xf>
    <xf numFmtId="49" fontId="3" fillId="0" borderId="32" xfId="16" applyNumberFormat="1" applyFont="1" applyBorder="1" applyAlignment="1">
      <alignment horizontal="center" vertical="center"/>
    </xf>
    <xf numFmtId="38" fontId="4" fillId="0" borderId="155" xfId="16" applyFont="1" applyBorder="1" applyAlignment="1">
      <alignment horizontal="center" vertical="center"/>
    </xf>
    <xf numFmtId="38" fontId="4" fillId="0" borderId="60" xfId="16" applyFont="1" applyBorder="1" applyAlignment="1">
      <alignment horizontal="center" vertical="center"/>
    </xf>
    <xf numFmtId="38" fontId="4" fillId="0" borderId="61" xfId="16" applyFont="1" applyBorder="1" applyAlignment="1">
      <alignment horizontal="center" vertical="center"/>
    </xf>
    <xf numFmtId="38" fontId="10" fillId="0" borderId="0" xfId="16" applyFont="1" applyAlignment="1">
      <alignment horizontal="center" vertical="center"/>
    </xf>
    <xf numFmtId="38" fontId="4" fillId="0" borderId="89" xfId="16" applyFont="1" applyBorder="1" applyAlignment="1">
      <alignment vertical="center" wrapText="1"/>
    </xf>
    <xf numFmtId="38" fontId="3" fillId="0" borderId="62" xfId="16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38" fontId="3" fillId="0" borderId="81" xfId="16" applyFont="1" applyFill="1" applyBorder="1" applyAlignment="1">
      <alignment horizontal="left" vertical="center" shrinkToFit="1"/>
    </xf>
    <xf numFmtId="38" fontId="3" fillId="0" borderId="82" xfId="16" applyFont="1" applyFill="1" applyBorder="1" applyAlignment="1">
      <alignment horizontal="left" vertical="center" shrinkToFit="1"/>
    </xf>
    <xf numFmtId="38" fontId="3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41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41" xfId="16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32" xfId="16" applyFont="1" applyBorder="1" applyAlignment="1">
      <alignment horizontal="left" vertical="center"/>
    </xf>
    <xf numFmtId="38" fontId="3" fillId="0" borderId="34" xfId="16" applyFont="1" applyBorder="1" applyAlignment="1">
      <alignment horizontal="left" vertical="center"/>
    </xf>
    <xf numFmtId="38" fontId="3" fillId="0" borderId="156" xfId="16" applyFont="1" applyBorder="1" applyAlignment="1">
      <alignment horizontal="left" vertical="center"/>
    </xf>
    <xf numFmtId="38" fontId="3" fillId="0" borderId="42" xfId="16" applyFont="1" applyBorder="1" applyAlignment="1">
      <alignment horizontal="left" vertical="center"/>
    </xf>
    <xf numFmtId="38" fontId="3" fillId="0" borderId="53" xfId="16" applyFont="1" applyBorder="1" applyAlignment="1">
      <alignment horizontal="left" vertical="center"/>
    </xf>
    <xf numFmtId="38" fontId="3" fillId="0" borderId="30" xfId="16" applyFont="1" applyBorder="1" applyAlignment="1">
      <alignment horizontal="left" vertical="center"/>
    </xf>
    <xf numFmtId="38" fontId="4" fillId="0" borderId="155" xfId="16" applyFont="1" applyFill="1" applyBorder="1" applyAlignment="1">
      <alignment horizontal="center" vertical="center"/>
    </xf>
    <xf numFmtId="38" fontId="4" fillId="0" borderId="61" xfId="16" applyFont="1" applyFill="1" applyBorder="1" applyAlignment="1">
      <alignment horizontal="center" vertical="center"/>
    </xf>
    <xf numFmtId="38" fontId="3" fillId="0" borderId="157" xfId="16" applyFont="1" applyBorder="1" applyAlignment="1">
      <alignment horizontal="left" vertical="center"/>
    </xf>
    <xf numFmtId="38" fontId="3" fillId="0" borderId="55" xfId="16" applyFont="1" applyBorder="1" applyAlignment="1">
      <alignment horizontal="left" vertical="center"/>
    </xf>
    <xf numFmtId="38" fontId="3" fillId="0" borderId="62" xfId="16" applyFont="1" applyFill="1" applyBorder="1" applyAlignment="1">
      <alignment horizontal="left" vertical="center" shrinkToFit="1"/>
    </xf>
    <xf numFmtId="177" fontId="3" fillId="0" borderId="8" xfId="16" applyNumberFormat="1" applyFont="1" applyBorder="1" applyAlignment="1">
      <alignment horizontal="left" vertical="center" shrinkToFit="1"/>
    </xf>
    <xf numFmtId="177" fontId="4" fillId="0" borderId="155" xfId="16" applyNumberFormat="1" applyFont="1" applyBorder="1" applyAlignment="1">
      <alignment horizontal="center" vertical="center"/>
    </xf>
    <xf numFmtId="177" fontId="4" fillId="0" borderId="61" xfId="16" applyNumberFormat="1" applyFont="1" applyBorder="1" applyAlignment="1">
      <alignment horizontal="center" vertical="center"/>
    </xf>
    <xf numFmtId="177" fontId="3" fillId="0" borderId="32" xfId="16" applyNumberFormat="1" applyFont="1" applyBorder="1" applyAlignment="1">
      <alignment horizontal="center" vertical="center"/>
    </xf>
    <xf numFmtId="177" fontId="3" fillId="0" borderId="35" xfId="16" applyNumberFormat="1" applyFont="1" applyBorder="1" applyAlignment="1">
      <alignment horizontal="center" vertical="center"/>
    </xf>
    <xf numFmtId="177" fontId="3" fillId="0" borderId="37" xfId="16" applyNumberFormat="1" applyFont="1" applyBorder="1" applyAlignment="1">
      <alignment horizontal="center" vertical="center"/>
    </xf>
    <xf numFmtId="177" fontId="11" fillId="0" borderId="33" xfId="16" applyNumberFormat="1" applyFont="1" applyBorder="1" applyAlignment="1">
      <alignment horizontal="center" vertical="center"/>
    </xf>
    <xf numFmtId="177" fontId="11" fillId="0" borderId="34" xfId="16" applyNumberFormat="1" applyFont="1" applyBorder="1" applyAlignment="1">
      <alignment horizontal="center" vertical="center"/>
    </xf>
    <xf numFmtId="177" fontId="3" fillId="0" borderId="113" xfId="16" applyNumberFormat="1" applyFont="1" applyBorder="1" applyAlignment="1">
      <alignment horizontal="center" vertical="center"/>
    </xf>
    <xf numFmtId="177" fontId="3" fillId="0" borderId="153" xfId="16" applyNumberFormat="1" applyFont="1" applyBorder="1" applyAlignment="1">
      <alignment horizontal="center" vertical="center"/>
    </xf>
    <xf numFmtId="177" fontId="11" fillId="0" borderId="37" xfId="16" applyNumberFormat="1" applyFont="1" applyBorder="1" applyAlignment="1">
      <alignment horizontal="center" vertical="center"/>
    </xf>
    <xf numFmtId="177" fontId="11" fillId="0" borderId="35" xfId="16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38" fontId="3" fillId="0" borderId="155" xfId="16" applyFont="1" applyBorder="1" applyAlignment="1">
      <alignment horizontal="center" vertical="center"/>
    </xf>
    <xf numFmtId="38" fontId="3" fillId="0" borderId="61" xfId="16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38" fontId="0" fillId="0" borderId="0" xfId="16" applyNumberFormat="1" applyAlignment="1">
      <alignment vertical="center"/>
    </xf>
    <xf numFmtId="38" fontId="3" fillId="0" borderId="129" xfId="16" applyNumberFormat="1" applyFont="1" applyBorder="1" applyAlignment="1">
      <alignment horizontal="center" vertical="center" wrapText="1" shrinkToFit="1"/>
    </xf>
    <xf numFmtId="38" fontId="3" fillId="0" borderId="107" xfId="16" applyNumberFormat="1" applyFont="1" applyBorder="1" applyAlignment="1">
      <alignment horizontal="center" vertical="center" wrapText="1" shrinkToFit="1"/>
    </xf>
    <xf numFmtId="38" fontId="3" fillId="0" borderId="108" xfId="16" applyNumberFormat="1" applyFont="1" applyBorder="1" applyAlignment="1">
      <alignment horizontal="center" vertical="center" wrapText="1" shrinkToFit="1"/>
    </xf>
    <xf numFmtId="38" fontId="4" fillId="0" borderId="23" xfId="16" applyNumberFormat="1" applyFont="1" applyFill="1" applyBorder="1" applyAlignment="1">
      <alignment horizontal="center" vertical="center"/>
    </xf>
    <xf numFmtId="38" fontId="4" fillId="0" borderId="27" xfId="16" applyNumberFormat="1" applyFont="1" applyFill="1" applyBorder="1" applyAlignment="1">
      <alignment horizontal="center" vertical="center"/>
    </xf>
    <xf numFmtId="38" fontId="4" fillId="0" borderId="18" xfId="16" applyNumberFormat="1" applyFont="1" applyBorder="1" applyAlignment="1">
      <alignment horizontal="right" vertical="center"/>
    </xf>
    <xf numFmtId="38" fontId="4" fillId="0" borderId="32" xfId="16" applyNumberFormat="1" applyFont="1" applyBorder="1" applyAlignment="1">
      <alignment horizontal="right" vertical="center"/>
    </xf>
    <xf numFmtId="38" fontId="3" fillId="0" borderId="7" xfId="16" applyNumberFormat="1" applyFont="1" applyBorder="1" applyAlignment="1">
      <alignment horizontal="left" vertical="center" wrapText="1"/>
    </xf>
    <xf numFmtId="38" fontId="3" fillId="0" borderId="8" xfId="16" applyNumberFormat="1" applyFont="1" applyBorder="1" applyAlignment="1">
      <alignment horizontal="left" vertical="center" wrapText="1"/>
    </xf>
    <xf numFmtId="38" fontId="3" fillId="0" borderId="9" xfId="16" applyNumberFormat="1" applyFont="1" applyBorder="1" applyAlignment="1">
      <alignment horizontal="left" vertical="center" wrapText="1"/>
    </xf>
    <xf numFmtId="38" fontId="3" fillId="0" borderId="0" xfId="16" applyNumberFormat="1" applyFont="1" applyBorder="1" applyAlignment="1">
      <alignment horizontal="left" vertical="center" wrapText="1"/>
    </xf>
    <xf numFmtId="38" fontId="4" fillId="0" borderId="121" xfId="16" applyNumberFormat="1" applyFont="1" applyBorder="1" applyAlignment="1">
      <alignment horizontal="center" vertical="center"/>
    </xf>
    <xf numFmtId="38" fontId="4" fillId="0" borderId="62" xfId="16" applyNumberFormat="1" applyFont="1" applyBorder="1" applyAlignment="1">
      <alignment horizontal="center" vertical="center"/>
    </xf>
    <xf numFmtId="38" fontId="4" fillId="0" borderId="79" xfId="16" applyNumberFormat="1" applyFont="1" applyBorder="1" applyAlignment="1">
      <alignment horizontal="center" vertical="center"/>
    </xf>
    <xf numFmtId="38" fontId="4" fillId="0" borderId="62" xfId="16" applyNumberFormat="1" applyFont="1" applyBorder="1" applyAlignment="1">
      <alignment horizontal="left" vertical="center" shrinkToFit="1"/>
    </xf>
    <xf numFmtId="38" fontId="4" fillId="0" borderId="87" xfId="16" applyNumberFormat="1" applyFont="1" applyBorder="1" applyAlignment="1">
      <alignment horizontal="left" vertical="center" shrinkToFit="1"/>
    </xf>
    <xf numFmtId="38" fontId="4" fillId="0" borderId="63" xfId="16" applyNumberFormat="1" applyFont="1" applyBorder="1" applyAlignment="1">
      <alignment horizontal="left" vertical="center" shrinkToFit="1"/>
    </xf>
    <xf numFmtId="38" fontId="2" fillId="0" borderId="43" xfId="16" applyFont="1" applyFill="1" applyBorder="1" applyAlignment="1">
      <alignment horizontal="left" vertical="center" wrapText="1"/>
    </xf>
    <xf numFmtId="38" fontId="2" fillId="0" borderId="8" xfId="16" applyFont="1" applyFill="1" applyBorder="1" applyAlignment="1">
      <alignment horizontal="left" vertical="center" wrapText="1"/>
    </xf>
    <xf numFmtId="38" fontId="2" fillId="0" borderId="8" xfId="16" applyFont="1" applyFill="1" applyBorder="1" applyAlignment="1">
      <alignment horizontal="left" vertical="center"/>
    </xf>
    <xf numFmtId="38" fontId="2" fillId="0" borderId="22" xfId="16" applyFont="1" applyFill="1" applyBorder="1" applyAlignment="1">
      <alignment horizontal="left" vertical="center"/>
    </xf>
    <xf numFmtId="38" fontId="2" fillId="0" borderId="12" xfId="16" applyFont="1" applyFill="1" applyBorder="1" applyAlignment="1">
      <alignment horizontal="left" vertical="center"/>
    </xf>
    <xf numFmtId="38" fontId="2" fillId="0" borderId="23" xfId="16" applyFont="1" applyFill="1" applyBorder="1" applyAlignment="1">
      <alignment horizontal="left" vertical="center"/>
    </xf>
    <xf numFmtId="38" fontId="2" fillId="0" borderId="27" xfId="16" applyFont="1" applyFill="1" applyBorder="1" applyAlignment="1">
      <alignment horizontal="left" vertical="center"/>
    </xf>
    <xf numFmtId="38" fontId="2" fillId="0" borderId="3" xfId="16" applyFont="1" applyBorder="1" applyAlignment="1">
      <alignment horizontal="left" vertical="center" shrinkToFit="1"/>
    </xf>
    <xf numFmtId="38" fontId="2" fillId="0" borderId="4" xfId="16" applyFont="1" applyBorder="1" applyAlignment="1">
      <alignment horizontal="left" vertical="center" shrinkToFit="1"/>
    </xf>
    <xf numFmtId="38" fontId="2" fillId="0" borderId="36" xfId="16" applyFont="1" applyBorder="1" applyAlignment="1">
      <alignment horizontal="left" vertical="center" shrinkToFit="1"/>
    </xf>
    <xf numFmtId="38" fontId="2" fillId="0" borderId="79" xfId="16" applyFont="1" applyBorder="1" applyAlignment="1">
      <alignment horizontal="left" vertical="center" shrinkToFit="1"/>
    </xf>
    <xf numFmtId="38" fontId="2" fillId="0" borderId="113" xfId="16" applyFont="1" applyBorder="1" applyAlignment="1">
      <alignment horizontal="left"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6" xfId="16" applyFont="1" applyFill="1" applyBorder="1" applyAlignment="1">
      <alignment horizontal="center" vertical="center"/>
    </xf>
    <xf numFmtId="38" fontId="3" fillId="0" borderId="128" xfId="16" applyFont="1" applyFill="1" applyBorder="1" applyAlignment="1">
      <alignment horizontal="center" vertical="center"/>
    </xf>
    <xf numFmtId="38" fontId="3" fillId="0" borderId="123" xfId="16" applyFont="1" applyFill="1" applyBorder="1" applyAlignment="1">
      <alignment horizontal="center" vertical="center"/>
    </xf>
    <xf numFmtId="38" fontId="0" fillId="0" borderId="0" xfId="16" applyFont="1" applyAlignment="1">
      <alignment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35" xfId="16" applyFont="1" applyFill="1" applyBorder="1" applyAlignment="1">
      <alignment horizontal="center" vertical="center"/>
    </xf>
    <xf numFmtId="38" fontId="2" fillId="0" borderId="43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4" fillId="0" borderId="21" xfId="16" applyFont="1" applyFill="1" applyBorder="1" applyAlignment="1">
      <alignment horizontal="left" vertical="center" shrinkToFit="1"/>
    </xf>
    <xf numFmtId="38" fontId="4" fillId="0" borderId="0" xfId="16" applyFont="1" applyFill="1" applyBorder="1" applyAlignment="1">
      <alignment horizontal="left" vertical="center" shrinkToFit="1"/>
    </xf>
    <xf numFmtId="38" fontId="4" fillId="0" borderId="33" xfId="16" applyFont="1" applyFill="1" applyBorder="1" applyAlignment="1">
      <alignment horizontal="left" vertical="center" shrinkToFit="1"/>
    </xf>
    <xf numFmtId="38" fontId="3" fillId="0" borderId="76" xfId="16" applyFont="1" applyFill="1" applyBorder="1" applyAlignment="1">
      <alignment horizontal="left" vertical="center" wrapText="1"/>
    </xf>
    <xf numFmtId="38" fontId="3" fillId="0" borderId="77" xfId="16" applyFont="1" applyFill="1" applyBorder="1" applyAlignment="1">
      <alignment horizontal="left" vertical="center"/>
    </xf>
    <xf numFmtId="38" fontId="3" fillId="0" borderId="89" xfId="16" applyFont="1" applyFill="1" applyBorder="1" applyAlignment="1">
      <alignment horizontal="left" vertical="center" wrapText="1"/>
    </xf>
    <xf numFmtId="38" fontId="3" fillId="0" borderId="89" xfId="16" applyFont="1" applyFill="1" applyBorder="1" applyAlignment="1">
      <alignment horizontal="left" vertical="center"/>
    </xf>
    <xf numFmtId="38" fontId="3" fillId="0" borderId="131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2333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2000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68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J33" sqref="J33"/>
    </sheetView>
  </sheetViews>
  <sheetFormatPr defaultColWidth="9.00390625" defaultRowHeight="13.5"/>
  <cols>
    <col min="1" max="1" width="3.00390625" style="32" customWidth="1"/>
    <col min="2" max="2" width="3.50390625" style="32" customWidth="1"/>
    <col min="3" max="3" width="10.875" style="32" customWidth="1"/>
    <col min="4" max="4" width="13.25390625" style="32" customWidth="1"/>
    <col min="5" max="12" width="17.875" style="32" customWidth="1"/>
    <col min="13" max="16384" width="9.00390625" style="32" customWidth="1"/>
  </cols>
  <sheetData>
    <row r="1" spans="1:8" ht="24" customHeight="1">
      <c r="A1" s="1128" t="s">
        <v>529</v>
      </c>
      <c r="B1" s="1128"/>
      <c r="C1" s="1128"/>
      <c r="D1" s="1128"/>
      <c r="E1" s="1128"/>
      <c r="F1" s="1128"/>
      <c r="G1" s="1128"/>
      <c r="H1" s="1128"/>
    </row>
    <row r="2" spans="1:8" ht="5.25" customHeight="1">
      <c r="A2" s="31"/>
      <c r="B2" s="31"/>
      <c r="C2" s="31"/>
      <c r="D2" s="31"/>
      <c r="E2" s="31"/>
      <c r="F2" s="31"/>
      <c r="G2" s="31"/>
      <c r="H2" s="31"/>
    </row>
    <row r="3" spans="1:4" ht="18.75" customHeight="1" thickBot="1">
      <c r="A3" s="6" t="s">
        <v>485</v>
      </c>
      <c r="B3" s="6"/>
      <c r="C3" s="6"/>
      <c r="D3" s="6"/>
    </row>
    <row r="4" spans="1:12" s="199" customFormat="1" ht="13.5">
      <c r="A4" s="161"/>
      <c r="B4" s="162"/>
      <c r="C4" s="162"/>
      <c r="D4" s="191" t="s">
        <v>531</v>
      </c>
      <c r="E4" s="163" t="s">
        <v>351</v>
      </c>
      <c r="F4" s="164" t="s">
        <v>393</v>
      </c>
      <c r="G4" s="165" t="s">
        <v>353</v>
      </c>
      <c r="H4" s="165" t="s">
        <v>371</v>
      </c>
      <c r="I4" s="164" t="s">
        <v>394</v>
      </c>
      <c r="J4" s="163" t="s">
        <v>352</v>
      </c>
      <c r="K4" s="173" t="s">
        <v>354</v>
      </c>
      <c r="L4" s="1125" t="s">
        <v>572</v>
      </c>
    </row>
    <row r="5" spans="1:12" s="199" customFormat="1" ht="13.5">
      <c r="A5" s="200"/>
      <c r="B5" s="151"/>
      <c r="C5" s="151"/>
      <c r="D5" s="192"/>
      <c r="E5" s="7" t="s">
        <v>486</v>
      </c>
      <c r="F5" s="7" t="s">
        <v>398</v>
      </c>
      <c r="G5" s="7" t="s">
        <v>487</v>
      </c>
      <c r="H5" s="7" t="s">
        <v>372</v>
      </c>
      <c r="I5" s="8" t="s">
        <v>401</v>
      </c>
      <c r="J5" s="7" t="s">
        <v>488</v>
      </c>
      <c r="K5" s="53" t="s">
        <v>489</v>
      </c>
      <c r="L5" s="1126"/>
    </row>
    <row r="6" spans="1:12" s="201" customFormat="1" ht="14.25" customHeight="1" thickBot="1">
      <c r="A6" s="183" t="s">
        <v>532</v>
      </c>
      <c r="B6" s="184"/>
      <c r="C6" s="184"/>
      <c r="D6" s="193"/>
      <c r="E6" s="186" t="s">
        <v>408</v>
      </c>
      <c r="F6" s="186" t="s">
        <v>413</v>
      </c>
      <c r="G6" s="186" t="s">
        <v>409</v>
      </c>
      <c r="H6" s="186" t="s">
        <v>410</v>
      </c>
      <c r="I6" s="187" t="s">
        <v>411</v>
      </c>
      <c r="J6" s="186" t="s">
        <v>412</v>
      </c>
      <c r="K6" s="188" t="s">
        <v>414</v>
      </c>
      <c r="L6" s="1127"/>
    </row>
    <row r="7" spans="1:12" ht="14.25" customHeight="1">
      <c r="A7" s="169" t="s">
        <v>491</v>
      </c>
      <c r="B7" s="29"/>
      <c r="C7" s="29"/>
      <c r="D7" s="194"/>
      <c r="E7" s="189">
        <v>21576</v>
      </c>
      <c r="F7" s="180">
        <v>21582</v>
      </c>
      <c r="G7" s="180">
        <v>21274</v>
      </c>
      <c r="H7" s="180">
        <v>25883</v>
      </c>
      <c r="I7" s="180">
        <v>20821</v>
      </c>
      <c r="J7" s="180">
        <v>21641</v>
      </c>
      <c r="K7" s="181">
        <v>25173</v>
      </c>
      <c r="L7" s="182"/>
    </row>
    <row r="8" spans="1:12" ht="14.25" customHeight="1">
      <c r="A8" s="166" t="s">
        <v>492</v>
      </c>
      <c r="B8" s="10"/>
      <c r="C8" s="10"/>
      <c r="D8" s="195"/>
      <c r="E8" s="190">
        <v>24563</v>
      </c>
      <c r="F8" s="12">
        <v>24563</v>
      </c>
      <c r="G8" s="12">
        <v>24563</v>
      </c>
      <c r="H8" s="12">
        <v>25883</v>
      </c>
      <c r="I8" s="12">
        <v>24563</v>
      </c>
      <c r="J8" s="12">
        <v>30042</v>
      </c>
      <c r="K8" s="174">
        <v>25173</v>
      </c>
      <c r="L8" s="178"/>
    </row>
    <row r="9" spans="1:12" ht="14.25" customHeight="1">
      <c r="A9" s="166" t="s">
        <v>493</v>
      </c>
      <c r="B9" s="10"/>
      <c r="C9" s="10"/>
      <c r="D9" s="195"/>
      <c r="E9" s="190" t="s">
        <v>494</v>
      </c>
      <c r="F9" s="12" t="s">
        <v>494</v>
      </c>
      <c r="G9" s="12" t="s">
        <v>494</v>
      </c>
      <c r="H9" s="12" t="s">
        <v>494</v>
      </c>
      <c r="I9" s="12" t="s">
        <v>494</v>
      </c>
      <c r="J9" s="12" t="s">
        <v>494</v>
      </c>
      <c r="K9" s="174" t="s">
        <v>494</v>
      </c>
      <c r="L9" s="178"/>
    </row>
    <row r="10" spans="1:12" ht="14.25" customHeight="1" thickBot="1">
      <c r="A10" s="209" t="s">
        <v>495</v>
      </c>
      <c r="B10" s="210"/>
      <c r="C10" s="210"/>
      <c r="D10" s="211"/>
      <c r="E10" s="212" t="s">
        <v>496</v>
      </c>
      <c r="F10" s="213" t="s">
        <v>496</v>
      </c>
      <c r="G10" s="213" t="s">
        <v>496</v>
      </c>
      <c r="H10" s="213" t="s">
        <v>496</v>
      </c>
      <c r="I10" s="213" t="s">
        <v>496</v>
      </c>
      <c r="J10" s="213" t="s">
        <v>496</v>
      </c>
      <c r="K10" s="214" t="s">
        <v>496</v>
      </c>
      <c r="L10" s="215"/>
    </row>
    <row r="11" spans="1:12" ht="12" customHeight="1">
      <c r="A11" s="167" t="s">
        <v>497</v>
      </c>
      <c r="B11" s="204"/>
      <c r="C11" s="204"/>
      <c r="D11" s="205"/>
      <c r="E11" s="206"/>
      <c r="F11" s="207"/>
      <c r="G11" s="207"/>
      <c r="H11" s="207"/>
      <c r="I11" s="207"/>
      <c r="J11" s="207"/>
      <c r="K11" s="208"/>
      <c r="L11" s="182"/>
    </row>
    <row r="12" spans="1:12" ht="12" customHeight="1">
      <c r="A12" s="167"/>
      <c r="B12" s="14" t="s">
        <v>498</v>
      </c>
      <c r="C12" s="15"/>
      <c r="D12" s="196"/>
      <c r="E12" s="482"/>
      <c r="F12" s="483"/>
      <c r="G12" s="483"/>
      <c r="H12" s="483"/>
      <c r="I12" s="483"/>
      <c r="J12" s="483"/>
      <c r="K12" s="484"/>
      <c r="L12" s="485"/>
    </row>
    <row r="13" spans="1:12" ht="14.25" customHeight="1">
      <c r="A13" s="167"/>
      <c r="B13" s="16"/>
      <c r="C13" s="486" t="s">
        <v>499</v>
      </c>
      <c r="D13" s="487"/>
      <c r="E13" s="488" t="s">
        <v>500</v>
      </c>
      <c r="F13" s="489" t="s">
        <v>500</v>
      </c>
      <c r="G13" s="489" t="s">
        <v>500</v>
      </c>
      <c r="H13" s="489" t="s">
        <v>500</v>
      </c>
      <c r="I13" s="489" t="s">
        <v>500</v>
      </c>
      <c r="J13" s="489" t="s">
        <v>500</v>
      </c>
      <c r="K13" s="490" t="s">
        <v>500</v>
      </c>
      <c r="L13" s="491"/>
    </row>
    <row r="14" spans="1:12" ht="14.25" customHeight="1">
      <c r="A14" s="167"/>
      <c r="B14" s="16"/>
      <c r="C14" s="486" t="s">
        <v>501</v>
      </c>
      <c r="D14" s="487"/>
      <c r="E14" s="488"/>
      <c r="F14" s="489"/>
      <c r="G14" s="489"/>
      <c r="H14" s="489"/>
      <c r="I14" s="489"/>
      <c r="J14" s="489"/>
      <c r="K14" s="490"/>
      <c r="L14" s="491"/>
    </row>
    <row r="15" spans="1:12" ht="14.25" customHeight="1">
      <c r="A15" s="167"/>
      <c r="B15" s="16"/>
      <c r="C15" s="492" t="s">
        <v>502</v>
      </c>
      <c r="D15" s="493"/>
      <c r="E15" s="494"/>
      <c r="F15" s="495"/>
      <c r="G15" s="495"/>
      <c r="H15" s="495"/>
      <c r="I15" s="495"/>
      <c r="J15" s="495"/>
      <c r="K15" s="496"/>
      <c r="L15" s="497"/>
    </row>
    <row r="16" spans="1:12" ht="12" customHeight="1">
      <c r="A16" s="167"/>
      <c r="B16" s="14" t="s">
        <v>503</v>
      </c>
      <c r="C16" s="15"/>
      <c r="D16" s="196"/>
      <c r="E16" s="482"/>
      <c r="F16" s="483"/>
      <c r="G16" s="483"/>
      <c r="H16" s="483"/>
      <c r="I16" s="483"/>
      <c r="J16" s="483"/>
      <c r="K16" s="484"/>
      <c r="L16" s="485"/>
    </row>
    <row r="17" spans="1:12" ht="14.25" customHeight="1">
      <c r="A17" s="167"/>
      <c r="B17" s="16"/>
      <c r="C17" s="486" t="s">
        <v>504</v>
      </c>
      <c r="D17" s="487"/>
      <c r="E17" s="498">
        <v>210</v>
      </c>
      <c r="F17" s="499">
        <v>30</v>
      </c>
      <c r="G17" s="499">
        <v>48</v>
      </c>
      <c r="H17" s="499">
        <v>173</v>
      </c>
      <c r="I17" s="499">
        <v>80</v>
      </c>
      <c r="J17" s="499">
        <v>40</v>
      </c>
      <c r="K17" s="500">
        <v>253</v>
      </c>
      <c r="L17" s="501">
        <f aca="true" t="shared" si="0" ref="L17:L22">SUM(E17:K17)</f>
        <v>834</v>
      </c>
    </row>
    <row r="18" spans="1:12" ht="14.25" customHeight="1">
      <c r="A18" s="167"/>
      <c r="B18" s="16"/>
      <c r="C18" s="486" t="s">
        <v>505</v>
      </c>
      <c r="D18" s="487"/>
      <c r="E18" s="498">
        <v>0</v>
      </c>
      <c r="F18" s="499">
        <v>0</v>
      </c>
      <c r="G18" s="499">
        <v>0</v>
      </c>
      <c r="H18" s="499">
        <v>0</v>
      </c>
      <c r="I18" s="499">
        <v>0</v>
      </c>
      <c r="J18" s="499">
        <v>40</v>
      </c>
      <c r="K18" s="500">
        <v>46</v>
      </c>
      <c r="L18" s="501">
        <f t="shared" si="0"/>
        <v>86</v>
      </c>
    </row>
    <row r="19" spans="1:12" ht="14.25" customHeight="1">
      <c r="A19" s="167"/>
      <c r="B19" s="16"/>
      <c r="C19" s="486" t="s">
        <v>506</v>
      </c>
      <c r="D19" s="487"/>
      <c r="E19" s="498">
        <v>0</v>
      </c>
      <c r="F19" s="499">
        <v>0</v>
      </c>
      <c r="G19" s="499">
        <v>0</v>
      </c>
      <c r="H19" s="499">
        <v>0</v>
      </c>
      <c r="I19" s="499">
        <v>0</v>
      </c>
      <c r="J19" s="499">
        <v>0</v>
      </c>
      <c r="K19" s="500">
        <v>0</v>
      </c>
      <c r="L19" s="501">
        <f t="shared" si="0"/>
        <v>0</v>
      </c>
    </row>
    <row r="20" spans="1:12" ht="14.25" customHeight="1">
      <c r="A20" s="167"/>
      <c r="B20" s="16"/>
      <c r="C20" s="486" t="s">
        <v>507</v>
      </c>
      <c r="D20" s="487"/>
      <c r="E20" s="498">
        <v>0</v>
      </c>
      <c r="F20" s="499">
        <v>0</v>
      </c>
      <c r="G20" s="499">
        <v>0</v>
      </c>
      <c r="H20" s="499">
        <v>0</v>
      </c>
      <c r="I20" s="499">
        <v>0</v>
      </c>
      <c r="J20" s="499">
        <v>0</v>
      </c>
      <c r="K20" s="500">
        <v>0</v>
      </c>
      <c r="L20" s="501">
        <f t="shared" si="0"/>
        <v>0</v>
      </c>
    </row>
    <row r="21" spans="1:12" ht="14.25" customHeight="1">
      <c r="A21" s="167"/>
      <c r="B21" s="16"/>
      <c r="C21" s="486" t="s">
        <v>508</v>
      </c>
      <c r="D21" s="487"/>
      <c r="E21" s="498">
        <v>0</v>
      </c>
      <c r="F21" s="499">
        <v>0</v>
      </c>
      <c r="G21" s="499">
        <v>0</v>
      </c>
      <c r="H21" s="499">
        <v>0</v>
      </c>
      <c r="I21" s="499">
        <v>0</v>
      </c>
      <c r="J21" s="499">
        <v>0</v>
      </c>
      <c r="K21" s="500">
        <v>4</v>
      </c>
      <c r="L21" s="501">
        <f t="shared" si="0"/>
        <v>4</v>
      </c>
    </row>
    <row r="22" spans="1:12" ht="14.25" customHeight="1">
      <c r="A22" s="167"/>
      <c r="B22" s="17"/>
      <c r="C22" s="492" t="s">
        <v>509</v>
      </c>
      <c r="D22" s="493"/>
      <c r="E22" s="502">
        <v>210</v>
      </c>
      <c r="F22" s="503">
        <v>30</v>
      </c>
      <c r="G22" s="503">
        <v>48</v>
      </c>
      <c r="H22" s="503">
        <v>173</v>
      </c>
      <c r="I22" s="503">
        <v>80</v>
      </c>
      <c r="J22" s="503">
        <v>80</v>
      </c>
      <c r="K22" s="503">
        <v>303</v>
      </c>
      <c r="L22" s="505">
        <f t="shared" si="0"/>
        <v>924</v>
      </c>
    </row>
    <row r="23" spans="1:12" ht="12" customHeight="1">
      <c r="A23" s="167"/>
      <c r="B23" s="14" t="s">
        <v>510</v>
      </c>
      <c r="C23" s="15"/>
      <c r="D23" s="196"/>
      <c r="E23" s="506"/>
      <c r="F23" s="507"/>
      <c r="G23" s="507"/>
      <c r="H23" s="507"/>
      <c r="I23" s="507"/>
      <c r="J23" s="507"/>
      <c r="K23" s="508"/>
      <c r="L23" s="485"/>
    </row>
    <row r="24" spans="1:12" ht="14.25" customHeight="1">
      <c r="A24" s="167"/>
      <c r="B24" s="16"/>
      <c r="C24" s="486" t="s">
        <v>511</v>
      </c>
      <c r="D24" s="487"/>
      <c r="E24" s="498"/>
      <c r="F24" s="499"/>
      <c r="G24" s="499"/>
      <c r="H24" s="499"/>
      <c r="I24" s="499"/>
      <c r="J24" s="499"/>
      <c r="K24" s="500"/>
      <c r="L24" s="491"/>
    </row>
    <row r="25" spans="1:12" ht="14.25" customHeight="1">
      <c r="A25" s="167"/>
      <c r="B25" s="17"/>
      <c r="C25" s="492" t="s">
        <v>512</v>
      </c>
      <c r="D25" s="493"/>
      <c r="E25" s="509" t="s">
        <v>513</v>
      </c>
      <c r="F25" s="510" t="s">
        <v>513</v>
      </c>
      <c r="G25" s="510" t="s">
        <v>513</v>
      </c>
      <c r="H25" s="510" t="s">
        <v>513</v>
      </c>
      <c r="I25" s="510" t="s">
        <v>513</v>
      </c>
      <c r="J25" s="510" t="s">
        <v>513</v>
      </c>
      <c r="K25" s="511" t="s">
        <v>513</v>
      </c>
      <c r="L25" s="497"/>
    </row>
    <row r="26" spans="1:12" ht="12" customHeight="1">
      <c r="A26" s="167"/>
      <c r="B26" s="14" t="s">
        <v>383</v>
      </c>
      <c r="C26" s="15"/>
      <c r="D26" s="196"/>
      <c r="E26" s="506"/>
      <c r="F26" s="507"/>
      <c r="G26" s="507"/>
      <c r="H26" s="507"/>
      <c r="I26" s="507"/>
      <c r="J26" s="507"/>
      <c r="K26" s="508"/>
      <c r="L26" s="485"/>
    </row>
    <row r="27" spans="1:12" ht="14.25" customHeight="1">
      <c r="A27" s="167"/>
      <c r="B27" s="16"/>
      <c r="C27" s="486" t="s">
        <v>514</v>
      </c>
      <c r="D27" s="487"/>
      <c r="E27" s="498">
        <v>9303</v>
      </c>
      <c r="F27" s="499">
        <v>1877</v>
      </c>
      <c r="G27" s="499">
        <v>2622</v>
      </c>
      <c r="H27" s="499">
        <v>8289</v>
      </c>
      <c r="I27" s="499">
        <v>0</v>
      </c>
      <c r="J27" s="499">
        <v>7202</v>
      </c>
      <c r="K27" s="500">
        <v>16574</v>
      </c>
      <c r="L27" s="501">
        <f>SUM(E27:K27)</f>
        <v>45867</v>
      </c>
    </row>
    <row r="28" spans="1:12" ht="14.25" customHeight="1">
      <c r="A28" s="167"/>
      <c r="B28" s="16"/>
      <c r="C28" s="486" t="s">
        <v>515</v>
      </c>
      <c r="D28" s="487"/>
      <c r="E28" s="498">
        <v>0</v>
      </c>
      <c r="F28" s="499">
        <v>0</v>
      </c>
      <c r="G28" s="499">
        <v>36</v>
      </c>
      <c r="H28" s="499">
        <v>336</v>
      </c>
      <c r="I28" s="499">
        <v>4619</v>
      </c>
      <c r="J28" s="499">
        <v>0</v>
      </c>
      <c r="K28" s="500">
        <v>0</v>
      </c>
      <c r="L28" s="501">
        <f>SUM(E28:K28)</f>
        <v>4991</v>
      </c>
    </row>
    <row r="29" spans="1:12" ht="14.25" customHeight="1">
      <c r="A29" s="167"/>
      <c r="B29" s="16"/>
      <c r="C29" s="486" t="s">
        <v>516</v>
      </c>
      <c r="D29" s="487"/>
      <c r="E29" s="498">
        <v>0</v>
      </c>
      <c r="F29" s="499">
        <v>0</v>
      </c>
      <c r="G29" s="499">
        <v>0</v>
      </c>
      <c r="H29" s="499">
        <v>86</v>
      </c>
      <c r="I29" s="499">
        <v>0</v>
      </c>
      <c r="J29" s="499">
        <v>0</v>
      </c>
      <c r="K29" s="500">
        <v>0</v>
      </c>
      <c r="L29" s="501">
        <f>SUM(E29:K29)</f>
        <v>86</v>
      </c>
    </row>
    <row r="30" spans="1:12" ht="14.25" customHeight="1">
      <c r="A30" s="167"/>
      <c r="B30" s="17"/>
      <c r="C30" s="492" t="s">
        <v>490</v>
      </c>
      <c r="D30" s="493"/>
      <c r="E30" s="502">
        <v>9303</v>
      </c>
      <c r="F30" s="503">
        <v>1877</v>
      </c>
      <c r="G30" s="503">
        <v>2658</v>
      </c>
      <c r="H30" s="503">
        <v>8711</v>
      </c>
      <c r="I30" s="503">
        <v>4619</v>
      </c>
      <c r="J30" s="503">
        <v>7202</v>
      </c>
      <c r="K30" s="504">
        <v>16574</v>
      </c>
      <c r="L30" s="505">
        <f>SUM(E30:K30)</f>
        <v>50944</v>
      </c>
    </row>
    <row r="31" spans="1:12" ht="12" customHeight="1">
      <c r="A31" s="167"/>
      <c r="B31" s="14" t="s">
        <v>517</v>
      </c>
      <c r="C31" s="15"/>
      <c r="D31" s="196"/>
      <c r="E31" s="1093"/>
      <c r="F31" s="1094"/>
      <c r="G31" s="1094"/>
      <c r="H31" s="1094"/>
      <c r="I31" s="1094"/>
      <c r="J31" s="1094"/>
      <c r="K31" s="1095"/>
      <c r="L31" s="1096"/>
    </row>
    <row r="32" spans="1:12" ht="14.25" customHeight="1">
      <c r="A32" s="167"/>
      <c r="B32" s="16"/>
      <c r="C32" s="521" t="s">
        <v>518</v>
      </c>
      <c r="D32" s="487"/>
      <c r="E32" s="1090">
        <v>0</v>
      </c>
      <c r="F32" s="1091">
        <v>0</v>
      </c>
      <c r="G32" s="1091">
        <v>0</v>
      </c>
      <c r="H32" s="1091">
        <v>0</v>
      </c>
      <c r="I32" s="1091">
        <v>0</v>
      </c>
      <c r="J32" s="1091">
        <v>0</v>
      </c>
      <c r="K32" s="16">
        <v>0</v>
      </c>
      <c r="L32" s="1092">
        <f>SUM(E32:K32)</f>
        <v>0</v>
      </c>
    </row>
    <row r="33" spans="1:12" ht="14.25" customHeight="1">
      <c r="A33" s="167"/>
      <c r="B33" s="16"/>
      <c r="C33" s="518" t="s">
        <v>519</v>
      </c>
      <c r="D33" s="512" t="s">
        <v>520</v>
      </c>
      <c r="E33" s="498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500">
        <v>0</v>
      </c>
      <c r="L33" s="501">
        <f>SUM(E33:K33)</f>
        <v>0</v>
      </c>
    </row>
    <row r="34" spans="1:12" ht="14.25" customHeight="1">
      <c r="A34" s="167"/>
      <c r="B34" s="16"/>
      <c r="C34" s="519"/>
      <c r="D34" s="512" t="s">
        <v>521</v>
      </c>
      <c r="E34" s="498">
        <v>0</v>
      </c>
      <c r="F34" s="499">
        <v>0</v>
      </c>
      <c r="G34" s="499">
        <v>0</v>
      </c>
      <c r="H34" s="499">
        <v>0</v>
      </c>
      <c r="I34" s="499">
        <v>0</v>
      </c>
      <c r="J34" s="499">
        <v>0</v>
      </c>
      <c r="K34" s="500">
        <v>0</v>
      </c>
      <c r="L34" s="501">
        <f>SUM(E34:K34)</f>
        <v>0</v>
      </c>
    </row>
    <row r="35" spans="1:12" ht="14.25" customHeight="1">
      <c r="A35" s="167"/>
      <c r="B35" s="16"/>
      <c r="C35" s="522" t="s">
        <v>724</v>
      </c>
      <c r="D35" s="512" t="s">
        <v>520</v>
      </c>
      <c r="E35" s="498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500">
        <v>0</v>
      </c>
      <c r="L35" s="501">
        <f>SUM(E35:K35)</f>
        <v>0</v>
      </c>
    </row>
    <row r="36" spans="1:12" ht="14.25" customHeight="1">
      <c r="A36" s="167"/>
      <c r="B36" s="16"/>
      <c r="C36" s="520"/>
      <c r="D36" s="513" t="s">
        <v>521</v>
      </c>
      <c r="E36" s="514">
        <v>0</v>
      </c>
      <c r="F36" s="515">
        <v>0</v>
      </c>
      <c r="G36" s="515">
        <v>0</v>
      </c>
      <c r="H36" s="515">
        <v>0</v>
      </c>
      <c r="I36" s="515">
        <v>0</v>
      </c>
      <c r="J36" s="515">
        <v>0</v>
      </c>
      <c r="K36" s="516">
        <v>0</v>
      </c>
      <c r="L36" s="517">
        <f>SUM(E36:K36)</f>
        <v>0</v>
      </c>
    </row>
    <row r="37" spans="1:12" ht="12" customHeight="1">
      <c r="A37" s="167"/>
      <c r="B37" s="14" t="s">
        <v>522</v>
      </c>
      <c r="C37" s="15"/>
      <c r="D37" s="196"/>
      <c r="E37" s="506"/>
      <c r="F37" s="507"/>
      <c r="G37" s="507"/>
      <c r="H37" s="507"/>
      <c r="I37" s="507"/>
      <c r="J37" s="507"/>
      <c r="K37" s="508"/>
      <c r="L37" s="485"/>
    </row>
    <row r="38" spans="1:12" ht="14.25" customHeight="1">
      <c r="A38" s="167"/>
      <c r="B38" s="16"/>
      <c r="C38" s="486" t="s">
        <v>523</v>
      </c>
      <c r="D38" s="487"/>
      <c r="E38" s="523" t="s">
        <v>686</v>
      </c>
      <c r="F38" s="524" t="s">
        <v>661</v>
      </c>
      <c r="G38" s="524" t="s">
        <v>686</v>
      </c>
      <c r="H38" s="524" t="s">
        <v>686</v>
      </c>
      <c r="I38" s="524" t="s">
        <v>686</v>
      </c>
      <c r="J38" s="524" t="s">
        <v>686</v>
      </c>
      <c r="K38" s="525" t="s">
        <v>686</v>
      </c>
      <c r="L38" s="491"/>
    </row>
    <row r="39" spans="1:12" ht="14.25" customHeight="1">
      <c r="A39" s="167"/>
      <c r="B39" s="17"/>
      <c r="C39" s="492" t="s">
        <v>524</v>
      </c>
      <c r="D39" s="493"/>
      <c r="E39" s="526">
        <v>10</v>
      </c>
      <c r="F39" s="527">
        <v>0</v>
      </c>
      <c r="G39" s="527">
        <v>3</v>
      </c>
      <c r="H39" s="527">
        <v>3</v>
      </c>
      <c r="I39" s="527">
        <v>2</v>
      </c>
      <c r="J39" s="527">
        <v>2</v>
      </c>
      <c r="K39" s="528">
        <v>5</v>
      </c>
      <c r="L39" s="517">
        <f>SUM(E39:K39)</f>
        <v>25</v>
      </c>
    </row>
    <row r="40" spans="1:12" ht="14.25" customHeight="1">
      <c r="A40" s="167"/>
      <c r="B40" s="9" t="s">
        <v>657</v>
      </c>
      <c r="C40" s="10"/>
      <c r="D40" s="195"/>
      <c r="E40" s="160" t="s">
        <v>656</v>
      </c>
      <c r="F40" s="20" t="s">
        <v>674</v>
      </c>
      <c r="G40" s="20" t="s">
        <v>674</v>
      </c>
      <c r="H40" s="20" t="s">
        <v>675</v>
      </c>
      <c r="I40" s="20" t="s">
        <v>676</v>
      </c>
      <c r="J40" s="20" t="s">
        <v>675</v>
      </c>
      <c r="K40" s="176" t="s">
        <v>675</v>
      </c>
      <c r="L40" s="178"/>
    </row>
    <row r="41" spans="1:12" s="33" customFormat="1" ht="14.25" customHeight="1">
      <c r="A41" s="168"/>
      <c r="B41" s="9" t="s">
        <v>660</v>
      </c>
      <c r="C41" s="23"/>
      <c r="D41" s="197"/>
      <c r="E41" s="160" t="s">
        <v>661</v>
      </c>
      <c r="F41" s="150" t="s">
        <v>661</v>
      </c>
      <c r="G41" s="150" t="s">
        <v>661</v>
      </c>
      <c r="H41" s="150" t="s">
        <v>661</v>
      </c>
      <c r="I41" s="150" t="s">
        <v>661</v>
      </c>
      <c r="J41" s="150" t="s">
        <v>662</v>
      </c>
      <c r="K41" s="177" t="s">
        <v>661</v>
      </c>
      <c r="L41" s="179"/>
    </row>
    <row r="42" spans="1:12" s="33" customFormat="1" ht="14.25" customHeight="1" thickBot="1">
      <c r="A42" s="219"/>
      <c r="B42" s="172" t="s">
        <v>663</v>
      </c>
      <c r="C42" s="220"/>
      <c r="D42" s="221"/>
      <c r="E42" s="222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  <c r="K42" s="224">
        <v>0</v>
      </c>
      <c r="L42" s="225">
        <f>SUM(E42:K42)</f>
        <v>0</v>
      </c>
    </row>
    <row r="43" spans="1:12" ht="12" customHeight="1">
      <c r="A43" s="167" t="s">
        <v>525</v>
      </c>
      <c r="B43" s="204"/>
      <c r="C43" s="204"/>
      <c r="D43" s="205"/>
      <c r="E43" s="216"/>
      <c r="F43" s="217"/>
      <c r="G43" s="217"/>
      <c r="H43" s="217"/>
      <c r="I43" s="217"/>
      <c r="J43" s="217"/>
      <c r="K43" s="218"/>
      <c r="L43" s="182"/>
    </row>
    <row r="44" spans="1:12" ht="12" customHeight="1">
      <c r="A44" s="167"/>
      <c r="B44" s="14" t="s">
        <v>658</v>
      </c>
      <c r="C44" s="15"/>
      <c r="D44" s="196"/>
      <c r="E44" s="506"/>
      <c r="F44" s="507"/>
      <c r="G44" s="507"/>
      <c r="H44" s="507"/>
      <c r="I44" s="507"/>
      <c r="J44" s="507"/>
      <c r="K44" s="508"/>
      <c r="L44" s="485"/>
    </row>
    <row r="45" spans="1:12" ht="14.25" customHeight="1">
      <c r="A45" s="167"/>
      <c r="B45" s="16"/>
      <c r="C45" s="486" t="s">
        <v>384</v>
      </c>
      <c r="D45" s="487"/>
      <c r="E45" s="498">
        <v>366</v>
      </c>
      <c r="F45" s="499">
        <v>366</v>
      </c>
      <c r="G45" s="499">
        <v>366</v>
      </c>
      <c r="H45" s="499">
        <v>366</v>
      </c>
      <c r="I45" s="499">
        <v>366</v>
      </c>
      <c r="J45" s="499">
        <v>366</v>
      </c>
      <c r="K45" s="500">
        <v>366</v>
      </c>
      <c r="L45" s="501">
        <f>SUM(E45:K45)</f>
        <v>2562</v>
      </c>
    </row>
    <row r="46" spans="1:12" ht="14.25" customHeight="1">
      <c r="A46" s="167"/>
      <c r="B46" s="16"/>
      <c r="C46" s="486" t="s">
        <v>385</v>
      </c>
      <c r="D46" s="487"/>
      <c r="E46" s="498">
        <v>43173</v>
      </c>
      <c r="F46" s="499">
        <v>4866</v>
      </c>
      <c r="G46" s="499">
        <v>8582</v>
      </c>
      <c r="H46" s="499">
        <v>27301</v>
      </c>
      <c r="I46" s="499">
        <v>5801</v>
      </c>
      <c r="J46" s="499">
        <v>18787</v>
      </c>
      <c r="K46" s="500">
        <v>62917</v>
      </c>
      <c r="L46" s="501">
        <f>SUM(E46:K46)</f>
        <v>171427</v>
      </c>
    </row>
    <row r="47" spans="1:12" ht="14.25" customHeight="1">
      <c r="A47" s="167"/>
      <c r="B47" s="16"/>
      <c r="C47" s="486" t="s">
        <v>386</v>
      </c>
      <c r="D47" s="487"/>
      <c r="E47" s="498">
        <v>271</v>
      </c>
      <c r="F47" s="499">
        <v>245</v>
      </c>
      <c r="G47" s="499">
        <v>267</v>
      </c>
      <c r="H47" s="499">
        <v>245</v>
      </c>
      <c r="I47" s="499">
        <v>245</v>
      </c>
      <c r="J47" s="499">
        <v>294</v>
      </c>
      <c r="K47" s="500">
        <v>294</v>
      </c>
      <c r="L47" s="501">
        <f>SUM(E47:K47)</f>
        <v>1861</v>
      </c>
    </row>
    <row r="48" spans="1:12" ht="14.25" customHeight="1">
      <c r="A48" s="167"/>
      <c r="B48" s="17"/>
      <c r="C48" s="492" t="s">
        <v>387</v>
      </c>
      <c r="D48" s="493"/>
      <c r="E48" s="514">
        <v>126247</v>
      </c>
      <c r="F48" s="515">
        <v>19780</v>
      </c>
      <c r="G48" s="515">
        <v>15432</v>
      </c>
      <c r="H48" s="515">
        <v>87529</v>
      </c>
      <c r="I48" s="515">
        <v>36271</v>
      </c>
      <c r="J48" s="515">
        <v>63248</v>
      </c>
      <c r="K48" s="516">
        <v>142186</v>
      </c>
      <c r="L48" s="501">
        <f>SUM(E48:K48)</f>
        <v>490693</v>
      </c>
    </row>
    <row r="49" spans="1:12" s="33" customFormat="1" ht="14.25" customHeight="1">
      <c r="A49" s="167"/>
      <c r="B49" s="22" t="s">
        <v>659</v>
      </c>
      <c r="C49" s="23"/>
      <c r="D49" s="197"/>
      <c r="E49" s="529">
        <f aca="true" t="shared" si="1" ref="E49:K49">+E50+E51</f>
        <v>583.9</v>
      </c>
      <c r="F49" s="530">
        <f>+F50+F51</f>
        <v>94</v>
      </c>
      <c r="G49" s="530">
        <f t="shared" si="1"/>
        <v>81.19999999999999</v>
      </c>
      <c r="H49" s="530">
        <f t="shared" si="1"/>
        <v>431.9</v>
      </c>
      <c r="I49" s="530">
        <f>+I50+I51</f>
        <v>163.8</v>
      </c>
      <c r="J49" s="530">
        <f t="shared" si="1"/>
        <v>266.4</v>
      </c>
      <c r="K49" s="531">
        <f t="shared" si="1"/>
        <v>655.5</v>
      </c>
      <c r="L49" s="532">
        <f>+L50+L51</f>
        <v>2276.7000000000003</v>
      </c>
    </row>
    <row r="50" spans="1:12" s="33" customFormat="1" ht="14.25" customHeight="1">
      <c r="A50" s="167"/>
      <c r="B50" s="21"/>
      <c r="C50" s="533" t="s">
        <v>526</v>
      </c>
      <c r="D50" s="534"/>
      <c r="E50" s="535">
        <f>ROUND(+E46/E45,1)</f>
        <v>118</v>
      </c>
      <c r="F50" s="535">
        <f aca="true" t="shared" si="2" ref="F50:K50">ROUND(+F46/F45,1)</f>
        <v>13.3</v>
      </c>
      <c r="G50" s="535">
        <f t="shared" si="2"/>
        <v>23.4</v>
      </c>
      <c r="H50" s="535">
        <f t="shared" si="2"/>
        <v>74.6</v>
      </c>
      <c r="I50" s="535">
        <f t="shared" si="2"/>
        <v>15.8</v>
      </c>
      <c r="J50" s="535">
        <f t="shared" si="2"/>
        <v>51.3</v>
      </c>
      <c r="K50" s="535">
        <f t="shared" si="2"/>
        <v>171.9</v>
      </c>
      <c r="L50" s="538">
        <f>SUM(E50:K50)</f>
        <v>468.30000000000007</v>
      </c>
    </row>
    <row r="51" spans="1:12" s="33" customFormat="1" ht="14.25" customHeight="1" thickBot="1">
      <c r="A51" s="219"/>
      <c r="B51" s="227"/>
      <c r="C51" s="539" t="s">
        <v>527</v>
      </c>
      <c r="D51" s="540"/>
      <c r="E51" s="541">
        <f aca="true" t="shared" si="3" ref="E51:K51">ROUND(+E48/E47,1)</f>
        <v>465.9</v>
      </c>
      <c r="F51" s="542">
        <f t="shared" si="3"/>
        <v>80.7</v>
      </c>
      <c r="G51" s="542">
        <f t="shared" si="3"/>
        <v>57.8</v>
      </c>
      <c r="H51" s="542">
        <f t="shared" si="3"/>
        <v>357.3</v>
      </c>
      <c r="I51" s="542">
        <f t="shared" si="3"/>
        <v>148</v>
      </c>
      <c r="J51" s="542">
        <f t="shared" si="3"/>
        <v>215.1</v>
      </c>
      <c r="K51" s="543">
        <f t="shared" si="3"/>
        <v>483.6</v>
      </c>
      <c r="L51" s="544">
        <f>SUM(E51:K51)</f>
        <v>1808.4</v>
      </c>
    </row>
    <row r="52" spans="1:12" ht="12" customHeight="1">
      <c r="A52" s="226" t="s">
        <v>528</v>
      </c>
      <c r="B52" s="204"/>
      <c r="C52" s="204"/>
      <c r="D52" s="205"/>
      <c r="E52" s="395"/>
      <c r="F52" s="396"/>
      <c r="G52" s="396"/>
      <c r="H52" s="396"/>
      <c r="I52" s="396"/>
      <c r="J52" s="396"/>
      <c r="K52" s="397"/>
      <c r="L52" s="398"/>
    </row>
    <row r="53" spans="1:12" s="86" customFormat="1" ht="14.25" customHeight="1">
      <c r="A53" s="170"/>
      <c r="B53" s="545" t="s">
        <v>490</v>
      </c>
      <c r="C53" s="546"/>
      <c r="D53" s="547"/>
      <c r="E53" s="548">
        <v>218</v>
      </c>
      <c r="F53" s="549">
        <v>27</v>
      </c>
      <c r="G53" s="549">
        <v>25</v>
      </c>
      <c r="H53" s="549">
        <v>111</v>
      </c>
      <c r="I53" s="549">
        <v>68</v>
      </c>
      <c r="J53" s="549">
        <v>1</v>
      </c>
      <c r="K53" s="550">
        <v>288</v>
      </c>
      <c r="L53" s="551">
        <f>SUM(E53:K53)</f>
        <v>738</v>
      </c>
    </row>
    <row r="54" spans="1:12" ht="14.25" customHeight="1">
      <c r="A54" s="167"/>
      <c r="B54" s="552" t="s">
        <v>375</v>
      </c>
      <c r="C54" s="553"/>
      <c r="D54" s="487"/>
      <c r="E54" s="498">
        <v>218</v>
      </c>
      <c r="F54" s="499">
        <v>27</v>
      </c>
      <c r="G54" s="499">
        <v>25</v>
      </c>
      <c r="H54" s="499">
        <v>111</v>
      </c>
      <c r="I54" s="499">
        <v>68</v>
      </c>
      <c r="J54" s="499">
        <v>1</v>
      </c>
      <c r="K54" s="500">
        <v>288</v>
      </c>
      <c r="L54" s="501">
        <f>SUM(E54:K54)</f>
        <v>738</v>
      </c>
    </row>
    <row r="55" spans="1:12" ht="14.25" customHeight="1" thickBot="1">
      <c r="A55" s="171"/>
      <c r="B55" s="554" t="s">
        <v>376</v>
      </c>
      <c r="C55" s="555"/>
      <c r="D55" s="556"/>
      <c r="E55" s="557">
        <v>0</v>
      </c>
      <c r="F55" s="558">
        <v>0</v>
      </c>
      <c r="G55" s="558">
        <v>0</v>
      </c>
      <c r="H55" s="558">
        <v>0</v>
      </c>
      <c r="I55" s="558">
        <v>0</v>
      </c>
      <c r="J55" s="558">
        <v>0</v>
      </c>
      <c r="K55" s="559">
        <v>0</v>
      </c>
      <c r="L55" s="560">
        <f>SUM(E55:K55)</f>
        <v>0</v>
      </c>
    </row>
    <row r="56" spans="1:12" ht="12" customHeight="1">
      <c r="A56" s="167" t="s">
        <v>664</v>
      </c>
      <c r="B56" s="16"/>
      <c r="C56" s="204"/>
      <c r="D56" s="205"/>
      <c r="E56" s="395"/>
      <c r="F56" s="396"/>
      <c r="G56" s="396"/>
      <c r="H56" s="396"/>
      <c r="I56" s="396"/>
      <c r="J56" s="396"/>
      <c r="K56" s="397"/>
      <c r="L56" s="398"/>
    </row>
    <row r="57" spans="1:12" ht="14.25" customHeight="1">
      <c r="A57" s="167"/>
      <c r="B57" s="1130" t="s">
        <v>672</v>
      </c>
      <c r="C57" s="1129" t="s">
        <v>665</v>
      </c>
      <c r="D57" s="570" t="s">
        <v>666</v>
      </c>
      <c r="E57" s="561">
        <v>0</v>
      </c>
      <c r="F57" s="562">
        <v>0</v>
      </c>
      <c r="G57" s="562">
        <v>0</v>
      </c>
      <c r="H57" s="562">
        <v>0</v>
      </c>
      <c r="I57" s="562">
        <v>0</v>
      </c>
      <c r="J57" s="562">
        <v>0</v>
      </c>
      <c r="K57" s="563">
        <v>0</v>
      </c>
      <c r="L57" s="501">
        <f>SUM(E57:K57)</f>
        <v>0</v>
      </c>
    </row>
    <row r="58" spans="1:12" ht="14.25" customHeight="1">
      <c r="A58" s="167"/>
      <c r="B58" s="1131"/>
      <c r="C58" s="1129"/>
      <c r="D58" s="570" t="s">
        <v>667</v>
      </c>
      <c r="E58" s="564">
        <v>0</v>
      </c>
      <c r="F58" s="565">
        <v>0</v>
      </c>
      <c r="G58" s="565">
        <v>0</v>
      </c>
      <c r="H58" s="565">
        <v>0</v>
      </c>
      <c r="I58" s="565">
        <v>0</v>
      </c>
      <c r="J58" s="565">
        <v>0</v>
      </c>
      <c r="K58" s="563">
        <v>0</v>
      </c>
      <c r="L58" s="501">
        <f>SUM(E58:K58)</f>
        <v>0</v>
      </c>
    </row>
    <row r="59" spans="1:12" ht="14.25" customHeight="1">
      <c r="A59" s="167"/>
      <c r="B59" s="1131"/>
      <c r="C59" s="572" t="s">
        <v>669</v>
      </c>
      <c r="D59" s="570" t="s">
        <v>670</v>
      </c>
      <c r="E59" s="561">
        <v>0</v>
      </c>
      <c r="F59" s="562">
        <v>0</v>
      </c>
      <c r="G59" s="562">
        <v>0</v>
      </c>
      <c r="H59" s="562">
        <v>0</v>
      </c>
      <c r="I59" s="562">
        <v>0</v>
      </c>
      <c r="J59" s="562">
        <v>0</v>
      </c>
      <c r="K59" s="563">
        <v>0</v>
      </c>
      <c r="L59" s="501">
        <f>SUM(E59:K59)</f>
        <v>0</v>
      </c>
    </row>
    <row r="60" spans="1:12" ht="14.25" customHeight="1" thickBot="1">
      <c r="A60" s="171"/>
      <c r="B60" s="566" t="s">
        <v>673</v>
      </c>
      <c r="C60" s="573" t="s">
        <v>668</v>
      </c>
      <c r="D60" s="571" t="s">
        <v>671</v>
      </c>
      <c r="E60" s="567">
        <v>0</v>
      </c>
      <c r="F60" s="568">
        <v>0</v>
      </c>
      <c r="G60" s="568">
        <v>0</v>
      </c>
      <c r="H60" s="568">
        <v>921</v>
      </c>
      <c r="I60" s="568">
        <v>0</v>
      </c>
      <c r="J60" s="568">
        <v>0</v>
      </c>
      <c r="K60" s="569">
        <v>71</v>
      </c>
      <c r="L60" s="560">
        <f>SUM(E60:K60)</f>
        <v>992</v>
      </c>
    </row>
    <row r="68" spans="1:10" s="86" customFormat="1" ht="13.5">
      <c r="A68" s="32"/>
      <c r="B68" s="32"/>
      <c r="C68" s="32"/>
      <c r="D68" s="32"/>
      <c r="E68" s="32"/>
      <c r="F68" s="32"/>
      <c r="G68" s="32"/>
      <c r="H68" s="32"/>
      <c r="I68" s="32"/>
      <c r="J68" s="32"/>
    </row>
  </sheetData>
  <mergeCells count="4">
    <mergeCell ref="L4:L6"/>
    <mergeCell ref="A1:H1"/>
    <mergeCell ref="C57:C58"/>
    <mergeCell ref="B57:B59"/>
  </mergeCells>
  <conditionalFormatting sqref="L7:L65536 M1:IV65536 L1:L4 A1:K65536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5118110236220472" bottom="0.2362204724409449" header="0.5118110236220472" footer="0.5118110236220472"/>
  <pageSetup horizontalDpi="600" verticalDpi="600" orientation="landscape" pageOrder="overThenDown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N110"/>
  <sheetViews>
    <sheetView view="pageBreakPreview" zoomScaleNormal="75" zoomScaleSheetLayoutView="100" workbookViewId="0" topLeftCell="A1">
      <pane xSplit="5" ySplit="3" topLeftCell="F35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I100" sqref="I100"/>
    </sheetView>
  </sheetViews>
  <sheetFormatPr defaultColWidth="9.00390625" defaultRowHeight="13.5"/>
  <cols>
    <col min="1" max="1" width="4.00390625" style="32" customWidth="1"/>
    <col min="2" max="4" width="2.75390625" style="32" customWidth="1"/>
    <col min="5" max="6" width="18.75390625" style="32" customWidth="1"/>
    <col min="7" max="13" width="18.375" style="32" customWidth="1"/>
    <col min="14" max="14" width="9.00390625" style="32" customWidth="1"/>
    <col min="15" max="16384" width="9.00390625" style="1" customWidth="1"/>
  </cols>
  <sheetData>
    <row r="1" spans="1:14" s="3" customFormat="1" ht="21" customHeight="1" thickBot="1">
      <c r="A1" s="37" t="s">
        <v>573</v>
      </c>
      <c r="B1" s="37"/>
      <c r="C1" s="37"/>
      <c r="D1" s="37"/>
      <c r="E1" s="37"/>
      <c r="F1" s="37"/>
      <c r="G1" s="37"/>
      <c r="H1" s="33"/>
      <c r="I1" s="66"/>
      <c r="K1" s="33"/>
      <c r="L1" s="33"/>
      <c r="M1" s="66" t="s">
        <v>478</v>
      </c>
      <c r="N1" s="33"/>
    </row>
    <row r="2" spans="1:14" s="3" customFormat="1" ht="16.5" customHeight="1">
      <c r="A2" s="346"/>
      <c r="B2" s="347"/>
      <c r="C2" s="347"/>
      <c r="D2" s="347"/>
      <c r="E2" s="348" t="s">
        <v>531</v>
      </c>
      <c r="F2" s="296" t="s">
        <v>373</v>
      </c>
      <c r="G2" s="296" t="s">
        <v>393</v>
      </c>
      <c r="H2" s="296" t="s">
        <v>374</v>
      </c>
      <c r="I2" s="297" t="s">
        <v>370</v>
      </c>
      <c r="J2" s="296" t="s">
        <v>394</v>
      </c>
      <c r="K2" s="296" t="s">
        <v>352</v>
      </c>
      <c r="L2" s="305" t="s">
        <v>354</v>
      </c>
      <c r="M2" s="1106" t="s">
        <v>572</v>
      </c>
      <c r="N2" s="33"/>
    </row>
    <row r="3" spans="1:14" s="3" customFormat="1" ht="16.5" customHeight="1" thickBot="1">
      <c r="A3" s="233" t="s">
        <v>588</v>
      </c>
      <c r="B3" s="350"/>
      <c r="C3" s="350"/>
      <c r="D3" s="350"/>
      <c r="E3" s="351"/>
      <c r="F3" s="234" t="s">
        <v>486</v>
      </c>
      <c r="G3" s="234" t="s">
        <v>398</v>
      </c>
      <c r="H3" s="234" t="s">
        <v>487</v>
      </c>
      <c r="I3" s="234" t="s">
        <v>372</v>
      </c>
      <c r="J3" s="234" t="s">
        <v>401</v>
      </c>
      <c r="K3" s="234" t="s">
        <v>488</v>
      </c>
      <c r="L3" s="306" t="s">
        <v>489</v>
      </c>
      <c r="M3" s="1107"/>
      <c r="N3" s="33"/>
    </row>
    <row r="4" spans="1:14" s="3" customFormat="1" ht="16.5" customHeight="1">
      <c r="A4" s="232" t="s">
        <v>574</v>
      </c>
      <c r="B4" s="57"/>
      <c r="C4" s="57"/>
      <c r="D4" s="57"/>
      <c r="E4" s="277"/>
      <c r="F4" s="349"/>
      <c r="G4" s="105"/>
      <c r="H4" s="105"/>
      <c r="I4" s="105"/>
      <c r="J4" s="105"/>
      <c r="K4" s="105"/>
      <c r="L4" s="353"/>
      <c r="M4" s="355"/>
      <c r="N4" s="33"/>
    </row>
    <row r="5" spans="1:14" s="3" customFormat="1" ht="16.5" customHeight="1">
      <c r="A5" s="232"/>
      <c r="B5" s="811" t="s">
        <v>479</v>
      </c>
      <c r="C5" s="847"/>
      <c r="D5" s="847"/>
      <c r="E5" s="848"/>
      <c r="F5" s="635">
        <v>188</v>
      </c>
      <c r="G5" s="784">
        <v>36</v>
      </c>
      <c r="H5" s="784">
        <v>36</v>
      </c>
      <c r="I5" s="784">
        <v>140</v>
      </c>
      <c r="J5" s="784">
        <v>72</v>
      </c>
      <c r="K5" s="784">
        <v>1</v>
      </c>
      <c r="L5" s="811">
        <v>549</v>
      </c>
      <c r="M5" s="644">
        <f aca="true" t="shared" si="0" ref="M5:M68">SUM(F5:L5)</f>
        <v>1022</v>
      </c>
      <c r="N5" s="33"/>
    </row>
    <row r="6" spans="1:14" s="3" customFormat="1" ht="16.5" customHeight="1">
      <c r="A6" s="232"/>
      <c r="B6" s="637" t="s">
        <v>480</v>
      </c>
      <c r="C6" s="849"/>
      <c r="D6" s="849"/>
      <c r="E6" s="606"/>
      <c r="F6" s="613">
        <v>16</v>
      </c>
      <c r="G6" s="787">
        <v>3</v>
      </c>
      <c r="H6" s="787">
        <v>3</v>
      </c>
      <c r="I6" s="787">
        <v>12</v>
      </c>
      <c r="J6" s="787">
        <v>6</v>
      </c>
      <c r="K6" s="787">
        <v>1</v>
      </c>
      <c r="L6" s="637">
        <v>46</v>
      </c>
      <c r="M6" s="657">
        <f t="shared" si="0"/>
        <v>87</v>
      </c>
      <c r="N6" s="33"/>
    </row>
    <row r="7" spans="1:14" s="3" customFormat="1" ht="16.5" customHeight="1">
      <c r="A7" s="232"/>
      <c r="B7" s="637" t="s">
        <v>575</v>
      </c>
      <c r="C7" s="849"/>
      <c r="D7" s="849"/>
      <c r="E7" s="606"/>
      <c r="F7" s="613">
        <v>70779</v>
      </c>
      <c r="G7" s="787">
        <v>13240</v>
      </c>
      <c r="H7" s="787">
        <v>15743</v>
      </c>
      <c r="I7" s="787">
        <v>53021</v>
      </c>
      <c r="J7" s="787">
        <v>26382</v>
      </c>
      <c r="K7" s="787">
        <v>3287</v>
      </c>
      <c r="L7" s="637">
        <v>176541</v>
      </c>
      <c r="M7" s="657">
        <f t="shared" si="0"/>
        <v>358993</v>
      </c>
      <c r="N7" s="33"/>
    </row>
    <row r="8" spans="1:14" s="3" customFormat="1" ht="16.5" customHeight="1">
      <c r="A8" s="232"/>
      <c r="B8" s="47" t="s">
        <v>576</v>
      </c>
      <c r="C8" s="57"/>
      <c r="D8" s="57"/>
      <c r="E8" s="277"/>
      <c r="F8" s="613">
        <v>32217</v>
      </c>
      <c r="G8" s="787">
        <v>6088</v>
      </c>
      <c r="H8" s="787">
        <v>8199</v>
      </c>
      <c r="I8" s="787">
        <v>25126</v>
      </c>
      <c r="J8" s="787">
        <v>15401</v>
      </c>
      <c r="K8" s="787">
        <v>1687</v>
      </c>
      <c r="L8" s="637">
        <v>87529</v>
      </c>
      <c r="M8" s="657">
        <f t="shared" si="0"/>
        <v>176247</v>
      </c>
      <c r="N8" s="33"/>
    </row>
    <row r="9" spans="1:14" s="3" customFormat="1" ht="16.5" customHeight="1">
      <c r="A9" s="232"/>
      <c r="B9" s="1140"/>
      <c r="C9" s="1141"/>
      <c r="D9" s="1141"/>
      <c r="E9" s="846" t="s">
        <v>577</v>
      </c>
      <c r="F9" s="613">
        <v>5588</v>
      </c>
      <c r="G9" s="787">
        <v>38</v>
      </c>
      <c r="H9" s="787">
        <v>0</v>
      </c>
      <c r="I9" s="787">
        <v>1799</v>
      </c>
      <c r="J9" s="787">
        <v>1025</v>
      </c>
      <c r="K9" s="787">
        <v>133</v>
      </c>
      <c r="L9" s="637">
        <v>6983</v>
      </c>
      <c r="M9" s="657">
        <f t="shared" si="0"/>
        <v>15566</v>
      </c>
      <c r="N9" s="33"/>
    </row>
    <row r="10" spans="1:14" s="3" customFormat="1" ht="16.5" customHeight="1">
      <c r="A10" s="232"/>
      <c r="B10" s="1140"/>
      <c r="C10" s="1141"/>
      <c r="D10" s="1141"/>
      <c r="E10" s="846" t="s">
        <v>578</v>
      </c>
      <c r="F10" s="613">
        <v>540</v>
      </c>
      <c r="G10" s="787">
        <v>0</v>
      </c>
      <c r="H10" s="787">
        <v>0</v>
      </c>
      <c r="I10" s="787">
        <v>0</v>
      </c>
      <c r="J10" s="787">
        <v>180</v>
      </c>
      <c r="K10" s="787">
        <v>0</v>
      </c>
      <c r="L10" s="637">
        <v>14</v>
      </c>
      <c r="M10" s="657">
        <f t="shared" si="0"/>
        <v>734</v>
      </c>
      <c r="N10" s="33"/>
    </row>
    <row r="11" spans="1:14" s="3" customFormat="1" ht="16.5" customHeight="1">
      <c r="A11" s="232"/>
      <c r="B11" s="1140"/>
      <c r="C11" s="1141"/>
      <c r="D11" s="1141"/>
      <c r="E11" s="846" t="s">
        <v>579</v>
      </c>
      <c r="F11" s="613">
        <v>23515</v>
      </c>
      <c r="G11" s="787">
        <v>5409</v>
      </c>
      <c r="H11" s="787">
        <v>7032</v>
      </c>
      <c r="I11" s="787">
        <v>19643</v>
      </c>
      <c r="J11" s="787">
        <v>10504</v>
      </c>
      <c r="K11" s="787">
        <v>884</v>
      </c>
      <c r="L11" s="637">
        <v>68266</v>
      </c>
      <c r="M11" s="657">
        <f t="shared" si="0"/>
        <v>135253</v>
      </c>
      <c r="N11" s="33"/>
    </row>
    <row r="12" spans="1:14" s="3" customFormat="1" ht="16.5" customHeight="1">
      <c r="A12" s="232"/>
      <c r="B12" s="1235"/>
      <c r="C12" s="1236"/>
      <c r="D12" s="1236"/>
      <c r="E12" s="846" t="s">
        <v>307</v>
      </c>
      <c r="F12" s="613">
        <v>2574</v>
      </c>
      <c r="G12" s="787">
        <v>641</v>
      </c>
      <c r="H12" s="787">
        <v>1167</v>
      </c>
      <c r="I12" s="787">
        <v>3684</v>
      </c>
      <c r="J12" s="787">
        <v>3692</v>
      </c>
      <c r="K12" s="787">
        <v>670</v>
      </c>
      <c r="L12" s="637">
        <v>12266</v>
      </c>
      <c r="M12" s="657">
        <f t="shared" si="0"/>
        <v>24694</v>
      </c>
      <c r="N12" s="33"/>
    </row>
    <row r="13" spans="1:14" s="3" customFormat="1" ht="16.5" customHeight="1">
      <c r="A13" s="232"/>
      <c r="B13" s="87" t="s">
        <v>490</v>
      </c>
      <c r="C13" s="88"/>
      <c r="D13" s="88"/>
      <c r="E13" s="582"/>
      <c r="F13" s="627">
        <v>102996</v>
      </c>
      <c r="G13" s="783">
        <v>19328</v>
      </c>
      <c r="H13" s="783">
        <v>23942</v>
      </c>
      <c r="I13" s="783">
        <v>78147</v>
      </c>
      <c r="J13" s="783">
        <v>41783</v>
      </c>
      <c r="K13" s="783">
        <v>4974</v>
      </c>
      <c r="L13" s="810">
        <v>264070</v>
      </c>
      <c r="M13" s="661">
        <f t="shared" si="0"/>
        <v>535240</v>
      </c>
      <c r="N13" s="33"/>
    </row>
    <row r="14" spans="1:14" s="3" customFormat="1" ht="16.5" customHeight="1">
      <c r="A14" s="232"/>
      <c r="B14" s="811" t="s">
        <v>481</v>
      </c>
      <c r="C14" s="847"/>
      <c r="D14" s="847"/>
      <c r="E14" s="848"/>
      <c r="F14" s="821">
        <v>717</v>
      </c>
      <c r="G14" s="784">
        <v>131</v>
      </c>
      <c r="H14" s="784">
        <v>155</v>
      </c>
      <c r="I14" s="784">
        <v>555</v>
      </c>
      <c r="J14" s="784">
        <v>264</v>
      </c>
      <c r="K14" s="784">
        <v>33</v>
      </c>
      <c r="L14" s="811">
        <v>2016</v>
      </c>
      <c r="M14" s="644">
        <f t="shared" si="0"/>
        <v>3871</v>
      </c>
      <c r="N14" s="33"/>
    </row>
    <row r="15" spans="1:14" s="3" customFormat="1" ht="16.5" customHeight="1">
      <c r="A15" s="581"/>
      <c r="B15" s="810" t="s">
        <v>482</v>
      </c>
      <c r="C15" s="855"/>
      <c r="D15" s="855"/>
      <c r="E15" s="856"/>
      <c r="F15" s="820">
        <v>330</v>
      </c>
      <c r="G15" s="783">
        <v>76</v>
      </c>
      <c r="H15" s="783">
        <v>6</v>
      </c>
      <c r="I15" s="783">
        <v>277</v>
      </c>
      <c r="J15" s="783">
        <v>136</v>
      </c>
      <c r="K15" s="783">
        <v>10</v>
      </c>
      <c r="L15" s="810">
        <v>1148</v>
      </c>
      <c r="M15" s="661">
        <f t="shared" si="0"/>
        <v>1983</v>
      </c>
      <c r="N15" s="33"/>
    </row>
    <row r="16" spans="1:14" s="3" customFormat="1" ht="16.5" customHeight="1">
      <c r="A16" s="232" t="s">
        <v>580</v>
      </c>
      <c r="B16" s="57"/>
      <c r="C16" s="57"/>
      <c r="D16" s="57"/>
      <c r="E16" s="277"/>
      <c r="F16" s="349"/>
      <c r="G16" s="105"/>
      <c r="H16" s="105"/>
      <c r="I16" s="105"/>
      <c r="J16" s="105"/>
      <c r="K16" s="105"/>
      <c r="L16" s="353"/>
      <c r="M16" s="355"/>
      <c r="N16" s="33"/>
    </row>
    <row r="17" spans="1:14" s="3" customFormat="1" ht="16.5" customHeight="1">
      <c r="A17" s="232"/>
      <c r="B17" s="811" t="s">
        <v>479</v>
      </c>
      <c r="C17" s="847"/>
      <c r="D17" s="847"/>
      <c r="E17" s="848"/>
      <c r="F17" s="635">
        <v>246</v>
      </c>
      <c r="G17" s="784">
        <v>24</v>
      </c>
      <c r="H17" s="784">
        <v>24</v>
      </c>
      <c r="I17" s="784">
        <v>162</v>
      </c>
      <c r="J17" s="784">
        <v>60</v>
      </c>
      <c r="K17" s="784">
        <v>0</v>
      </c>
      <c r="L17" s="811">
        <v>247</v>
      </c>
      <c r="M17" s="644">
        <f t="shared" si="0"/>
        <v>763</v>
      </c>
      <c r="N17" s="33"/>
    </row>
    <row r="18" spans="1:14" s="3" customFormat="1" ht="16.5" customHeight="1">
      <c r="A18" s="232"/>
      <c r="B18" s="637" t="s">
        <v>480</v>
      </c>
      <c r="C18" s="849"/>
      <c r="D18" s="849"/>
      <c r="E18" s="606"/>
      <c r="F18" s="613">
        <v>20</v>
      </c>
      <c r="G18" s="787">
        <v>2</v>
      </c>
      <c r="H18" s="787">
        <v>2</v>
      </c>
      <c r="I18" s="787">
        <v>11</v>
      </c>
      <c r="J18" s="787">
        <v>5</v>
      </c>
      <c r="K18" s="787">
        <v>0</v>
      </c>
      <c r="L18" s="637">
        <v>20</v>
      </c>
      <c r="M18" s="657">
        <f t="shared" si="0"/>
        <v>60</v>
      </c>
      <c r="N18" s="33"/>
    </row>
    <row r="19" spans="1:14" s="3" customFormat="1" ht="16.5" customHeight="1">
      <c r="A19" s="232"/>
      <c r="B19" s="637" t="s">
        <v>575</v>
      </c>
      <c r="C19" s="849"/>
      <c r="D19" s="849"/>
      <c r="E19" s="606"/>
      <c r="F19" s="613">
        <v>214992</v>
      </c>
      <c r="G19" s="787">
        <v>11527</v>
      </c>
      <c r="H19" s="787">
        <v>15290</v>
      </c>
      <c r="I19" s="787">
        <v>76454</v>
      </c>
      <c r="J19" s="787">
        <v>47778</v>
      </c>
      <c r="K19" s="787">
        <v>0</v>
      </c>
      <c r="L19" s="637">
        <v>145225</v>
      </c>
      <c r="M19" s="657">
        <f t="shared" si="0"/>
        <v>511266</v>
      </c>
      <c r="N19" s="33"/>
    </row>
    <row r="20" spans="1:14" s="3" customFormat="1" ht="16.5" customHeight="1">
      <c r="A20" s="232"/>
      <c r="B20" s="47" t="s">
        <v>576</v>
      </c>
      <c r="C20" s="57"/>
      <c r="D20" s="57"/>
      <c r="E20" s="277"/>
      <c r="F20" s="613">
        <v>145782</v>
      </c>
      <c r="G20" s="787">
        <v>22209</v>
      </c>
      <c r="H20" s="787">
        <v>21660</v>
      </c>
      <c r="I20" s="787">
        <v>122356</v>
      </c>
      <c r="J20" s="787">
        <v>41082</v>
      </c>
      <c r="K20" s="787">
        <v>0</v>
      </c>
      <c r="L20" s="637">
        <v>123078</v>
      </c>
      <c r="M20" s="657">
        <f t="shared" si="0"/>
        <v>476167</v>
      </c>
      <c r="N20" s="33"/>
    </row>
    <row r="21" spans="1:14" s="3" customFormat="1" ht="16.5" customHeight="1">
      <c r="A21" s="232"/>
      <c r="B21" s="1140"/>
      <c r="C21" s="1141"/>
      <c r="D21" s="1141"/>
      <c r="E21" s="846" t="s">
        <v>577</v>
      </c>
      <c r="F21" s="613">
        <v>30867</v>
      </c>
      <c r="G21" s="787">
        <v>0</v>
      </c>
      <c r="H21" s="787">
        <v>0</v>
      </c>
      <c r="I21" s="787">
        <v>24552</v>
      </c>
      <c r="J21" s="787">
        <v>0</v>
      </c>
      <c r="K21" s="787">
        <v>0</v>
      </c>
      <c r="L21" s="637">
        <v>3610</v>
      </c>
      <c r="M21" s="657">
        <f t="shared" si="0"/>
        <v>59029</v>
      </c>
      <c r="N21" s="33"/>
    </row>
    <row r="22" spans="1:14" s="3" customFormat="1" ht="16.5" customHeight="1">
      <c r="A22" s="232"/>
      <c r="B22" s="1140"/>
      <c r="C22" s="1141"/>
      <c r="D22" s="1141"/>
      <c r="E22" s="846" t="s">
        <v>578</v>
      </c>
      <c r="F22" s="613">
        <v>26199</v>
      </c>
      <c r="G22" s="787">
        <v>5467</v>
      </c>
      <c r="H22" s="787">
        <v>8378</v>
      </c>
      <c r="I22" s="787">
        <v>60766</v>
      </c>
      <c r="J22" s="787">
        <v>15492</v>
      </c>
      <c r="K22" s="787">
        <v>0</v>
      </c>
      <c r="L22" s="637">
        <v>24432</v>
      </c>
      <c r="M22" s="657">
        <f t="shared" si="0"/>
        <v>140734</v>
      </c>
      <c r="N22" s="33"/>
    </row>
    <row r="23" spans="1:14" s="3" customFormat="1" ht="16.5" customHeight="1">
      <c r="A23" s="232"/>
      <c r="B23" s="1140"/>
      <c r="C23" s="1141"/>
      <c r="D23" s="1141"/>
      <c r="E23" s="846" t="s">
        <v>579</v>
      </c>
      <c r="F23" s="613">
        <v>24892</v>
      </c>
      <c r="G23" s="787">
        <v>4582</v>
      </c>
      <c r="H23" s="787">
        <v>6331</v>
      </c>
      <c r="I23" s="787">
        <v>33478</v>
      </c>
      <c r="J23" s="787">
        <v>17684</v>
      </c>
      <c r="K23" s="787">
        <v>0</v>
      </c>
      <c r="L23" s="637">
        <v>51796</v>
      </c>
      <c r="M23" s="657">
        <f t="shared" si="0"/>
        <v>138763</v>
      </c>
      <c r="N23" s="33"/>
    </row>
    <row r="24" spans="1:14" s="3" customFormat="1" ht="16.5" customHeight="1">
      <c r="A24" s="232"/>
      <c r="B24" s="1235"/>
      <c r="C24" s="1236"/>
      <c r="D24" s="1236"/>
      <c r="E24" s="846" t="s">
        <v>307</v>
      </c>
      <c r="F24" s="613">
        <v>63824</v>
      </c>
      <c r="G24" s="787">
        <v>12160</v>
      </c>
      <c r="H24" s="787">
        <v>6951</v>
      </c>
      <c r="I24" s="787">
        <v>3560</v>
      </c>
      <c r="J24" s="787">
        <v>7906</v>
      </c>
      <c r="K24" s="787">
        <v>0</v>
      </c>
      <c r="L24" s="637">
        <v>43240</v>
      </c>
      <c r="M24" s="657">
        <f t="shared" si="0"/>
        <v>137641</v>
      </c>
      <c r="N24" s="33"/>
    </row>
    <row r="25" spans="1:14" s="3" customFormat="1" ht="16.5" customHeight="1">
      <c r="A25" s="232"/>
      <c r="B25" s="87" t="s">
        <v>490</v>
      </c>
      <c r="C25" s="88"/>
      <c r="D25" s="88"/>
      <c r="E25" s="582"/>
      <c r="F25" s="627">
        <v>360774</v>
      </c>
      <c r="G25" s="783">
        <v>33736</v>
      </c>
      <c r="H25" s="783">
        <v>36950</v>
      </c>
      <c r="I25" s="783">
        <v>198810</v>
      </c>
      <c r="J25" s="783">
        <v>88860</v>
      </c>
      <c r="K25" s="783">
        <v>0</v>
      </c>
      <c r="L25" s="810">
        <v>268303</v>
      </c>
      <c r="M25" s="661">
        <f t="shared" si="0"/>
        <v>987433</v>
      </c>
      <c r="N25" s="33"/>
    </row>
    <row r="26" spans="1:14" s="3" customFormat="1" ht="16.5" customHeight="1">
      <c r="A26" s="232"/>
      <c r="B26" s="811" t="s">
        <v>481</v>
      </c>
      <c r="C26" s="847"/>
      <c r="D26" s="847"/>
      <c r="E26" s="848"/>
      <c r="F26" s="635">
        <v>784</v>
      </c>
      <c r="G26" s="784">
        <v>71</v>
      </c>
      <c r="H26" s="784">
        <v>117</v>
      </c>
      <c r="I26" s="784">
        <v>485</v>
      </c>
      <c r="J26" s="784">
        <v>252</v>
      </c>
      <c r="K26" s="784">
        <v>0</v>
      </c>
      <c r="L26" s="811">
        <v>864</v>
      </c>
      <c r="M26" s="644">
        <f t="shared" si="0"/>
        <v>2573</v>
      </c>
      <c r="N26" s="33"/>
    </row>
    <row r="27" spans="1:14" s="3" customFormat="1" ht="16.5" customHeight="1">
      <c r="A27" s="581"/>
      <c r="B27" s="810" t="s">
        <v>482</v>
      </c>
      <c r="C27" s="855"/>
      <c r="D27" s="855"/>
      <c r="E27" s="856"/>
      <c r="F27" s="627">
        <v>271</v>
      </c>
      <c r="G27" s="783">
        <v>22</v>
      </c>
      <c r="H27" s="783">
        <v>38</v>
      </c>
      <c r="I27" s="783">
        <v>183</v>
      </c>
      <c r="J27" s="783">
        <v>121</v>
      </c>
      <c r="K27" s="783">
        <v>0</v>
      </c>
      <c r="L27" s="810">
        <v>356</v>
      </c>
      <c r="M27" s="661">
        <f t="shared" si="0"/>
        <v>991</v>
      </c>
      <c r="N27" s="33"/>
    </row>
    <row r="28" spans="1:14" s="3" customFormat="1" ht="16.5" customHeight="1">
      <c r="A28" s="232" t="s">
        <v>368</v>
      </c>
      <c r="B28" s="57"/>
      <c r="C28" s="57"/>
      <c r="D28" s="57"/>
      <c r="E28" s="277"/>
      <c r="F28" s="349"/>
      <c r="G28" s="105"/>
      <c r="H28" s="105"/>
      <c r="I28" s="105"/>
      <c r="J28" s="105"/>
      <c r="K28" s="105"/>
      <c r="L28" s="353"/>
      <c r="M28" s="355"/>
      <c r="N28" s="33"/>
    </row>
    <row r="29" spans="1:14" s="3" customFormat="1" ht="16.5" customHeight="1">
      <c r="A29" s="232"/>
      <c r="B29" s="811" t="s">
        <v>479</v>
      </c>
      <c r="C29" s="847"/>
      <c r="D29" s="847"/>
      <c r="E29" s="848"/>
      <c r="F29" s="635">
        <v>1134</v>
      </c>
      <c r="G29" s="784">
        <v>156</v>
      </c>
      <c r="H29" s="784">
        <v>144</v>
      </c>
      <c r="I29" s="784">
        <v>758</v>
      </c>
      <c r="J29" s="784">
        <v>188</v>
      </c>
      <c r="K29" s="784">
        <v>0</v>
      </c>
      <c r="L29" s="811">
        <v>1569</v>
      </c>
      <c r="M29" s="644">
        <f t="shared" si="0"/>
        <v>3949</v>
      </c>
      <c r="N29" s="33"/>
    </row>
    <row r="30" spans="1:14" s="3" customFormat="1" ht="16.5" customHeight="1">
      <c r="A30" s="232"/>
      <c r="B30" s="637" t="s">
        <v>480</v>
      </c>
      <c r="C30" s="849"/>
      <c r="D30" s="849"/>
      <c r="E30" s="606"/>
      <c r="F30" s="613">
        <v>96</v>
      </c>
      <c r="G30" s="787">
        <v>13</v>
      </c>
      <c r="H30" s="787">
        <v>12</v>
      </c>
      <c r="I30" s="787">
        <v>46</v>
      </c>
      <c r="J30" s="787">
        <v>14</v>
      </c>
      <c r="K30" s="787">
        <v>0</v>
      </c>
      <c r="L30" s="637">
        <v>131</v>
      </c>
      <c r="M30" s="657">
        <f t="shared" si="0"/>
        <v>312</v>
      </c>
      <c r="N30" s="33"/>
    </row>
    <row r="31" spans="1:14" s="3" customFormat="1" ht="16.5" customHeight="1">
      <c r="A31" s="232"/>
      <c r="B31" s="637" t="s">
        <v>575</v>
      </c>
      <c r="C31" s="849"/>
      <c r="D31" s="849"/>
      <c r="E31" s="606"/>
      <c r="F31" s="613">
        <v>373383</v>
      </c>
      <c r="G31" s="787">
        <v>41994</v>
      </c>
      <c r="H31" s="787">
        <v>48770</v>
      </c>
      <c r="I31" s="787">
        <v>262389</v>
      </c>
      <c r="J31" s="787">
        <v>62285</v>
      </c>
      <c r="K31" s="787">
        <v>0</v>
      </c>
      <c r="L31" s="637">
        <v>492105</v>
      </c>
      <c r="M31" s="657">
        <f t="shared" si="0"/>
        <v>1280926</v>
      </c>
      <c r="N31" s="33"/>
    </row>
    <row r="32" spans="1:14" s="3" customFormat="1" ht="16.5" customHeight="1">
      <c r="A32" s="232"/>
      <c r="B32" s="47" t="s">
        <v>576</v>
      </c>
      <c r="C32" s="57"/>
      <c r="D32" s="57"/>
      <c r="E32" s="277"/>
      <c r="F32" s="613">
        <v>202686</v>
      </c>
      <c r="G32" s="787">
        <v>23039</v>
      </c>
      <c r="H32" s="787">
        <v>26972</v>
      </c>
      <c r="I32" s="787">
        <v>167851</v>
      </c>
      <c r="J32" s="787">
        <v>31117</v>
      </c>
      <c r="K32" s="787">
        <v>0</v>
      </c>
      <c r="L32" s="637">
        <v>293383</v>
      </c>
      <c r="M32" s="657">
        <f t="shared" si="0"/>
        <v>745048</v>
      </c>
      <c r="N32" s="33"/>
    </row>
    <row r="33" spans="1:14" s="3" customFormat="1" ht="16.5" customHeight="1">
      <c r="A33" s="232"/>
      <c r="B33" s="1140"/>
      <c r="C33" s="1141"/>
      <c r="D33" s="1141"/>
      <c r="E33" s="846" t="s">
        <v>577</v>
      </c>
      <c r="F33" s="613">
        <v>2053</v>
      </c>
      <c r="G33" s="787">
        <v>2924</v>
      </c>
      <c r="H33" s="787">
        <v>21</v>
      </c>
      <c r="I33" s="787">
        <v>21602</v>
      </c>
      <c r="J33" s="787">
        <v>164</v>
      </c>
      <c r="K33" s="787">
        <v>0</v>
      </c>
      <c r="L33" s="637">
        <v>28003</v>
      </c>
      <c r="M33" s="657">
        <f t="shared" si="0"/>
        <v>54767</v>
      </c>
      <c r="N33" s="33"/>
    </row>
    <row r="34" spans="1:14" s="3" customFormat="1" ht="16.5" customHeight="1">
      <c r="A34" s="232"/>
      <c r="B34" s="1140"/>
      <c r="C34" s="1141"/>
      <c r="D34" s="1141"/>
      <c r="E34" s="846" t="s">
        <v>578</v>
      </c>
      <c r="F34" s="613">
        <v>48978</v>
      </c>
      <c r="G34" s="787">
        <v>1951</v>
      </c>
      <c r="H34" s="787">
        <v>3808</v>
      </c>
      <c r="I34" s="787">
        <v>19424</v>
      </c>
      <c r="J34" s="787">
        <v>0</v>
      </c>
      <c r="K34" s="787">
        <v>0</v>
      </c>
      <c r="L34" s="637">
        <v>30166</v>
      </c>
      <c r="M34" s="657">
        <f t="shared" si="0"/>
        <v>104327</v>
      </c>
      <c r="N34" s="33"/>
    </row>
    <row r="35" spans="1:14" s="3" customFormat="1" ht="16.5" customHeight="1">
      <c r="A35" s="232"/>
      <c r="B35" s="1140"/>
      <c r="C35" s="1141"/>
      <c r="D35" s="1141"/>
      <c r="E35" s="846" t="s">
        <v>579</v>
      </c>
      <c r="F35" s="613">
        <v>133881</v>
      </c>
      <c r="G35" s="787">
        <v>16175</v>
      </c>
      <c r="H35" s="787">
        <v>19462</v>
      </c>
      <c r="I35" s="787">
        <v>109251</v>
      </c>
      <c r="J35" s="787">
        <v>24631</v>
      </c>
      <c r="K35" s="787">
        <v>0</v>
      </c>
      <c r="L35" s="637">
        <v>192431</v>
      </c>
      <c r="M35" s="657">
        <f t="shared" si="0"/>
        <v>495831</v>
      </c>
      <c r="N35" s="33"/>
    </row>
    <row r="36" spans="1:14" s="3" customFormat="1" ht="16.5" customHeight="1">
      <c r="A36" s="232"/>
      <c r="B36" s="1235"/>
      <c r="C36" s="1236"/>
      <c r="D36" s="1236"/>
      <c r="E36" s="846" t="s">
        <v>307</v>
      </c>
      <c r="F36" s="613">
        <v>17774</v>
      </c>
      <c r="G36" s="787">
        <v>1989</v>
      </c>
      <c r="H36" s="787">
        <v>3681</v>
      </c>
      <c r="I36" s="787">
        <v>17574</v>
      </c>
      <c r="J36" s="787">
        <v>6322</v>
      </c>
      <c r="K36" s="787">
        <v>0</v>
      </c>
      <c r="L36" s="637">
        <v>42783</v>
      </c>
      <c r="M36" s="657">
        <f t="shared" si="0"/>
        <v>90123</v>
      </c>
      <c r="N36" s="33"/>
    </row>
    <row r="37" spans="1:14" s="3" customFormat="1" ht="16.5" customHeight="1">
      <c r="A37" s="232"/>
      <c r="B37" s="87" t="s">
        <v>490</v>
      </c>
      <c r="C37" s="88"/>
      <c r="D37" s="88"/>
      <c r="E37" s="582"/>
      <c r="F37" s="627">
        <v>576069</v>
      </c>
      <c r="G37" s="783">
        <v>65033</v>
      </c>
      <c r="H37" s="783">
        <v>75742</v>
      </c>
      <c r="I37" s="783">
        <v>430240</v>
      </c>
      <c r="J37" s="783">
        <v>93402</v>
      </c>
      <c r="K37" s="783">
        <v>0</v>
      </c>
      <c r="L37" s="810">
        <v>785488</v>
      </c>
      <c r="M37" s="661">
        <f t="shared" si="0"/>
        <v>2025974</v>
      </c>
      <c r="N37" s="33"/>
    </row>
    <row r="38" spans="1:14" s="3" customFormat="1" ht="16.5" customHeight="1">
      <c r="A38" s="232"/>
      <c r="B38" s="811" t="s">
        <v>481</v>
      </c>
      <c r="C38" s="847"/>
      <c r="D38" s="847"/>
      <c r="E38" s="848"/>
      <c r="F38" s="635">
        <v>4127</v>
      </c>
      <c r="G38" s="784">
        <v>519</v>
      </c>
      <c r="H38" s="784">
        <v>425</v>
      </c>
      <c r="I38" s="784">
        <v>1956</v>
      </c>
      <c r="J38" s="784">
        <v>654</v>
      </c>
      <c r="K38" s="784">
        <v>0</v>
      </c>
      <c r="L38" s="811">
        <v>5131</v>
      </c>
      <c r="M38" s="644">
        <f t="shared" si="0"/>
        <v>12812</v>
      </c>
      <c r="N38" s="33"/>
    </row>
    <row r="39" spans="1:14" s="3" customFormat="1" ht="16.5" customHeight="1">
      <c r="A39" s="581"/>
      <c r="B39" s="810" t="s">
        <v>482</v>
      </c>
      <c r="C39" s="855"/>
      <c r="D39" s="855"/>
      <c r="E39" s="856"/>
      <c r="F39" s="627">
        <v>1842</v>
      </c>
      <c r="G39" s="783">
        <v>185</v>
      </c>
      <c r="H39" s="783">
        <v>144</v>
      </c>
      <c r="I39" s="783">
        <v>918</v>
      </c>
      <c r="J39" s="783">
        <v>331</v>
      </c>
      <c r="K39" s="783">
        <v>0</v>
      </c>
      <c r="L39" s="810">
        <v>2503</v>
      </c>
      <c r="M39" s="661">
        <f t="shared" si="0"/>
        <v>5923</v>
      </c>
      <c r="N39" s="33"/>
    </row>
    <row r="40" spans="1:14" s="3" customFormat="1" ht="16.5" customHeight="1">
      <c r="A40" s="232" t="s">
        <v>369</v>
      </c>
      <c r="B40" s="57"/>
      <c r="C40" s="57"/>
      <c r="D40" s="57"/>
      <c r="E40" s="277"/>
      <c r="F40" s="349"/>
      <c r="G40" s="105"/>
      <c r="H40" s="105"/>
      <c r="I40" s="105"/>
      <c r="J40" s="105"/>
      <c r="K40" s="105"/>
      <c r="L40" s="353"/>
      <c r="M40" s="355"/>
      <c r="N40" s="33"/>
    </row>
    <row r="41" spans="1:14" s="3" customFormat="1" ht="16.5" customHeight="1">
      <c r="A41" s="232"/>
      <c r="B41" s="811" t="s">
        <v>479</v>
      </c>
      <c r="C41" s="847"/>
      <c r="D41" s="847"/>
      <c r="E41" s="848"/>
      <c r="F41" s="635">
        <v>151</v>
      </c>
      <c r="G41" s="784">
        <v>36</v>
      </c>
      <c r="H41" s="784">
        <v>36</v>
      </c>
      <c r="I41" s="784">
        <v>165</v>
      </c>
      <c r="J41" s="784">
        <v>151</v>
      </c>
      <c r="K41" s="784">
        <v>0</v>
      </c>
      <c r="L41" s="811">
        <v>144</v>
      </c>
      <c r="M41" s="644">
        <f t="shared" si="0"/>
        <v>683</v>
      </c>
      <c r="N41" s="33"/>
    </row>
    <row r="42" spans="1:14" s="3" customFormat="1" ht="16.5" customHeight="1">
      <c r="A42" s="232"/>
      <c r="B42" s="637" t="s">
        <v>480</v>
      </c>
      <c r="C42" s="849"/>
      <c r="D42" s="849"/>
      <c r="E42" s="606"/>
      <c r="F42" s="613">
        <v>12</v>
      </c>
      <c r="G42" s="787">
        <v>3</v>
      </c>
      <c r="H42" s="787">
        <v>3</v>
      </c>
      <c r="I42" s="787">
        <v>7</v>
      </c>
      <c r="J42" s="787">
        <v>11</v>
      </c>
      <c r="K42" s="787">
        <v>0</v>
      </c>
      <c r="L42" s="637">
        <v>12</v>
      </c>
      <c r="M42" s="657">
        <f t="shared" si="0"/>
        <v>48</v>
      </c>
      <c r="N42" s="33"/>
    </row>
    <row r="43" spans="1:14" s="3" customFormat="1" ht="16.5" customHeight="1">
      <c r="A43" s="232"/>
      <c r="B43" s="637" t="s">
        <v>575</v>
      </c>
      <c r="C43" s="849"/>
      <c r="D43" s="849"/>
      <c r="E43" s="606"/>
      <c r="F43" s="613">
        <v>51830</v>
      </c>
      <c r="G43" s="787">
        <v>12005</v>
      </c>
      <c r="H43" s="787">
        <v>13591</v>
      </c>
      <c r="I43" s="787">
        <v>68141</v>
      </c>
      <c r="J43" s="787">
        <v>50374</v>
      </c>
      <c r="K43" s="787">
        <v>0</v>
      </c>
      <c r="L43" s="637">
        <v>50876</v>
      </c>
      <c r="M43" s="657">
        <f t="shared" si="0"/>
        <v>246817</v>
      </c>
      <c r="N43" s="33"/>
    </row>
    <row r="44" spans="1:14" s="3" customFormat="1" ht="16.5" customHeight="1">
      <c r="A44" s="232"/>
      <c r="B44" s="47" t="s">
        <v>576</v>
      </c>
      <c r="C44" s="57"/>
      <c r="D44" s="57"/>
      <c r="E44" s="277"/>
      <c r="F44" s="613">
        <v>26623</v>
      </c>
      <c r="G44" s="787">
        <v>6588</v>
      </c>
      <c r="H44" s="787">
        <v>7581</v>
      </c>
      <c r="I44" s="787">
        <v>44068</v>
      </c>
      <c r="J44" s="787">
        <v>24961</v>
      </c>
      <c r="K44" s="787">
        <v>0</v>
      </c>
      <c r="L44" s="637">
        <v>28041</v>
      </c>
      <c r="M44" s="657">
        <f t="shared" si="0"/>
        <v>137862</v>
      </c>
      <c r="N44" s="33"/>
    </row>
    <row r="45" spans="1:14" s="3" customFormat="1" ht="16.5" customHeight="1">
      <c r="A45" s="232"/>
      <c r="B45" s="1140"/>
      <c r="C45" s="1141"/>
      <c r="D45" s="1141"/>
      <c r="E45" s="846" t="s">
        <v>577</v>
      </c>
      <c r="F45" s="613">
        <v>375</v>
      </c>
      <c r="G45" s="787">
        <v>841</v>
      </c>
      <c r="H45" s="787">
        <v>9</v>
      </c>
      <c r="I45" s="787">
        <v>5255</v>
      </c>
      <c r="J45" s="787">
        <v>443</v>
      </c>
      <c r="K45" s="787">
        <v>0</v>
      </c>
      <c r="L45" s="637">
        <v>2752</v>
      </c>
      <c r="M45" s="657">
        <f t="shared" si="0"/>
        <v>9675</v>
      </c>
      <c r="N45" s="33"/>
    </row>
    <row r="46" spans="1:14" s="3" customFormat="1" ht="16.5" customHeight="1">
      <c r="A46" s="232"/>
      <c r="B46" s="1140"/>
      <c r="C46" s="1141"/>
      <c r="D46" s="1141"/>
      <c r="E46" s="846" t="s">
        <v>578</v>
      </c>
      <c r="F46" s="613">
        <v>6212</v>
      </c>
      <c r="G46" s="787">
        <v>469</v>
      </c>
      <c r="H46" s="787">
        <v>1095</v>
      </c>
      <c r="I46" s="787">
        <v>5115</v>
      </c>
      <c r="J46" s="787">
        <v>0</v>
      </c>
      <c r="K46" s="787">
        <v>0</v>
      </c>
      <c r="L46" s="637">
        <v>3116</v>
      </c>
      <c r="M46" s="657">
        <f t="shared" si="0"/>
        <v>16007</v>
      </c>
      <c r="N46" s="33"/>
    </row>
    <row r="47" spans="1:14" s="3" customFormat="1" ht="16.5" customHeight="1">
      <c r="A47" s="232"/>
      <c r="B47" s="1140"/>
      <c r="C47" s="1141"/>
      <c r="D47" s="1141"/>
      <c r="E47" s="846" t="s">
        <v>579</v>
      </c>
      <c r="F47" s="613">
        <v>18923</v>
      </c>
      <c r="G47" s="787">
        <v>4754</v>
      </c>
      <c r="H47" s="787">
        <v>5488</v>
      </c>
      <c r="I47" s="787">
        <v>29753</v>
      </c>
      <c r="J47" s="787">
        <v>19810</v>
      </c>
      <c r="K47" s="787">
        <v>0</v>
      </c>
      <c r="L47" s="637">
        <v>18940</v>
      </c>
      <c r="M47" s="657">
        <f t="shared" si="0"/>
        <v>97668</v>
      </c>
      <c r="N47" s="33"/>
    </row>
    <row r="48" spans="1:14" s="3" customFormat="1" ht="16.5" customHeight="1">
      <c r="A48" s="232"/>
      <c r="B48" s="1235"/>
      <c r="C48" s="1236"/>
      <c r="D48" s="1236"/>
      <c r="E48" s="846" t="s">
        <v>307</v>
      </c>
      <c r="F48" s="613">
        <v>1113</v>
      </c>
      <c r="G48" s="787">
        <v>524</v>
      </c>
      <c r="H48" s="787">
        <v>989</v>
      </c>
      <c r="I48" s="787">
        <v>3945</v>
      </c>
      <c r="J48" s="787">
        <v>4708</v>
      </c>
      <c r="K48" s="787">
        <v>0</v>
      </c>
      <c r="L48" s="637">
        <v>3233</v>
      </c>
      <c r="M48" s="657">
        <f t="shared" si="0"/>
        <v>14512</v>
      </c>
      <c r="N48" s="33"/>
    </row>
    <row r="49" spans="1:14" s="3" customFormat="1" ht="16.5" customHeight="1">
      <c r="A49" s="232"/>
      <c r="B49" s="87" t="s">
        <v>490</v>
      </c>
      <c r="C49" s="88"/>
      <c r="D49" s="88"/>
      <c r="E49" s="582"/>
      <c r="F49" s="627">
        <v>78453</v>
      </c>
      <c r="G49" s="783">
        <v>18593</v>
      </c>
      <c r="H49" s="783">
        <v>21172</v>
      </c>
      <c r="I49" s="783">
        <v>112209</v>
      </c>
      <c r="J49" s="783">
        <v>75335</v>
      </c>
      <c r="K49" s="783">
        <v>0</v>
      </c>
      <c r="L49" s="810">
        <v>78917</v>
      </c>
      <c r="M49" s="661">
        <f t="shared" si="0"/>
        <v>384679</v>
      </c>
      <c r="N49" s="33"/>
    </row>
    <row r="50" spans="1:14" s="3" customFormat="1" ht="16.5" customHeight="1">
      <c r="A50" s="232"/>
      <c r="B50" s="811" t="s">
        <v>481</v>
      </c>
      <c r="C50" s="847"/>
      <c r="D50" s="847"/>
      <c r="E50" s="848"/>
      <c r="F50" s="635">
        <v>601</v>
      </c>
      <c r="G50" s="784">
        <v>142</v>
      </c>
      <c r="H50" s="784">
        <v>152</v>
      </c>
      <c r="I50" s="784">
        <v>394</v>
      </c>
      <c r="J50" s="784">
        <v>522</v>
      </c>
      <c r="K50" s="784">
        <v>0</v>
      </c>
      <c r="L50" s="811">
        <v>620</v>
      </c>
      <c r="M50" s="644">
        <f t="shared" si="0"/>
        <v>2431</v>
      </c>
      <c r="N50" s="33"/>
    </row>
    <row r="51" spans="1:14" s="3" customFormat="1" ht="16.5" customHeight="1">
      <c r="A51" s="581"/>
      <c r="B51" s="810" t="s">
        <v>482</v>
      </c>
      <c r="C51" s="855"/>
      <c r="D51" s="855"/>
      <c r="E51" s="856"/>
      <c r="F51" s="627">
        <v>368</v>
      </c>
      <c r="G51" s="783">
        <v>74</v>
      </c>
      <c r="H51" s="783">
        <v>62</v>
      </c>
      <c r="I51" s="783">
        <v>256</v>
      </c>
      <c r="J51" s="783">
        <v>281</v>
      </c>
      <c r="K51" s="783">
        <v>0</v>
      </c>
      <c r="L51" s="810">
        <v>398</v>
      </c>
      <c r="M51" s="661">
        <f t="shared" si="0"/>
        <v>1439</v>
      </c>
      <c r="N51" s="33"/>
    </row>
    <row r="52" spans="1:14" s="3" customFormat="1" ht="16.5" customHeight="1">
      <c r="A52" s="232" t="s">
        <v>581</v>
      </c>
      <c r="B52" s="57"/>
      <c r="C52" s="57"/>
      <c r="D52" s="57"/>
      <c r="E52" s="277"/>
      <c r="F52" s="349"/>
      <c r="G52" s="105"/>
      <c r="H52" s="105"/>
      <c r="I52" s="105"/>
      <c r="J52" s="105"/>
      <c r="K52" s="105"/>
      <c r="L52" s="353"/>
      <c r="M52" s="355"/>
      <c r="N52" s="33"/>
    </row>
    <row r="53" spans="1:14" s="3" customFormat="1" ht="16.5" customHeight="1">
      <c r="A53" s="232"/>
      <c r="B53" s="811" t="s">
        <v>479</v>
      </c>
      <c r="C53" s="847"/>
      <c r="D53" s="847"/>
      <c r="E53" s="848"/>
      <c r="F53" s="635">
        <v>421</v>
      </c>
      <c r="G53" s="784">
        <v>72</v>
      </c>
      <c r="H53" s="784">
        <v>60</v>
      </c>
      <c r="I53" s="784">
        <v>281</v>
      </c>
      <c r="J53" s="784">
        <v>155</v>
      </c>
      <c r="K53" s="784">
        <v>0</v>
      </c>
      <c r="L53" s="811">
        <v>456</v>
      </c>
      <c r="M53" s="644">
        <f t="shared" si="0"/>
        <v>1445</v>
      </c>
      <c r="N53" s="33"/>
    </row>
    <row r="54" spans="1:14" s="3" customFormat="1" ht="16.5" customHeight="1">
      <c r="A54" s="232"/>
      <c r="B54" s="637" t="s">
        <v>480</v>
      </c>
      <c r="C54" s="849"/>
      <c r="D54" s="849"/>
      <c r="E54" s="606"/>
      <c r="F54" s="613">
        <v>35</v>
      </c>
      <c r="G54" s="787">
        <v>6</v>
      </c>
      <c r="H54" s="787">
        <v>5</v>
      </c>
      <c r="I54" s="787">
        <v>19</v>
      </c>
      <c r="J54" s="787">
        <v>13</v>
      </c>
      <c r="K54" s="787">
        <v>0</v>
      </c>
      <c r="L54" s="637">
        <v>38</v>
      </c>
      <c r="M54" s="657">
        <f t="shared" si="0"/>
        <v>116</v>
      </c>
      <c r="N54" s="33"/>
    </row>
    <row r="55" spans="1:14" s="3" customFormat="1" ht="16.5" customHeight="1">
      <c r="A55" s="232"/>
      <c r="B55" s="637" t="s">
        <v>575</v>
      </c>
      <c r="C55" s="849"/>
      <c r="D55" s="849"/>
      <c r="E55" s="606"/>
      <c r="F55" s="613">
        <v>146333</v>
      </c>
      <c r="G55" s="787">
        <v>20042</v>
      </c>
      <c r="H55" s="787">
        <v>24837</v>
      </c>
      <c r="I55" s="787">
        <v>106178</v>
      </c>
      <c r="J55" s="787">
        <v>53075</v>
      </c>
      <c r="K55" s="787">
        <v>0</v>
      </c>
      <c r="L55" s="637">
        <v>137169</v>
      </c>
      <c r="M55" s="657">
        <f t="shared" si="0"/>
        <v>487634</v>
      </c>
      <c r="N55" s="33"/>
    </row>
    <row r="56" spans="1:14" s="3" customFormat="1" ht="16.5" customHeight="1">
      <c r="A56" s="232"/>
      <c r="B56" s="47" t="s">
        <v>576</v>
      </c>
      <c r="C56" s="57"/>
      <c r="D56" s="57"/>
      <c r="E56" s="277"/>
      <c r="F56" s="613">
        <v>79352</v>
      </c>
      <c r="G56" s="787">
        <v>8516</v>
      </c>
      <c r="H56" s="787">
        <v>10941</v>
      </c>
      <c r="I56" s="787">
        <v>57219</v>
      </c>
      <c r="J56" s="787">
        <v>23943</v>
      </c>
      <c r="K56" s="787">
        <v>0</v>
      </c>
      <c r="L56" s="637">
        <v>75799</v>
      </c>
      <c r="M56" s="657">
        <f t="shared" si="0"/>
        <v>255770</v>
      </c>
      <c r="N56" s="33"/>
    </row>
    <row r="57" spans="1:14" s="3" customFormat="1" ht="16.5" customHeight="1">
      <c r="A57" s="232"/>
      <c r="B57" s="1140"/>
      <c r="C57" s="1141"/>
      <c r="D57" s="1141"/>
      <c r="E57" s="846" t="s">
        <v>577</v>
      </c>
      <c r="F57" s="613">
        <v>10875</v>
      </c>
      <c r="G57" s="787">
        <v>331</v>
      </c>
      <c r="H57" s="787">
        <v>2</v>
      </c>
      <c r="I57" s="787">
        <v>10470</v>
      </c>
      <c r="J57" s="787">
        <v>588</v>
      </c>
      <c r="K57" s="787">
        <v>0</v>
      </c>
      <c r="L57" s="637">
        <v>5196</v>
      </c>
      <c r="M57" s="657">
        <f t="shared" si="0"/>
        <v>27462</v>
      </c>
      <c r="N57" s="33"/>
    </row>
    <row r="58" spans="1:14" s="3" customFormat="1" ht="16.5" customHeight="1">
      <c r="A58" s="232"/>
      <c r="B58" s="1140"/>
      <c r="C58" s="1141"/>
      <c r="D58" s="1141"/>
      <c r="E58" s="846" t="s">
        <v>578</v>
      </c>
      <c r="F58" s="613">
        <v>8568</v>
      </c>
      <c r="G58" s="787">
        <v>113</v>
      </c>
      <c r="H58" s="787">
        <v>317</v>
      </c>
      <c r="I58" s="787">
        <v>2585</v>
      </c>
      <c r="J58" s="787">
        <v>1605</v>
      </c>
      <c r="K58" s="787">
        <v>0</v>
      </c>
      <c r="L58" s="637">
        <v>1321</v>
      </c>
      <c r="M58" s="657">
        <f t="shared" si="0"/>
        <v>14509</v>
      </c>
      <c r="N58" s="33"/>
    </row>
    <row r="59" spans="1:14" s="3" customFormat="1" ht="16.5" customHeight="1">
      <c r="A59" s="232"/>
      <c r="B59" s="1140"/>
      <c r="C59" s="1141"/>
      <c r="D59" s="1141"/>
      <c r="E59" s="846" t="s">
        <v>579</v>
      </c>
      <c r="F59" s="613">
        <v>54015</v>
      </c>
      <c r="G59" s="787">
        <v>7656</v>
      </c>
      <c r="H59" s="787">
        <v>10161</v>
      </c>
      <c r="I59" s="787">
        <v>42188</v>
      </c>
      <c r="J59" s="787">
        <v>20530</v>
      </c>
      <c r="K59" s="787">
        <v>0</v>
      </c>
      <c r="L59" s="637">
        <v>53514</v>
      </c>
      <c r="M59" s="657">
        <f t="shared" si="0"/>
        <v>188064</v>
      </c>
      <c r="N59" s="33"/>
    </row>
    <row r="60" spans="1:14" s="3" customFormat="1" ht="16.5" customHeight="1">
      <c r="A60" s="232"/>
      <c r="B60" s="1235"/>
      <c r="C60" s="1236"/>
      <c r="D60" s="1236"/>
      <c r="E60" s="846" t="s">
        <v>307</v>
      </c>
      <c r="F60" s="613">
        <v>5894</v>
      </c>
      <c r="G60" s="787">
        <v>416</v>
      </c>
      <c r="H60" s="787">
        <v>461</v>
      </c>
      <c r="I60" s="787">
        <v>1976</v>
      </c>
      <c r="J60" s="787">
        <v>1220</v>
      </c>
      <c r="K60" s="787">
        <v>0</v>
      </c>
      <c r="L60" s="637">
        <v>15768</v>
      </c>
      <c r="M60" s="657">
        <f t="shared" si="0"/>
        <v>25735</v>
      </c>
      <c r="N60" s="33"/>
    </row>
    <row r="61" spans="1:14" s="3" customFormat="1" ht="16.5" customHeight="1">
      <c r="A61" s="232"/>
      <c r="B61" s="87" t="s">
        <v>490</v>
      </c>
      <c r="C61" s="88"/>
      <c r="D61" s="88"/>
      <c r="E61" s="582"/>
      <c r="F61" s="627">
        <v>225685</v>
      </c>
      <c r="G61" s="783">
        <v>28558</v>
      </c>
      <c r="H61" s="783">
        <v>35778</v>
      </c>
      <c r="I61" s="783">
        <v>163397</v>
      </c>
      <c r="J61" s="783">
        <v>77018</v>
      </c>
      <c r="K61" s="783">
        <v>0</v>
      </c>
      <c r="L61" s="810">
        <v>212968</v>
      </c>
      <c r="M61" s="661">
        <f t="shared" si="0"/>
        <v>743404</v>
      </c>
      <c r="N61" s="33"/>
    </row>
    <row r="62" spans="1:14" s="3" customFormat="1" ht="16.5" customHeight="1">
      <c r="A62" s="232"/>
      <c r="B62" s="811" t="s">
        <v>481</v>
      </c>
      <c r="C62" s="847"/>
      <c r="D62" s="847"/>
      <c r="E62" s="848"/>
      <c r="F62" s="635">
        <v>1532</v>
      </c>
      <c r="G62" s="784">
        <v>225</v>
      </c>
      <c r="H62" s="784">
        <v>271</v>
      </c>
      <c r="I62" s="784">
        <v>911</v>
      </c>
      <c r="J62" s="784">
        <v>609</v>
      </c>
      <c r="K62" s="784">
        <v>0</v>
      </c>
      <c r="L62" s="811">
        <v>1494</v>
      </c>
      <c r="M62" s="644">
        <f t="shared" si="0"/>
        <v>5042</v>
      </c>
      <c r="N62" s="33"/>
    </row>
    <row r="63" spans="1:14" s="3" customFormat="1" ht="16.5" customHeight="1">
      <c r="A63" s="581"/>
      <c r="B63" s="810" t="s">
        <v>482</v>
      </c>
      <c r="C63" s="855"/>
      <c r="D63" s="855"/>
      <c r="E63" s="856"/>
      <c r="F63" s="627">
        <v>752</v>
      </c>
      <c r="G63" s="783">
        <v>88</v>
      </c>
      <c r="H63" s="783">
        <v>95</v>
      </c>
      <c r="I63" s="783">
        <v>431</v>
      </c>
      <c r="J63" s="783">
        <v>300</v>
      </c>
      <c r="K63" s="783">
        <v>0</v>
      </c>
      <c r="L63" s="810">
        <v>670</v>
      </c>
      <c r="M63" s="661">
        <f t="shared" si="0"/>
        <v>2336</v>
      </c>
      <c r="N63" s="33"/>
    </row>
    <row r="64" spans="1:14" s="3" customFormat="1" ht="16.5" customHeight="1">
      <c r="A64" s="232" t="s">
        <v>582</v>
      </c>
      <c r="B64" s="57"/>
      <c r="C64" s="57"/>
      <c r="D64" s="57"/>
      <c r="E64" s="277"/>
      <c r="F64" s="349"/>
      <c r="G64" s="105"/>
      <c r="H64" s="105"/>
      <c r="I64" s="105"/>
      <c r="J64" s="105"/>
      <c r="K64" s="105"/>
      <c r="L64" s="353"/>
      <c r="M64" s="355"/>
      <c r="N64" s="33"/>
    </row>
    <row r="65" spans="1:14" s="3" customFormat="1" ht="16.5" customHeight="1">
      <c r="A65" s="232"/>
      <c r="B65" s="811" t="s">
        <v>479</v>
      </c>
      <c r="C65" s="847"/>
      <c r="D65" s="847"/>
      <c r="E65" s="848"/>
      <c r="F65" s="635">
        <v>12</v>
      </c>
      <c r="G65" s="784">
        <v>0</v>
      </c>
      <c r="H65" s="784">
        <v>0</v>
      </c>
      <c r="I65" s="784">
        <v>45</v>
      </c>
      <c r="J65" s="784">
        <v>65</v>
      </c>
      <c r="K65" s="784">
        <v>0</v>
      </c>
      <c r="L65" s="811">
        <v>234</v>
      </c>
      <c r="M65" s="644">
        <f t="shared" si="0"/>
        <v>356</v>
      </c>
      <c r="N65" s="33"/>
    </row>
    <row r="66" spans="1:14" s="3" customFormat="1" ht="16.5" customHeight="1">
      <c r="A66" s="232"/>
      <c r="B66" s="637" t="s">
        <v>480</v>
      </c>
      <c r="C66" s="849"/>
      <c r="D66" s="849"/>
      <c r="E66" s="606"/>
      <c r="F66" s="613">
        <v>1</v>
      </c>
      <c r="G66" s="787">
        <v>0</v>
      </c>
      <c r="H66" s="787">
        <v>0</v>
      </c>
      <c r="I66" s="787">
        <v>3</v>
      </c>
      <c r="J66" s="787">
        <v>6</v>
      </c>
      <c r="K66" s="787">
        <v>0</v>
      </c>
      <c r="L66" s="637">
        <v>19</v>
      </c>
      <c r="M66" s="657">
        <f t="shared" si="0"/>
        <v>29</v>
      </c>
      <c r="N66" s="33"/>
    </row>
    <row r="67" spans="1:14" s="3" customFormat="1" ht="16.5" customHeight="1">
      <c r="A67" s="232"/>
      <c r="B67" s="637" t="s">
        <v>575</v>
      </c>
      <c r="C67" s="849"/>
      <c r="D67" s="849"/>
      <c r="E67" s="606"/>
      <c r="F67" s="613">
        <v>3579</v>
      </c>
      <c r="G67" s="787">
        <v>0</v>
      </c>
      <c r="H67" s="787">
        <v>0</v>
      </c>
      <c r="I67" s="787">
        <v>12513</v>
      </c>
      <c r="J67" s="787">
        <v>19421</v>
      </c>
      <c r="K67" s="787">
        <v>0</v>
      </c>
      <c r="L67" s="637">
        <v>68095</v>
      </c>
      <c r="M67" s="657">
        <f t="shared" si="0"/>
        <v>103608</v>
      </c>
      <c r="N67" s="33"/>
    </row>
    <row r="68" spans="1:14" s="3" customFormat="1" ht="16.5" customHeight="1">
      <c r="A68" s="232"/>
      <c r="B68" s="47" t="s">
        <v>576</v>
      </c>
      <c r="C68" s="57"/>
      <c r="D68" s="57"/>
      <c r="E68" s="277"/>
      <c r="F68" s="613">
        <v>1945</v>
      </c>
      <c r="G68" s="787">
        <v>0</v>
      </c>
      <c r="H68" s="787">
        <v>0</v>
      </c>
      <c r="I68" s="787">
        <v>5649</v>
      </c>
      <c r="J68" s="787">
        <v>7927</v>
      </c>
      <c r="K68" s="787">
        <v>0</v>
      </c>
      <c r="L68" s="637">
        <v>32156</v>
      </c>
      <c r="M68" s="657">
        <f t="shared" si="0"/>
        <v>47677</v>
      </c>
      <c r="N68" s="33"/>
    </row>
    <row r="69" spans="1:14" s="3" customFormat="1" ht="16.5" customHeight="1">
      <c r="A69" s="232"/>
      <c r="B69" s="1140"/>
      <c r="C69" s="1141"/>
      <c r="D69" s="1141"/>
      <c r="E69" s="846" t="s">
        <v>577</v>
      </c>
      <c r="F69" s="613">
        <v>328</v>
      </c>
      <c r="G69" s="787">
        <v>0</v>
      </c>
      <c r="H69" s="787">
        <v>0</v>
      </c>
      <c r="I69" s="787">
        <v>485</v>
      </c>
      <c r="J69" s="787">
        <v>25</v>
      </c>
      <c r="K69" s="787">
        <v>0</v>
      </c>
      <c r="L69" s="637">
        <v>3157</v>
      </c>
      <c r="M69" s="657">
        <f aca="true" t="shared" si="1" ref="M69:M91">SUM(F69:L69)</f>
        <v>3995</v>
      </c>
      <c r="N69" s="33"/>
    </row>
    <row r="70" spans="1:14" s="3" customFormat="1" ht="16.5" customHeight="1">
      <c r="A70" s="232"/>
      <c r="B70" s="1140"/>
      <c r="C70" s="1141"/>
      <c r="D70" s="1141"/>
      <c r="E70" s="846" t="s">
        <v>578</v>
      </c>
      <c r="F70" s="613">
        <v>30</v>
      </c>
      <c r="G70" s="787">
        <v>0</v>
      </c>
      <c r="H70" s="787">
        <v>0</v>
      </c>
      <c r="I70" s="787">
        <v>0</v>
      </c>
      <c r="J70" s="787">
        <v>36</v>
      </c>
      <c r="K70" s="787">
        <v>0</v>
      </c>
      <c r="L70" s="637">
        <v>1135</v>
      </c>
      <c r="M70" s="657">
        <f t="shared" si="1"/>
        <v>1201</v>
      </c>
      <c r="N70" s="33"/>
    </row>
    <row r="71" spans="1:14" s="3" customFormat="1" ht="16.5" customHeight="1">
      <c r="A71" s="232"/>
      <c r="B71" s="1140"/>
      <c r="C71" s="1141"/>
      <c r="D71" s="1141"/>
      <c r="E71" s="846" t="s">
        <v>579</v>
      </c>
      <c r="F71" s="613">
        <v>1263</v>
      </c>
      <c r="G71" s="787">
        <v>0</v>
      </c>
      <c r="H71" s="787">
        <v>0</v>
      </c>
      <c r="I71" s="787">
        <v>5018</v>
      </c>
      <c r="J71" s="787">
        <v>7494</v>
      </c>
      <c r="K71" s="787">
        <v>0</v>
      </c>
      <c r="L71" s="637">
        <v>25784</v>
      </c>
      <c r="M71" s="657">
        <f t="shared" si="1"/>
        <v>39559</v>
      </c>
      <c r="N71" s="33"/>
    </row>
    <row r="72" spans="1:14" s="3" customFormat="1" ht="16.5" customHeight="1">
      <c r="A72" s="232"/>
      <c r="B72" s="1235"/>
      <c r="C72" s="1236"/>
      <c r="D72" s="1236"/>
      <c r="E72" s="846" t="s">
        <v>307</v>
      </c>
      <c r="F72" s="613">
        <v>324</v>
      </c>
      <c r="G72" s="787">
        <v>0</v>
      </c>
      <c r="H72" s="787">
        <v>0</v>
      </c>
      <c r="I72" s="787">
        <v>146</v>
      </c>
      <c r="J72" s="787">
        <v>372</v>
      </c>
      <c r="K72" s="787">
        <v>0</v>
      </c>
      <c r="L72" s="637">
        <v>2080</v>
      </c>
      <c r="M72" s="657">
        <f t="shared" si="1"/>
        <v>2922</v>
      </c>
      <c r="N72" s="33"/>
    </row>
    <row r="73" spans="1:14" s="3" customFormat="1" ht="16.5" customHeight="1">
      <c r="A73" s="232"/>
      <c r="B73" s="87" t="s">
        <v>490</v>
      </c>
      <c r="C73" s="88"/>
      <c r="D73" s="88"/>
      <c r="E73" s="582"/>
      <c r="F73" s="627">
        <v>5524</v>
      </c>
      <c r="G73" s="783">
        <v>0</v>
      </c>
      <c r="H73" s="783">
        <v>0</v>
      </c>
      <c r="I73" s="783">
        <v>18162</v>
      </c>
      <c r="J73" s="783">
        <v>27348</v>
      </c>
      <c r="K73" s="783">
        <v>0</v>
      </c>
      <c r="L73" s="810">
        <v>100251</v>
      </c>
      <c r="M73" s="661">
        <f t="shared" si="1"/>
        <v>151285</v>
      </c>
      <c r="N73" s="33"/>
    </row>
    <row r="74" spans="1:14" s="3" customFormat="1" ht="16.5" customHeight="1">
      <c r="A74" s="232"/>
      <c r="B74" s="811" t="s">
        <v>481</v>
      </c>
      <c r="C74" s="847"/>
      <c r="D74" s="847"/>
      <c r="E74" s="848"/>
      <c r="F74" s="635">
        <v>57</v>
      </c>
      <c r="G74" s="784">
        <v>0</v>
      </c>
      <c r="H74" s="784">
        <v>0</v>
      </c>
      <c r="I74" s="784">
        <v>175</v>
      </c>
      <c r="J74" s="784">
        <v>272</v>
      </c>
      <c r="K74" s="784">
        <v>0</v>
      </c>
      <c r="L74" s="811">
        <v>884</v>
      </c>
      <c r="M74" s="644">
        <f t="shared" si="1"/>
        <v>1388</v>
      </c>
      <c r="N74" s="33"/>
    </row>
    <row r="75" spans="1:14" s="3" customFormat="1" ht="16.5" customHeight="1" thickBot="1">
      <c r="A75" s="233"/>
      <c r="B75" s="850" t="s">
        <v>482</v>
      </c>
      <c r="C75" s="851"/>
      <c r="D75" s="851"/>
      <c r="E75" s="852"/>
      <c r="F75" s="614">
        <v>14</v>
      </c>
      <c r="G75" s="854">
        <v>0</v>
      </c>
      <c r="H75" s="854">
        <v>0</v>
      </c>
      <c r="I75" s="854">
        <v>103</v>
      </c>
      <c r="J75" s="854">
        <v>119</v>
      </c>
      <c r="K75" s="854">
        <v>0</v>
      </c>
      <c r="L75" s="850">
        <v>467</v>
      </c>
      <c r="M75" s="649">
        <f t="shared" si="1"/>
        <v>703</v>
      </c>
      <c r="N75" s="33"/>
    </row>
    <row r="76" spans="1:14" s="3" customFormat="1" ht="16.5" customHeight="1">
      <c r="A76" s="232" t="s">
        <v>583</v>
      </c>
      <c r="B76" s="57"/>
      <c r="C76" s="57"/>
      <c r="D76" s="57"/>
      <c r="E76" s="277"/>
      <c r="F76" s="349"/>
      <c r="G76" s="349"/>
      <c r="H76" s="349"/>
      <c r="I76" s="349"/>
      <c r="J76" s="349"/>
      <c r="K76" s="349"/>
      <c r="L76" s="354"/>
      <c r="M76" s="355"/>
      <c r="N76" s="33"/>
    </row>
    <row r="77" spans="1:14" s="3" customFormat="1" ht="16.5" customHeight="1">
      <c r="A77" s="232"/>
      <c r="B77" s="811" t="s">
        <v>479</v>
      </c>
      <c r="C77" s="847"/>
      <c r="D77" s="847"/>
      <c r="E77" s="848"/>
      <c r="F77" s="635">
        <v>2152</v>
      </c>
      <c r="G77" s="821">
        <v>324</v>
      </c>
      <c r="H77" s="821">
        <v>300</v>
      </c>
      <c r="I77" s="821">
        <v>1551</v>
      </c>
      <c r="J77" s="821">
        <v>691</v>
      </c>
      <c r="K77" s="821">
        <v>1</v>
      </c>
      <c r="L77" s="847">
        <v>3199</v>
      </c>
      <c r="M77" s="644">
        <f t="shared" si="1"/>
        <v>8218</v>
      </c>
      <c r="N77" s="33"/>
    </row>
    <row r="78" spans="1:14" s="3" customFormat="1" ht="16.5" customHeight="1">
      <c r="A78" s="232"/>
      <c r="B78" s="637" t="s">
        <v>480</v>
      </c>
      <c r="C78" s="849"/>
      <c r="D78" s="849"/>
      <c r="E78" s="606"/>
      <c r="F78" s="613">
        <v>180</v>
      </c>
      <c r="G78" s="819">
        <v>27</v>
      </c>
      <c r="H78" s="819">
        <v>25</v>
      </c>
      <c r="I78" s="819">
        <v>98</v>
      </c>
      <c r="J78" s="819">
        <v>55</v>
      </c>
      <c r="K78" s="819">
        <v>1</v>
      </c>
      <c r="L78" s="849">
        <v>266</v>
      </c>
      <c r="M78" s="657">
        <f t="shared" si="1"/>
        <v>652</v>
      </c>
      <c r="N78" s="33"/>
    </row>
    <row r="79" spans="1:14" s="3" customFormat="1" ht="16.5" customHeight="1">
      <c r="A79" s="232"/>
      <c r="B79" s="637" t="s">
        <v>575</v>
      </c>
      <c r="C79" s="849"/>
      <c r="D79" s="849"/>
      <c r="E79" s="606"/>
      <c r="F79" s="613">
        <v>860896</v>
      </c>
      <c r="G79" s="819">
        <v>98808</v>
      </c>
      <c r="H79" s="819">
        <v>118231</v>
      </c>
      <c r="I79" s="819">
        <v>578696</v>
      </c>
      <c r="J79" s="819">
        <v>259315</v>
      </c>
      <c r="K79" s="819">
        <v>3287</v>
      </c>
      <c r="L79" s="849">
        <v>1070011</v>
      </c>
      <c r="M79" s="657">
        <f t="shared" si="1"/>
        <v>2989244</v>
      </c>
      <c r="N79" s="33"/>
    </row>
    <row r="80" spans="1:14" s="3" customFormat="1" ht="16.5" customHeight="1">
      <c r="A80" s="232"/>
      <c r="B80" s="47" t="s">
        <v>576</v>
      </c>
      <c r="C80" s="57"/>
      <c r="D80" s="57"/>
      <c r="E80" s="277"/>
      <c r="F80" s="613">
        <v>488605</v>
      </c>
      <c r="G80" s="819">
        <v>66440</v>
      </c>
      <c r="H80" s="819">
        <v>75353</v>
      </c>
      <c r="I80" s="819">
        <v>422269</v>
      </c>
      <c r="J80" s="819">
        <v>144431</v>
      </c>
      <c r="K80" s="819">
        <v>1687</v>
      </c>
      <c r="L80" s="849">
        <v>639986</v>
      </c>
      <c r="M80" s="657">
        <f t="shared" si="1"/>
        <v>1838771</v>
      </c>
      <c r="N80" s="33"/>
    </row>
    <row r="81" spans="1:14" s="3" customFormat="1" ht="16.5" customHeight="1">
      <c r="A81" s="232"/>
      <c r="B81" s="1140"/>
      <c r="C81" s="1141"/>
      <c r="D81" s="1141"/>
      <c r="E81" s="846" t="s">
        <v>577</v>
      </c>
      <c r="F81" s="613">
        <v>50086</v>
      </c>
      <c r="G81" s="819">
        <v>4134</v>
      </c>
      <c r="H81" s="819">
        <v>32</v>
      </c>
      <c r="I81" s="819">
        <v>64163</v>
      </c>
      <c r="J81" s="819">
        <v>2245</v>
      </c>
      <c r="K81" s="819">
        <v>133</v>
      </c>
      <c r="L81" s="849">
        <v>49701</v>
      </c>
      <c r="M81" s="657">
        <f t="shared" si="1"/>
        <v>170494</v>
      </c>
      <c r="N81" s="33"/>
    </row>
    <row r="82" spans="1:14" s="3" customFormat="1" ht="16.5" customHeight="1">
      <c r="A82" s="232"/>
      <c r="B82" s="1140"/>
      <c r="C82" s="1141"/>
      <c r="D82" s="1141"/>
      <c r="E82" s="846" t="s">
        <v>578</v>
      </c>
      <c r="F82" s="613">
        <v>90527</v>
      </c>
      <c r="G82" s="819">
        <v>8000</v>
      </c>
      <c r="H82" s="819">
        <v>13598</v>
      </c>
      <c r="I82" s="819">
        <v>87890</v>
      </c>
      <c r="J82" s="819">
        <v>17313</v>
      </c>
      <c r="K82" s="819">
        <v>0</v>
      </c>
      <c r="L82" s="849">
        <v>60184</v>
      </c>
      <c r="M82" s="657">
        <f t="shared" si="1"/>
        <v>277512</v>
      </c>
      <c r="N82" s="33"/>
    </row>
    <row r="83" spans="1:14" s="3" customFormat="1" ht="16.5" customHeight="1">
      <c r="A83" s="232"/>
      <c r="B83" s="1140"/>
      <c r="C83" s="1141"/>
      <c r="D83" s="1141"/>
      <c r="E83" s="846" t="s">
        <v>579</v>
      </c>
      <c r="F83" s="613">
        <v>256489</v>
      </c>
      <c r="G83" s="819">
        <v>38576</v>
      </c>
      <c r="H83" s="819">
        <v>48474</v>
      </c>
      <c r="I83" s="819">
        <v>239331</v>
      </c>
      <c r="J83" s="819">
        <v>100653</v>
      </c>
      <c r="K83" s="819">
        <v>884</v>
      </c>
      <c r="L83" s="849">
        <v>410731</v>
      </c>
      <c r="M83" s="657">
        <f t="shared" si="1"/>
        <v>1095138</v>
      </c>
      <c r="N83" s="33"/>
    </row>
    <row r="84" spans="1:14" s="3" customFormat="1" ht="16.5" customHeight="1">
      <c r="A84" s="232"/>
      <c r="B84" s="1235"/>
      <c r="C84" s="1236"/>
      <c r="D84" s="1236"/>
      <c r="E84" s="846" t="s">
        <v>307</v>
      </c>
      <c r="F84" s="613">
        <v>91503</v>
      </c>
      <c r="G84" s="819">
        <v>15730</v>
      </c>
      <c r="H84" s="819">
        <v>13249</v>
      </c>
      <c r="I84" s="819">
        <v>30885</v>
      </c>
      <c r="J84" s="819">
        <v>24220</v>
      </c>
      <c r="K84" s="819">
        <v>670</v>
      </c>
      <c r="L84" s="849">
        <v>119370</v>
      </c>
      <c r="M84" s="657">
        <f t="shared" si="1"/>
        <v>295627</v>
      </c>
      <c r="N84" s="33"/>
    </row>
    <row r="85" spans="1:14" s="3" customFormat="1" ht="16.5" customHeight="1">
      <c r="A85" s="232"/>
      <c r="B85" s="87" t="s">
        <v>490</v>
      </c>
      <c r="C85" s="88"/>
      <c r="D85" s="88"/>
      <c r="E85" s="582"/>
      <c r="F85" s="627">
        <v>1349501</v>
      </c>
      <c r="G85" s="820">
        <v>165248</v>
      </c>
      <c r="H85" s="820">
        <v>193584</v>
      </c>
      <c r="I85" s="820">
        <v>1000965</v>
      </c>
      <c r="J85" s="820">
        <v>403746</v>
      </c>
      <c r="K85" s="820">
        <v>4974</v>
      </c>
      <c r="L85" s="855">
        <v>1709997</v>
      </c>
      <c r="M85" s="661">
        <f t="shared" si="1"/>
        <v>4828015</v>
      </c>
      <c r="N85" s="33"/>
    </row>
    <row r="86" spans="1:14" s="3" customFormat="1" ht="16.5" customHeight="1">
      <c r="A86" s="232"/>
      <c r="B86" s="811" t="s">
        <v>481</v>
      </c>
      <c r="C86" s="847"/>
      <c r="D86" s="847"/>
      <c r="E86" s="848"/>
      <c r="F86" s="635">
        <v>7818</v>
      </c>
      <c r="G86" s="821">
        <v>1088</v>
      </c>
      <c r="H86" s="821">
        <v>1120</v>
      </c>
      <c r="I86" s="821">
        <v>4476</v>
      </c>
      <c r="J86" s="821">
        <v>2573</v>
      </c>
      <c r="K86" s="821">
        <v>33</v>
      </c>
      <c r="L86" s="847">
        <v>11009</v>
      </c>
      <c r="M86" s="644">
        <f t="shared" si="1"/>
        <v>28117</v>
      </c>
      <c r="N86" s="33"/>
    </row>
    <row r="87" spans="1:14" s="3" customFormat="1" ht="16.5" customHeight="1">
      <c r="A87" s="232"/>
      <c r="B87" s="810" t="s">
        <v>482</v>
      </c>
      <c r="C87" s="855"/>
      <c r="D87" s="855"/>
      <c r="E87" s="856"/>
      <c r="F87" s="627">
        <v>3577</v>
      </c>
      <c r="G87" s="820">
        <v>445</v>
      </c>
      <c r="H87" s="820">
        <v>345</v>
      </c>
      <c r="I87" s="820">
        <v>2168</v>
      </c>
      <c r="J87" s="820">
        <v>1288</v>
      </c>
      <c r="K87" s="820">
        <v>10</v>
      </c>
      <c r="L87" s="855">
        <v>5542</v>
      </c>
      <c r="M87" s="661">
        <f t="shared" si="1"/>
        <v>13375</v>
      </c>
      <c r="N87" s="33"/>
    </row>
    <row r="88" spans="1:14" s="345" customFormat="1" ht="16.5" customHeight="1">
      <c r="A88" s="232"/>
      <c r="B88" s="47" t="s">
        <v>584</v>
      </c>
      <c r="C88" s="57"/>
      <c r="D88" s="57"/>
      <c r="E88" s="277"/>
      <c r="F88" s="858"/>
      <c r="G88" s="858"/>
      <c r="H88" s="858"/>
      <c r="I88" s="858"/>
      <c r="J88" s="858"/>
      <c r="K88" s="858"/>
      <c r="L88" s="859"/>
      <c r="M88" s="860"/>
      <c r="N88" s="38"/>
    </row>
    <row r="89" spans="1:14" s="345" customFormat="1" ht="16.5" customHeight="1">
      <c r="A89" s="232"/>
      <c r="B89" s="1140"/>
      <c r="C89" s="1141"/>
      <c r="D89" s="1141"/>
      <c r="E89" s="846" t="s">
        <v>585</v>
      </c>
      <c r="F89" s="613">
        <v>846208</v>
      </c>
      <c r="G89" s="819">
        <v>96310</v>
      </c>
      <c r="H89" s="819">
        <v>110744</v>
      </c>
      <c r="I89" s="819">
        <v>569247</v>
      </c>
      <c r="J89" s="819">
        <v>255519</v>
      </c>
      <c r="K89" s="819">
        <v>3205</v>
      </c>
      <c r="L89" s="849">
        <v>1055127</v>
      </c>
      <c r="M89" s="657">
        <f t="shared" si="1"/>
        <v>2936360</v>
      </c>
      <c r="N89" s="38"/>
    </row>
    <row r="90" spans="1:14" s="345" customFormat="1" ht="16.5" customHeight="1">
      <c r="A90" s="232"/>
      <c r="B90" s="1140"/>
      <c r="C90" s="1141"/>
      <c r="D90" s="1141"/>
      <c r="E90" s="846" t="s">
        <v>586</v>
      </c>
      <c r="F90" s="613">
        <v>14688</v>
      </c>
      <c r="G90" s="819">
        <v>1935</v>
      </c>
      <c r="H90" s="819">
        <v>2188</v>
      </c>
      <c r="I90" s="819">
        <v>9449</v>
      </c>
      <c r="J90" s="819">
        <v>3796</v>
      </c>
      <c r="K90" s="819">
        <v>0</v>
      </c>
      <c r="L90" s="849">
        <v>14884</v>
      </c>
      <c r="M90" s="657">
        <f t="shared" si="1"/>
        <v>46940</v>
      </c>
      <c r="N90" s="38"/>
    </row>
    <row r="91" spans="1:14" s="345" customFormat="1" ht="16.5" customHeight="1" thickBot="1">
      <c r="A91" s="233"/>
      <c r="B91" s="1142"/>
      <c r="C91" s="1143"/>
      <c r="D91" s="1143"/>
      <c r="E91" s="857" t="s">
        <v>587</v>
      </c>
      <c r="F91" s="614">
        <v>0</v>
      </c>
      <c r="G91" s="853">
        <v>563</v>
      </c>
      <c r="H91" s="853">
        <v>5299</v>
      </c>
      <c r="I91" s="853">
        <v>0</v>
      </c>
      <c r="J91" s="853">
        <v>0</v>
      </c>
      <c r="K91" s="853">
        <v>82</v>
      </c>
      <c r="L91" s="851">
        <v>0</v>
      </c>
      <c r="M91" s="649">
        <f t="shared" si="1"/>
        <v>5944</v>
      </c>
      <c r="N91" s="38"/>
    </row>
    <row r="92" ht="16.5" customHeight="1"/>
    <row r="93" spans="2:4" ht="16.5" customHeight="1">
      <c r="B93" s="1237"/>
      <c r="C93" s="1238"/>
      <c r="D93" s="1238"/>
    </row>
    <row r="94" ht="13.5">
      <c r="E94" s="30"/>
    </row>
    <row r="95" ht="13.5">
      <c r="E95" s="30"/>
    </row>
    <row r="96" ht="13.5">
      <c r="E96" s="30"/>
    </row>
    <row r="97" ht="13.5">
      <c r="E97" s="30"/>
    </row>
    <row r="98" ht="13.5">
      <c r="E98" s="30"/>
    </row>
    <row r="99" ht="13.5">
      <c r="E99" s="30"/>
    </row>
    <row r="100" ht="13.5">
      <c r="E100" s="30"/>
    </row>
    <row r="101" ht="13.5">
      <c r="E101" s="30"/>
    </row>
    <row r="102" ht="13.5">
      <c r="E102" s="30"/>
    </row>
    <row r="103" ht="13.5">
      <c r="E103" s="30"/>
    </row>
    <row r="104" ht="13.5">
      <c r="E104" s="30"/>
    </row>
    <row r="105" ht="13.5">
      <c r="E105" s="30"/>
    </row>
    <row r="106" ht="13.5">
      <c r="E106" s="30"/>
    </row>
    <row r="107" ht="13.5">
      <c r="E107" s="30"/>
    </row>
    <row r="108" ht="13.5">
      <c r="E108" s="30"/>
    </row>
    <row r="109" ht="13.5">
      <c r="E109" s="30"/>
    </row>
    <row r="110" ht="13.5">
      <c r="E110" s="30"/>
    </row>
  </sheetData>
  <mergeCells count="10">
    <mergeCell ref="B93:D93"/>
    <mergeCell ref="B89:D91"/>
    <mergeCell ref="B45:D48"/>
    <mergeCell ref="B57:D60"/>
    <mergeCell ref="B69:D72"/>
    <mergeCell ref="B81:D84"/>
    <mergeCell ref="M2:M3"/>
    <mergeCell ref="B9:D12"/>
    <mergeCell ref="B21:D24"/>
    <mergeCell ref="B33:D36"/>
  </mergeCells>
  <conditionalFormatting sqref="C1:D8 B1:B9 B13:D16 F1:IV65536 E1:E92 C88:D88 B88:B89 C17:D20 B17:B21 B25:D28 C29:D32 B29:B33 B37:D40 C41:D44 B41:B45 B49:D52 C53:D56 B53:B57 B61:D64 C65:D68 B65:B69 B73:D76 C77:D80 B77:B81 B85:D87 B92:B65536 C92:D92 C94:D65536 E94:E102 E104:E65536 A1:A65536">
    <cfRule type="cellIs" priority="1" dxfId="0" operator="equal" stopIfTrue="1">
      <formula>0</formula>
    </cfRule>
  </conditionalFormatting>
  <printOptions/>
  <pageMargins left="1.01" right="0.7874015748031497" top="0.47" bottom="0.49" header="0.48" footer="0.5118110236220472"/>
  <pageSetup horizontalDpi="600" verticalDpi="600" orientation="landscape" pageOrder="overThenDown" paperSize="9" scale="64" r:id="rId2"/>
  <rowBreaks count="2" manualBreakCount="2">
    <brk id="51" max="12" man="1"/>
    <brk id="9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102"/>
  <sheetViews>
    <sheetView view="pageBreakPreview" zoomScaleNormal="75" zoomScaleSheetLayoutView="100" workbookViewId="0" topLeftCell="A1">
      <pane xSplit="5" ySplit="3" topLeftCell="F4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G1" sqref="G1"/>
    </sheetView>
  </sheetViews>
  <sheetFormatPr defaultColWidth="9.00390625" defaultRowHeight="13.5"/>
  <cols>
    <col min="1" max="1" width="3.125" style="32" customWidth="1"/>
    <col min="2" max="2" width="3.50390625" style="32" customWidth="1"/>
    <col min="3" max="3" width="4.50390625" style="106" customWidth="1"/>
    <col min="4" max="4" width="19.25390625" style="32" customWidth="1"/>
    <col min="5" max="5" width="11.875" style="106" customWidth="1"/>
    <col min="6" max="13" width="16.00390625" style="32" customWidth="1"/>
    <col min="14" max="72" width="10.625" style="32" customWidth="1"/>
    <col min="73" max="16384" width="9.00390625" style="32" customWidth="1"/>
  </cols>
  <sheetData>
    <row r="1" spans="1:13" ht="16.5" customHeight="1" thickBot="1">
      <c r="A1" s="37" t="s">
        <v>422</v>
      </c>
      <c r="B1" s="33"/>
      <c r="C1" s="38"/>
      <c r="D1" s="33"/>
      <c r="E1" s="38"/>
      <c r="F1" s="33"/>
      <c r="G1" s="33"/>
      <c r="H1" s="54"/>
      <c r="I1" s="33"/>
      <c r="J1" s="33"/>
      <c r="K1" s="33"/>
      <c r="L1" s="33"/>
      <c r="M1" s="54" t="s">
        <v>478</v>
      </c>
    </row>
    <row r="2" spans="1:13" ht="13.5">
      <c r="A2" s="385"/>
      <c r="B2" s="386"/>
      <c r="C2" s="386"/>
      <c r="D2" s="386"/>
      <c r="E2" s="391" t="s">
        <v>431</v>
      </c>
      <c r="F2" s="164" t="s">
        <v>373</v>
      </c>
      <c r="G2" s="164" t="s">
        <v>393</v>
      </c>
      <c r="H2" s="238" t="s">
        <v>374</v>
      </c>
      <c r="I2" s="164" t="s">
        <v>370</v>
      </c>
      <c r="J2" s="164" t="s">
        <v>394</v>
      </c>
      <c r="K2" s="164" t="s">
        <v>395</v>
      </c>
      <c r="L2" s="239" t="s">
        <v>396</v>
      </c>
      <c r="M2" s="1150" t="s">
        <v>572</v>
      </c>
    </row>
    <row r="3" spans="1:13" ht="14.25" thickBot="1">
      <c r="A3" s="219"/>
      <c r="B3" s="389" t="s">
        <v>220</v>
      </c>
      <c r="C3" s="389"/>
      <c r="D3" s="389"/>
      <c r="E3" s="392"/>
      <c r="F3" s="364" t="s">
        <v>397</v>
      </c>
      <c r="G3" s="364" t="s">
        <v>398</v>
      </c>
      <c r="H3" s="364" t="s">
        <v>399</v>
      </c>
      <c r="I3" s="364" t="s">
        <v>400</v>
      </c>
      <c r="J3" s="364" t="s">
        <v>401</v>
      </c>
      <c r="K3" s="364" t="s">
        <v>402</v>
      </c>
      <c r="L3" s="249" t="s">
        <v>403</v>
      </c>
      <c r="M3" s="1151"/>
    </row>
    <row r="4" spans="1:13" s="33" customFormat="1" ht="13.5">
      <c r="A4" s="168" t="s">
        <v>423</v>
      </c>
      <c r="B4" s="109"/>
      <c r="C4" s="109"/>
      <c r="D4" s="109"/>
      <c r="E4" s="905" t="s">
        <v>426</v>
      </c>
      <c r="F4" s="906">
        <f aca="true" t="shared" si="0" ref="F4:L5">SUM(F7,F15,F32,F58,)</f>
        <v>251129</v>
      </c>
      <c r="G4" s="906">
        <f t="shared" si="0"/>
        <v>16672</v>
      </c>
      <c r="H4" s="906">
        <f t="shared" si="0"/>
        <v>38457</v>
      </c>
      <c r="I4" s="906">
        <f t="shared" si="0"/>
        <v>264869</v>
      </c>
      <c r="J4" s="906">
        <f t="shared" si="0"/>
        <v>100000</v>
      </c>
      <c r="K4" s="906">
        <f t="shared" si="0"/>
        <v>18280</v>
      </c>
      <c r="L4" s="907">
        <f t="shared" si="0"/>
        <v>179887</v>
      </c>
      <c r="M4" s="908">
        <f>SUM(F4:L4)</f>
        <v>869294</v>
      </c>
    </row>
    <row r="5" spans="1:13" s="33" customFormat="1" ht="13.5">
      <c r="A5" s="168"/>
      <c r="B5" s="107"/>
      <c r="C5" s="107"/>
      <c r="D5" s="107"/>
      <c r="E5" s="862" t="s">
        <v>427</v>
      </c>
      <c r="F5" s="904">
        <f t="shared" si="0"/>
        <v>251129</v>
      </c>
      <c r="G5" s="103">
        <f t="shared" si="0"/>
        <v>76672</v>
      </c>
      <c r="H5" s="103">
        <f t="shared" si="0"/>
        <v>226381</v>
      </c>
      <c r="I5" s="103">
        <f t="shared" si="0"/>
        <v>1041080</v>
      </c>
      <c r="J5" s="103">
        <f t="shared" si="0"/>
        <v>537100</v>
      </c>
      <c r="K5" s="103">
        <f t="shared" si="0"/>
        <v>364778</v>
      </c>
      <c r="L5" s="107">
        <f t="shared" si="0"/>
        <v>313274</v>
      </c>
      <c r="M5" s="245">
        <f>SUM(F5:L5)</f>
        <v>2810414</v>
      </c>
    </row>
    <row r="6" spans="1:13" ht="13.5">
      <c r="A6" s="168"/>
      <c r="B6" s="21" t="s">
        <v>424</v>
      </c>
      <c r="C6" s="109"/>
      <c r="D6" s="109"/>
      <c r="E6" s="393"/>
      <c r="F6" s="216"/>
      <c r="G6" s="217"/>
      <c r="H6" s="217"/>
      <c r="I6" s="217"/>
      <c r="J6" s="217"/>
      <c r="K6" s="217"/>
      <c r="L6" s="218"/>
      <c r="M6" s="182"/>
    </row>
    <row r="7" spans="1:13" ht="13.5">
      <c r="A7" s="168"/>
      <c r="B7" s="21"/>
      <c r="C7" s="22" t="s">
        <v>425</v>
      </c>
      <c r="D7" s="23"/>
      <c r="E7" s="892" t="s">
        <v>426</v>
      </c>
      <c r="F7" s="871">
        <v>179002</v>
      </c>
      <c r="G7" s="871">
        <v>8880</v>
      </c>
      <c r="H7" s="871">
        <v>23459</v>
      </c>
      <c r="I7" s="871">
        <v>77739</v>
      </c>
      <c r="J7" s="871">
        <v>35000</v>
      </c>
      <c r="K7" s="871">
        <v>0</v>
      </c>
      <c r="L7" s="909">
        <v>77046</v>
      </c>
      <c r="M7" s="843">
        <f>SUM(F7:L7)</f>
        <v>401126</v>
      </c>
    </row>
    <row r="8" spans="1:13" ht="13.5">
      <c r="A8" s="168"/>
      <c r="B8" s="21"/>
      <c r="C8" s="21"/>
      <c r="D8" s="109"/>
      <c r="E8" s="898" t="s">
        <v>427</v>
      </c>
      <c r="F8" s="108">
        <v>179002</v>
      </c>
      <c r="G8" s="108">
        <v>8880</v>
      </c>
      <c r="H8" s="108">
        <v>29215</v>
      </c>
      <c r="I8" s="108">
        <v>77739</v>
      </c>
      <c r="J8" s="108">
        <v>35000</v>
      </c>
      <c r="K8" s="108">
        <v>0</v>
      </c>
      <c r="L8" s="109">
        <v>77046</v>
      </c>
      <c r="M8" s="601">
        <f>SUM(F8:L8)</f>
        <v>406882</v>
      </c>
    </row>
    <row r="9" spans="1:13" ht="13.5">
      <c r="A9" s="168"/>
      <c r="B9" s="21"/>
      <c r="C9" s="21"/>
      <c r="D9" s="876" t="s">
        <v>448</v>
      </c>
      <c r="E9" s="903" t="s">
        <v>426</v>
      </c>
      <c r="F9" s="899">
        <v>179002</v>
      </c>
      <c r="G9" s="575">
        <v>0</v>
      </c>
      <c r="H9" s="575">
        <v>18635</v>
      </c>
      <c r="I9" s="575">
        <v>77739</v>
      </c>
      <c r="J9" s="575">
        <v>33500</v>
      </c>
      <c r="K9" s="575">
        <v>0</v>
      </c>
      <c r="L9" s="576">
        <v>77046</v>
      </c>
      <c r="M9" s="551">
        <f aca="true" t="shared" si="1" ref="M9:M62">SUM(F9:L9)</f>
        <v>385922</v>
      </c>
    </row>
    <row r="10" spans="1:13" ht="13.5">
      <c r="A10" s="168"/>
      <c r="B10" s="21"/>
      <c r="C10" s="21"/>
      <c r="D10" s="877"/>
      <c r="E10" s="890" t="s">
        <v>427</v>
      </c>
      <c r="F10" s="899">
        <v>179002</v>
      </c>
      <c r="G10" s="575">
        <v>0</v>
      </c>
      <c r="H10" s="575">
        <v>18635</v>
      </c>
      <c r="I10" s="575">
        <v>77739</v>
      </c>
      <c r="J10" s="575">
        <v>33500</v>
      </c>
      <c r="K10" s="575">
        <v>0</v>
      </c>
      <c r="L10" s="576">
        <v>77046</v>
      </c>
      <c r="M10" s="551">
        <f t="shared" si="1"/>
        <v>385922</v>
      </c>
    </row>
    <row r="11" spans="1:13" ht="13.5">
      <c r="A11" s="168"/>
      <c r="B11" s="21"/>
      <c r="C11" s="21"/>
      <c r="D11" s="902" t="s">
        <v>449</v>
      </c>
      <c r="E11" s="890" t="s">
        <v>426</v>
      </c>
      <c r="F11" s="899">
        <v>0</v>
      </c>
      <c r="G11" s="575">
        <v>8880</v>
      </c>
      <c r="H11" s="575">
        <v>4824</v>
      </c>
      <c r="I11" s="575">
        <v>0</v>
      </c>
      <c r="J11" s="575">
        <v>1500</v>
      </c>
      <c r="K11" s="575">
        <v>0</v>
      </c>
      <c r="L11" s="576">
        <v>0</v>
      </c>
      <c r="M11" s="551">
        <f t="shared" si="1"/>
        <v>15204</v>
      </c>
    </row>
    <row r="12" spans="1:13" ht="13.5">
      <c r="A12" s="168"/>
      <c r="B12" s="21"/>
      <c r="C12" s="21"/>
      <c r="D12" s="877"/>
      <c r="E12" s="897" t="s">
        <v>427</v>
      </c>
      <c r="F12" s="899">
        <v>0</v>
      </c>
      <c r="G12" s="575">
        <v>8880</v>
      </c>
      <c r="H12" s="575">
        <v>4824</v>
      </c>
      <c r="I12" s="575">
        <v>0</v>
      </c>
      <c r="J12" s="575">
        <v>1500</v>
      </c>
      <c r="K12" s="575">
        <v>0</v>
      </c>
      <c r="L12" s="576">
        <v>0</v>
      </c>
      <c r="M12" s="551">
        <f t="shared" si="1"/>
        <v>15204</v>
      </c>
    </row>
    <row r="13" spans="1:13" ht="13.5">
      <c r="A13" s="168"/>
      <c r="B13" s="28"/>
      <c r="C13" s="28"/>
      <c r="D13" s="875" t="s">
        <v>450</v>
      </c>
      <c r="E13" s="898" t="s">
        <v>427</v>
      </c>
      <c r="F13" s="910">
        <v>0</v>
      </c>
      <c r="G13" s="503">
        <v>0</v>
      </c>
      <c r="H13" s="503">
        <v>5756</v>
      </c>
      <c r="I13" s="503">
        <v>0</v>
      </c>
      <c r="J13" s="503">
        <v>0</v>
      </c>
      <c r="K13" s="503">
        <v>0</v>
      </c>
      <c r="L13" s="504">
        <v>0</v>
      </c>
      <c r="M13" s="505">
        <f t="shared" si="1"/>
        <v>5756</v>
      </c>
    </row>
    <row r="14" spans="1:13" ht="13.5">
      <c r="A14" s="168"/>
      <c r="B14" s="21" t="s">
        <v>429</v>
      </c>
      <c r="C14" s="109"/>
      <c r="D14" s="109"/>
      <c r="E14" s="198"/>
      <c r="F14" s="216"/>
      <c r="G14" s="217"/>
      <c r="H14" s="217"/>
      <c r="I14" s="217"/>
      <c r="J14" s="217"/>
      <c r="K14" s="217"/>
      <c r="L14" s="218"/>
      <c r="M14" s="182"/>
    </row>
    <row r="15" spans="1:13" ht="13.5">
      <c r="A15" s="168"/>
      <c r="B15" s="21"/>
      <c r="C15" s="22" t="s">
        <v>430</v>
      </c>
      <c r="D15" s="23"/>
      <c r="E15" s="898" t="s">
        <v>426</v>
      </c>
      <c r="F15" s="108">
        <v>35015</v>
      </c>
      <c r="G15" s="108">
        <v>4752</v>
      </c>
      <c r="H15" s="108">
        <v>8841</v>
      </c>
      <c r="I15" s="108">
        <v>97459</v>
      </c>
      <c r="J15" s="108">
        <v>32000</v>
      </c>
      <c r="K15" s="108">
        <v>0</v>
      </c>
      <c r="L15" s="1100">
        <v>15916</v>
      </c>
      <c r="M15" s="108">
        <f>SUM(M17,M19,M21,M23,M25,M27,M29)</f>
        <v>193983</v>
      </c>
    </row>
    <row r="16" spans="1:13" ht="13.5">
      <c r="A16" s="168"/>
      <c r="B16" s="21"/>
      <c r="C16" s="21"/>
      <c r="D16" s="109"/>
      <c r="E16" s="890" t="s">
        <v>427</v>
      </c>
      <c r="F16" s="574">
        <v>35015</v>
      </c>
      <c r="G16" s="574">
        <v>64752</v>
      </c>
      <c r="H16" s="574">
        <v>185545</v>
      </c>
      <c r="I16" s="574">
        <v>871923</v>
      </c>
      <c r="J16" s="574">
        <v>469100</v>
      </c>
      <c r="K16" s="574">
        <v>130124</v>
      </c>
      <c r="L16" s="1101">
        <v>15916</v>
      </c>
      <c r="M16" s="574">
        <f>SUM(M18,M20,M22,M24,M26,M28,M30,M31,)</f>
        <v>1772375</v>
      </c>
    </row>
    <row r="17" spans="1:13" ht="13.5">
      <c r="A17" s="168"/>
      <c r="B17" s="21"/>
      <c r="C17" s="21"/>
      <c r="D17" s="1249" t="s">
        <v>647</v>
      </c>
      <c r="E17" s="890" t="s">
        <v>426</v>
      </c>
      <c r="F17" s="574">
        <v>13831</v>
      </c>
      <c r="G17" s="575">
        <v>585</v>
      </c>
      <c r="H17" s="575">
        <v>500</v>
      </c>
      <c r="I17" s="575">
        <v>51470</v>
      </c>
      <c r="J17" s="575">
        <v>31570</v>
      </c>
      <c r="K17" s="575">
        <v>0</v>
      </c>
      <c r="L17" s="576">
        <v>0</v>
      </c>
      <c r="M17" s="551">
        <f t="shared" si="1"/>
        <v>97956</v>
      </c>
    </row>
    <row r="18" spans="1:13" ht="13.5">
      <c r="A18" s="168"/>
      <c r="B18" s="21"/>
      <c r="C18" s="21"/>
      <c r="D18" s="1253"/>
      <c r="E18" s="890" t="s">
        <v>427</v>
      </c>
      <c r="F18" s="574">
        <v>13831</v>
      </c>
      <c r="G18" s="575">
        <v>585</v>
      </c>
      <c r="H18" s="575">
        <v>500</v>
      </c>
      <c r="I18" s="575">
        <v>102940</v>
      </c>
      <c r="J18" s="575">
        <v>31570</v>
      </c>
      <c r="K18" s="575">
        <v>0</v>
      </c>
      <c r="L18" s="576">
        <v>0</v>
      </c>
      <c r="M18" s="551">
        <f t="shared" si="1"/>
        <v>149426</v>
      </c>
    </row>
    <row r="19" spans="1:13" ht="13.5">
      <c r="A19" s="168"/>
      <c r="B19" s="21"/>
      <c r="C19" s="21"/>
      <c r="D19" s="1249" t="s">
        <v>648</v>
      </c>
      <c r="E19" s="890" t="s">
        <v>426</v>
      </c>
      <c r="F19" s="574">
        <v>0</v>
      </c>
      <c r="G19" s="575">
        <v>0</v>
      </c>
      <c r="H19" s="575">
        <v>0</v>
      </c>
      <c r="I19" s="575">
        <v>0</v>
      </c>
      <c r="J19" s="575">
        <v>0</v>
      </c>
      <c r="K19" s="575">
        <v>0</v>
      </c>
      <c r="L19" s="576">
        <v>0</v>
      </c>
      <c r="M19" s="551">
        <f t="shared" si="1"/>
        <v>0</v>
      </c>
    </row>
    <row r="20" spans="1:13" ht="13.5">
      <c r="A20" s="168"/>
      <c r="B20" s="21"/>
      <c r="C20" s="21"/>
      <c r="D20" s="1250"/>
      <c r="E20" s="890" t="s">
        <v>427</v>
      </c>
      <c r="F20" s="574">
        <v>0</v>
      </c>
      <c r="G20" s="575">
        <v>0</v>
      </c>
      <c r="H20" s="575">
        <v>0</v>
      </c>
      <c r="I20" s="575">
        <v>0</v>
      </c>
      <c r="J20" s="575">
        <v>0</v>
      </c>
      <c r="K20" s="575">
        <v>0</v>
      </c>
      <c r="L20" s="576">
        <v>0</v>
      </c>
      <c r="M20" s="551">
        <f t="shared" si="1"/>
        <v>0</v>
      </c>
    </row>
    <row r="21" spans="1:13" ht="13.5">
      <c r="A21" s="168"/>
      <c r="B21" s="21"/>
      <c r="C21" s="21"/>
      <c r="D21" s="902" t="s">
        <v>432</v>
      </c>
      <c r="E21" s="890" t="s">
        <v>426</v>
      </c>
      <c r="F21" s="574">
        <v>18054</v>
      </c>
      <c r="G21" s="575">
        <v>4167</v>
      </c>
      <c r="H21" s="575">
        <v>4910</v>
      </c>
      <c r="I21" s="575">
        <v>25262</v>
      </c>
      <c r="J21" s="575">
        <v>0</v>
      </c>
      <c r="K21" s="575">
        <v>0</v>
      </c>
      <c r="L21" s="576">
        <v>15916</v>
      </c>
      <c r="M21" s="551">
        <f t="shared" si="1"/>
        <v>68309</v>
      </c>
    </row>
    <row r="22" spans="1:13" ht="13.5">
      <c r="A22" s="168"/>
      <c r="B22" s="21"/>
      <c r="C22" s="21"/>
      <c r="D22" s="902"/>
      <c r="E22" s="890" t="s">
        <v>427</v>
      </c>
      <c r="F22" s="574">
        <v>18054</v>
      </c>
      <c r="G22" s="575">
        <v>4167</v>
      </c>
      <c r="H22" s="575">
        <v>4910</v>
      </c>
      <c r="I22" s="575">
        <v>25262</v>
      </c>
      <c r="J22" s="575">
        <v>0</v>
      </c>
      <c r="K22" s="575">
        <v>0</v>
      </c>
      <c r="L22" s="576">
        <v>15916</v>
      </c>
      <c r="M22" s="551">
        <f t="shared" si="1"/>
        <v>68309</v>
      </c>
    </row>
    <row r="23" spans="1:13" ht="13.5">
      <c r="A23" s="168"/>
      <c r="B23" s="21"/>
      <c r="C23" s="21"/>
      <c r="D23" s="1249" t="s">
        <v>646</v>
      </c>
      <c r="E23" s="890" t="s">
        <v>426</v>
      </c>
      <c r="F23" s="574">
        <v>0</v>
      </c>
      <c r="G23" s="575">
        <v>0</v>
      </c>
      <c r="H23" s="575">
        <v>3431</v>
      </c>
      <c r="I23" s="575">
        <v>19777</v>
      </c>
      <c r="J23" s="575">
        <v>0</v>
      </c>
      <c r="K23" s="575">
        <v>0</v>
      </c>
      <c r="L23" s="576">
        <v>0</v>
      </c>
      <c r="M23" s="551">
        <f t="shared" si="1"/>
        <v>23208</v>
      </c>
    </row>
    <row r="24" spans="1:13" ht="13.5">
      <c r="A24" s="168"/>
      <c r="B24" s="21"/>
      <c r="C24" s="21"/>
      <c r="D24" s="1250"/>
      <c r="E24" s="890" t="s">
        <v>427</v>
      </c>
      <c r="F24" s="574">
        <v>0</v>
      </c>
      <c r="G24" s="575">
        <v>0</v>
      </c>
      <c r="H24" s="575">
        <v>3431</v>
      </c>
      <c r="I24" s="575">
        <v>19777</v>
      </c>
      <c r="J24" s="575">
        <v>0</v>
      </c>
      <c r="K24" s="575">
        <v>0</v>
      </c>
      <c r="L24" s="576">
        <v>0</v>
      </c>
      <c r="M24" s="551">
        <f t="shared" si="1"/>
        <v>23208</v>
      </c>
    </row>
    <row r="25" spans="1:13" ht="13.5">
      <c r="A25" s="168"/>
      <c r="B25" s="21"/>
      <c r="C25" s="21"/>
      <c r="D25" s="902" t="s">
        <v>433</v>
      </c>
      <c r="E25" s="890" t="s">
        <v>426</v>
      </c>
      <c r="F25" s="574">
        <v>0</v>
      </c>
      <c r="G25" s="575">
        <v>0</v>
      </c>
      <c r="H25" s="575">
        <v>0</v>
      </c>
      <c r="I25" s="575">
        <v>0</v>
      </c>
      <c r="J25" s="575">
        <v>0</v>
      </c>
      <c r="K25" s="575">
        <v>0</v>
      </c>
      <c r="L25" s="576">
        <v>0</v>
      </c>
      <c r="M25" s="551">
        <f t="shared" si="1"/>
        <v>0</v>
      </c>
    </row>
    <row r="26" spans="1:13" ht="13.5">
      <c r="A26" s="168"/>
      <c r="B26" s="21"/>
      <c r="C26" s="21"/>
      <c r="D26" s="902"/>
      <c r="E26" s="890" t="s">
        <v>427</v>
      </c>
      <c r="F26" s="574">
        <v>0</v>
      </c>
      <c r="G26" s="575">
        <v>0</v>
      </c>
      <c r="H26" s="575">
        <v>0</v>
      </c>
      <c r="I26" s="575">
        <v>0</v>
      </c>
      <c r="J26" s="575">
        <v>0</v>
      </c>
      <c r="K26" s="575">
        <v>0</v>
      </c>
      <c r="L26" s="576">
        <v>0</v>
      </c>
      <c r="M26" s="551">
        <f t="shared" si="1"/>
        <v>0</v>
      </c>
    </row>
    <row r="27" spans="1:13" ht="13.5">
      <c r="A27" s="168"/>
      <c r="B27" s="21"/>
      <c r="C27" s="21"/>
      <c r="D27" s="876" t="s">
        <v>434</v>
      </c>
      <c r="E27" s="890" t="s">
        <v>426</v>
      </c>
      <c r="F27" s="574">
        <v>3130</v>
      </c>
      <c r="G27" s="575">
        <v>0</v>
      </c>
      <c r="H27" s="575">
        <v>0</v>
      </c>
      <c r="I27" s="575">
        <v>950</v>
      </c>
      <c r="J27" s="575">
        <v>430</v>
      </c>
      <c r="K27" s="575">
        <v>0</v>
      </c>
      <c r="L27" s="576">
        <v>0</v>
      </c>
      <c r="M27" s="551">
        <f t="shared" si="1"/>
        <v>4510</v>
      </c>
    </row>
    <row r="28" spans="1:13" ht="13.5">
      <c r="A28" s="168"/>
      <c r="B28" s="21"/>
      <c r="C28" s="21"/>
      <c r="D28" s="877"/>
      <c r="E28" s="890" t="s">
        <v>427</v>
      </c>
      <c r="F28" s="574">
        <v>3130</v>
      </c>
      <c r="G28" s="575">
        <v>0</v>
      </c>
      <c r="H28" s="575">
        <v>0</v>
      </c>
      <c r="I28" s="575">
        <v>950</v>
      </c>
      <c r="J28" s="575">
        <v>430</v>
      </c>
      <c r="K28" s="575">
        <v>0</v>
      </c>
      <c r="L28" s="576">
        <v>0</v>
      </c>
      <c r="M28" s="551">
        <f t="shared" si="1"/>
        <v>4510</v>
      </c>
    </row>
    <row r="29" spans="1:13" ht="13.5">
      <c r="A29" s="168"/>
      <c r="B29" s="21"/>
      <c r="C29" s="21"/>
      <c r="D29" s="876" t="s">
        <v>727</v>
      </c>
      <c r="E29" s="890" t="s">
        <v>426</v>
      </c>
      <c r="F29" s="574">
        <v>0</v>
      </c>
      <c r="G29" s="575">
        <v>0</v>
      </c>
      <c r="H29" s="575">
        <v>0</v>
      </c>
      <c r="I29" s="575">
        <v>0</v>
      </c>
      <c r="J29" s="575">
        <v>0</v>
      </c>
      <c r="K29" s="575">
        <v>0</v>
      </c>
      <c r="L29" s="576">
        <v>0</v>
      </c>
      <c r="M29" s="551">
        <f>SUM(F29:L29)</f>
        <v>0</v>
      </c>
    </row>
    <row r="30" spans="1:13" ht="13.5">
      <c r="A30" s="168"/>
      <c r="B30" s="21"/>
      <c r="C30" s="21"/>
      <c r="D30" s="877"/>
      <c r="E30" s="890" t="s">
        <v>427</v>
      </c>
      <c r="F30" s="574">
        <v>0</v>
      </c>
      <c r="G30" s="575">
        <v>0</v>
      </c>
      <c r="H30" s="575">
        <v>0</v>
      </c>
      <c r="I30" s="575">
        <v>0</v>
      </c>
      <c r="J30" s="575">
        <v>0</v>
      </c>
      <c r="K30" s="575">
        <v>0</v>
      </c>
      <c r="L30" s="576">
        <v>0</v>
      </c>
      <c r="M30" s="551">
        <f>SUM(F30:L30)</f>
        <v>0</v>
      </c>
    </row>
    <row r="31" spans="1:13" ht="13.5">
      <c r="A31" s="168"/>
      <c r="B31" s="21"/>
      <c r="C31" s="28"/>
      <c r="D31" s="875" t="s">
        <v>726</v>
      </c>
      <c r="E31" s="896" t="s">
        <v>427</v>
      </c>
      <c r="F31" s="910">
        <v>0</v>
      </c>
      <c r="G31" s="503">
        <v>60000</v>
      </c>
      <c r="H31" s="503">
        <v>176704</v>
      </c>
      <c r="I31" s="503">
        <v>722994</v>
      </c>
      <c r="J31" s="503">
        <v>437100</v>
      </c>
      <c r="K31" s="503">
        <v>130124</v>
      </c>
      <c r="L31" s="504">
        <v>0</v>
      </c>
      <c r="M31" s="505">
        <f t="shared" si="1"/>
        <v>1526922</v>
      </c>
    </row>
    <row r="32" spans="1:13" ht="13.5">
      <c r="A32" s="168"/>
      <c r="B32" s="21"/>
      <c r="C32" s="22" t="s">
        <v>435</v>
      </c>
      <c r="D32" s="109"/>
      <c r="E32" s="892" t="s">
        <v>426</v>
      </c>
      <c r="F32" s="871">
        <v>37112</v>
      </c>
      <c r="G32" s="871">
        <v>3040</v>
      </c>
      <c r="H32" s="871">
        <v>6157</v>
      </c>
      <c r="I32" s="871">
        <v>89671</v>
      </c>
      <c r="J32" s="871">
        <v>33000</v>
      </c>
      <c r="K32" s="871">
        <v>18280</v>
      </c>
      <c r="L32" s="909">
        <v>86925</v>
      </c>
      <c r="M32" s="843">
        <f t="shared" si="1"/>
        <v>274185</v>
      </c>
    </row>
    <row r="33" spans="1:13" ht="13.5">
      <c r="A33" s="168"/>
      <c r="B33" s="21"/>
      <c r="C33" s="21"/>
      <c r="D33" s="109"/>
      <c r="E33" s="898" t="s">
        <v>427</v>
      </c>
      <c r="F33" s="108">
        <v>37112</v>
      </c>
      <c r="G33" s="108">
        <v>3040</v>
      </c>
      <c r="H33" s="108">
        <v>11621</v>
      </c>
      <c r="I33" s="108">
        <v>91418</v>
      </c>
      <c r="J33" s="108">
        <v>33000</v>
      </c>
      <c r="K33" s="108">
        <v>234654</v>
      </c>
      <c r="L33" s="109">
        <v>114671</v>
      </c>
      <c r="M33" s="601">
        <f t="shared" si="1"/>
        <v>525516</v>
      </c>
    </row>
    <row r="34" spans="1:13" ht="13.5">
      <c r="A34" s="168"/>
      <c r="B34" s="21"/>
      <c r="C34" s="21"/>
      <c r="D34" s="876" t="s">
        <v>436</v>
      </c>
      <c r="E34" s="890" t="s">
        <v>426</v>
      </c>
      <c r="F34" s="574">
        <v>7347</v>
      </c>
      <c r="G34" s="575">
        <v>2581</v>
      </c>
      <c r="H34" s="575">
        <v>0</v>
      </c>
      <c r="I34" s="575">
        <v>3493</v>
      </c>
      <c r="J34" s="575">
        <v>5200</v>
      </c>
      <c r="K34" s="575">
        <v>18280</v>
      </c>
      <c r="L34" s="576">
        <v>23500</v>
      </c>
      <c r="M34" s="551">
        <f t="shared" si="1"/>
        <v>60401</v>
      </c>
    </row>
    <row r="35" spans="1:13" ht="13.5">
      <c r="A35" s="168"/>
      <c r="B35" s="21"/>
      <c r="C35" s="21"/>
      <c r="D35" s="902"/>
      <c r="E35" s="890" t="s">
        <v>427</v>
      </c>
      <c r="F35" s="574">
        <v>7347</v>
      </c>
      <c r="G35" s="575">
        <v>2581</v>
      </c>
      <c r="H35" s="575">
        <v>0</v>
      </c>
      <c r="I35" s="575">
        <v>5240</v>
      </c>
      <c r="J35" s="575">
        <v>5200</v>
      </c>
      <c r="K35" s="575">
        <v>36624</v>
      </c>
      <c r="L35" s="576">
        <v>36746</v>
      </c>
      <c r="M35" s="551">
        <f t="shared" si="1"/>
        <v>93738</v>
      </c>
    </row>
    <row r="36" spans="1:13" ht="13.5">
      <c r="A36" s="168"/>
      <c r="B36" s="21"/>
      <c r="C36" s="21"/>
      <c r="D36" s="876" t="s">
        <v>437</v>
      </c>
      <c r="E36" s="890" t="s">
        <v>426</v>
      </c>
      <c r="F36" s="574">
        <v>0</v>
      </c>
      <c r="G36" s="575">
        <v>0</v>
      </c>
      <c r="H36" s="575">
        <v>0</v>
      </c>
      <c r="I36" s="575">
        <v>0</v>
      </c>
      <c r="J36" s="575">
        <v>0</v>
      </c>
      <c r="K36" s="575">
        <v>0</v>
      </c>
      <c r="L36" s="576">
        <v>0</v>
      </c>
      <c r="M36" s="551">
        <f t="shared" si="1"/>
        <v>0</v>
      </c>
    </row>
    <row r="37" spans="1:13" ht="13.5">
      <c r="A37" s="168"/>
      <c r="B37" s="21"/>
      <c r="C37" s="21"/>
      <c r="D37" s="877"/>
      <c r="E37" s="890" t="s">
        <v>427</v>
      </c>
      <c r="F37" s="574">
        <v>0</v>
      </c>
      <c r="G37" s="575">
        <v>0</v>
      </c>
      <c r="H37" s="575">
        <v>0</v>
      </c>
      <c r="I37" s="575">
        <v>0</v>
      </c>
      <c r="J37" s="575">
        <v>0</v>
      </c>
      <c r="K37" s="575">
        <v>0</v>
      </c>
      <c r="L37" s="576">
        <v>0</v>
      </c>
      <c r="M37" s="551">
        <f t="shared" si="1"/>
        <v>0</v>
      </c>
    </row>
    <row r="38" spans="1:13" ht="13.5">
      <c r="A38" s="168"/>
      <c r="B38" s="21"/>
      <c r="C38" s="21"/>
      <c r="D38" s="902" t="s">
        <v>438</v>
      </c>
      <c r="E38" s="890" t="s">
        <v>426</v>
      </c>
      <c r="F38" s="574">
        <v>0</v>
      </c>
      <c r="G38" s="575">
        <v>0</v>
      </c>
      <c r="H38" s="575">
        <v>0</v>
      </c>
      <c r="I38" s="575">
        <v>0</v>
      </c>
      <c r="J38" s="575">
        <v>0</v>
      </c>
      <c r="K38" s="575">
        <v>0</v>
      </c>
      <c r="L38" s="576">
        <v>0</v>
      </c>
      <c r="M38" s="551">
        <f t="shared" si="1"/>
        <v>0</v>
      </c>
    </row>
    <row r="39" spans="1:13" ht="13.5">
      <c r="A39" s="168"/>
      <c r="B39" s="21"/>
      <c r="C39" s="21"/>
      <c r="D39" s="902"/>
      <c r="E39" s="890" t="s">
        <v>427</v>
      </c>
      <c r="F39" s="574">
        <v>0</v>
      </c>
      <c r="G39" s="575">
        <v>0</v>
      </c>
      <c r="H39" s="575">
        <v>0</v>
      </c>
      <c r="I39" s="575">
        <v>0</v>
      </c>
      <c r="J39" s="575">
        <v>0</v>
      </c>
      <c r="K39" s="575">
        <v>0</v>
      </c>
      <c r="L39" s="576">
        <v>0</v>
      </c>
      <c r="M39" s="551">
        <f t="shared" si="1"/>
        <v>0</v>
      </c>
    </row>
    <row r="40" spans="1:13" ht="13.5">
      <c r="A40" s="168"/>
      <c r="B40" s="21"/>
      <c r="C40" s="21"/>
      <c r="D40" s="876" t="s">
        <v>439</v>
      </c>
      <c r="E40" s="890" t="s">
        <v>426</v>
      </c>
      <c r="F40" s="574">
        <v>0</v>
      </c>
      <c r="G40" s="575">
        <v>0</v>
      </c>
      <c r="H40" s="575">
        <v>0</v>
      </c>
      <c r="I40" s="575">
        <v>0</v>
      </c>
      <c r="J40" s="575">
        <v>0</v>
      </c>
      <c r="K40" s="575">
        <v>0</v>
      </c>
      <c r="L40" s="576">
        <v>0</v>
      </c>
      <c r="M40" s="551">
        <f t="shared" si="1"/>
        <v>0</v>
      </c>
    </row>
    <row r="41" spans="1:13" ht="13.5">
      <c r="A41" s="168"/>
      <c r="B41" s="21"/>
      <c r="C41" s="21"/>
      <c r="D41" s="877"/>
      <c r="E41" s="890" t="s">
        <v>427</v>
      </c>
      <c r="F41" s="574">
        <v>0</v>
      </c>
      <c r="G41" s="575">
        <v>0</v>
      </c>
      <c r="H41" s="575">
        <v>0</v>
      </c>
      <c r="I41" s="575">
        <v>0</v>
      </c>
      <c r="J41" s="575">
        <v>0</v>
      </c>
      <c r="K41" s="575">
        <v>0</v>
      </c>
      <c r="L41" s="576">
        <v>0</v>
      </c>
      <c r="M41" s="551">
        <f t="shared" si="1"/>
        <v>0</v>
      </c>
    </row>
    <row r="42" spans="1:13" ht="13.5">
      <c r="A42" s="168"/>
      <c r="B42" s="21"/>
      <c r="C42" s="21"/>
      <c r="D42" s="902" t="s">
        <v>0</v>
      </c>
      <c r="E42" s="890" t="s">
        <v>426</v>
      </c>
      <c r="F42" s="574">
        <v>0</v>
      </c>
      <c r="G42" s="575">
        <v>0</v>
      </c>
      <c r="H42" s="575">
        <v>0</v>
      </c>
      <c r="I42" s="575">
        <v>0</v>
      </c>
      <c r="J42" s="575">
        <v>0</v>
      </c>
      <c r="K42" s="575">
        <v>0</v>
      </c>
      <c r="L42" s="576">
        <v>0</v>
      </c>
      <c r="M42" s="551">
        <f t="shared" si="1"/>
        <v>0</v>
      </c>
    </row>
    <row r="43" spans="1:13" ht="13.5">
      <c r="A43" s="168"/>
      <c r="B43" s="21"/>
      <c r="C43" s="21"/>
      <c r="D43" s="902"/>
      <c r="E43" s="890" t="s">
        <v>427</v>
      </c>
      <c r="F43" s="574">
        <v>0</v>
      </c>
      <c r="G43" s="575">
        <v>0</v>
      </c>
      <c r="H43" s="575">
        <v>0</v>
      </c>
      <c r="I43" s="575">
        <v>0</v>
      </c>
      <c r="J43" s="575">
        <v>0</v>
      </c>
      <c r="K43" s="575">
        <v>0</v>
      </c>
      <c r="L43" s="576">
        <v>0</v>
      </c>
      <c r="M43" s="551">
        <f t="shared" si="1"/>
        <v>0</v>
      </c>
    </row>
    <row r="44" spans="1:13" ht="13.5">
      <c r="A44" s="168"/>
      <c r="B44" s="21"/>
      <c r="C44" s="21"/>
      <c r="D44" s="1249" t="s">
        <v>643</v>
      </c>
      <c r="E44" s="890" t="s">
        <v>426</v>
      </c>
      <c r="F44" s="574">
        <v>23892</v>
      </c>
      <c r="G44" s="575">
        <v>0</v>
      </c>
      <c r="H44" s="575">
        <v>0</v>
      </c>
      <c r="I44" s="575">
        <v>23675</v>
      </c>
      <c r="J44" s="575">
        <v>0</v>
      </c>
      <c r="K44" s="575">
        <v>0</v>
      </c>
      <c r="L44" s="576">
        <v>31640</v>
      </c>
      <c r="M44" s="551">
        <f t="shared" si="1"/>
        <v>79207</v>
      </c>
    </row>
    <row r="45" spans="1:13" ht="13.5">
      <c r="A45" s="168"/>
      <c r="B45" s="21"/>
      <c r="C45" s="21"/>
      <c r="D45" s="1250"/>
      <c r="E45" s="890" t="s">
        <v>427</v>
      </c>
      <c r="F45" s="574">
        <v>23892</v>
      </c>
      <c r="G45" s="575">
        <v>0</v>
      </c>
      <c r="H45" s="575">
        <v>0</v>
      </c>
      <c r="I45" s="575">
        <v>23675</v>
      </c>
      <c r="J45" s="575">
        <v>0</v>
      </c>
      <c r="K45" s="575">
        <v>0</v>
      </c>
      <c r="L45" s="576">
        <v>31640</v>
      </c>
      <c r="M45" s="551">
        <f t="shared" si="1"/>
        <v>79207</v>
      </c>
    </row>
    <row r="46" spans="1:13" ht="13.5">
      <c r="A46" s="168"/>
      <c r="B46" s="21"/>
      <c r="C46" s="21"/>
      <c r="D46" s="902" t="s">
        <v>440</v>
      </c>
      <c r="E46" s="890" t="s">
        <v>426</v>
      </c>
      <c r="F46" s="574">
        <v>0</v>
      </c>
      <c r="G46" s="575">
        <v>0</v>
      </c>
      <c r="H46" s="575">
        <v>0</v>
      </c>
      <c r="I46" s="575">
        <v>0</v>
      </c>
      <c r="J46" s="575">
        <v>0</v>
      </c>
      <c r="K46" s="575">
        <v>0</v>
      </c>
      <c r="L46" s="576">
        <v>0</v>
      </c>
      <c r="M46" s="551">
        <f t="shared" si="1"/>
        <v>0</v>
      </c>
    </row>
    <row r="47" spans="1:13" ht="13.5">
      <c r="A47" s="168"/>
      <c r="B47" s="21"/>
      <c r="C47" s="21"/>
      <c r="D47" s="902"/>
      <c r="E47" s="890" t="s">
        <v>427</v>
      </c>
      <c r="F47" s="574">
        <v>0</v>
      </c>
      <c r="G47" s="575">
        <v>0</v>
      </c>
      <c r="H47" s="575">
        <v>0</v>
      </c>
      <c r="I47" s="575">
        <v>0</v>
      </c>
      <c r="J47" s="575">
        <v>0</v>
      </c>
      <c r="K47" s="575">
        <v>0</v>
      </c>
      <c r="L47" s="576">
        <v>0</v>
      </c>
      <c r="M47" s="551">
        <f t="shared" si="1"/>
        <v>0</v>
      </c>
    </row>
    <row r="48" spans="1:13" ht="13.5">
      <c r="A48" s="168"/>
      <c r="B48" s="21"/>
      <c r="C48" s="21"/>
      <c r="D48" s="876" t="s">
        <v>441</v>
      </c>
      <c r="E48" s="890" t="s">
        <v>426</v>
      </c>
      <c r="F48" s="574">
        <v>0</v>
      </c>
      <c r="G48" s="575">
        <v>0</v>
      </c>
      <c r="H48" s="575">
        <v>0</v>
      </c>
      <c r="I48" s="575">
        <v>0</v>
      </c>
      <c r="J48" s="575">
        <v>0</v>
      </c>
      <c r="K48" s="575">
        <v>0</v>
      </c>
      <c r="L48" s="576">
        <v>0</v>
      </c>
      <c r="M48" s="551">
        <f t="shared" si="1"/>
        <v>0</v>
      </c>
    </row>
    <row r="49" spans="1:13" ht="13.5">
      <c r="A49" s="168"/>
      <c r="B49" s="21"/>
      <c r="C49" s="21"/>
      <c r="D49" s="877"/>
      <c r="E49" s="890" t="s">
        <v>427</v>
      </c>
      <c r="F49" s="574">
        <v>0</v>
      </c>
      <c r="G49" s="575">
        <v>0</v>
      </c>
      <c r="H49" s="575">
        <v>0</v>
      </c>
      <c r="I49" s="575">
        <v>0</v>
      </c>
      <c r="J49" s="575">
        <v>0</v>
      </c>
      <c r="K49" s="575">
        <v>0</v>
      </c>
      <c r="L49" s="576">
        <v>0</v>
      </c>
      <c r="M49" s="551">
        <f t="shared" si="1"/>
        <v>0</v>
      </c>
    </row>
    <row r="50" spans="1:13" ht="13.5">
      <c r="A50" s="168"/>
      <c r="B50" s="21"/>
      <c r="C50" s="21"/>
      <c r="D50" s="902" t="s">
        <v>442</v>
      </c>
      <c r="E50" s="890" t="s">
        <v>426</v>
      </c>
      <c r="F50" s="574">
        <v>5873</v>
      </c>
      <c r="G50" s="575">
        <v>459</v>
      </c>
      <c r="H50" s="575">
        <v>6157</v>
      </c>
      <c r="I50" s="575">
        <v>62503</v>
      </c>
      <c r="J50" s="575">
        <v>27800</v>
      </c>
      <c r="K50" s="575">
        <v>0</v>
      </c>
      <c r="L50" s="576">
        <v>0</v>
      </c>
      <c r="M50" s="551">
        <f t="shared" si="1"/>
        <v>102792</v>
      </c>
    </row>
    <row r="51" spans="1:13" ht="13.5">
      <c r="A51" s="168"/>
      <c r="B51" s="21"/>
      <c r="C51" s="21"/>
      <c r="D51" s="902"/>
      <c r="E51" s="890" t="s">
        <v>427</v>
      </c>
      <c r="F51" s="574">
        <v>5873</v>
      </c>
      <c r="G51" s="575">
        <v>459</v>
      </c>
      <c r="H51" s="575">
        <v>6157</v>
      </c>
      <c r="I51" s="575">
        <v>62503</v>
      </c>
      <c r="J51" s="575">
        <v>27800</v>
      </c>
      <c r="K51" s="575">
        <v>0</v>
      </c>
      <c r="L51" s="576">
        <v>0</v>
      </c>
      <c r="M51" s="551">
        <f t="shared" si="1"/>
        <v>102792</v>
      </c>
    </row>
    <row r="52" spans="1:13" ht="13.5">
      <c r="A52" s="168"/>
      <c r="B52" s="21"/>
      <c r="C52" s="21"/>
      <c r="D52" s="876" t="s">
        <v>443</v>
      </c>
      <c r="E52" s="890" t="s">
        <v>426</v>
      </c>
      <c r="F52" s="574">
        <v>0</v>
      </c>
      <c r="G52" s="575">
        <v>0</v>
      </c>
      <c r="H52" s="575">
        <v>0</v>
      </c>
      <c r="I52" s="575">
        <v>0</v>
      </c>
      <c r="J52" s="575">
        <v>0</v>
      </c>
      <c r="K52" s="575">
        <v>0</v>
      </c>
      <c r="L52" s="576">
        <v>31785</v>
      </c>
      <c r="M52" s="551">
        <f t="shared" si="1"/>
        <v>31785</v>
      </c>
    </row>
    <row r="53" spans="1:13" ht="13.5">
      <c r="A53" s="168"/>
      <c r="B53" s="21"/>
      <c r="C53" s="21"/>
      <c r="D53" s="877"/>
      <c r="E53" s="890" t="s">
        <v>427</v>
      </c>
      <c r="F53" s="574">
        <v>0</v>
      </c>
      <c r="G53" s="575">
        <v>0</v>
      </c>
      <c r="H53" s="575">
        <v>0</v>
      </c>
      <c r="I53" s="575">
        <v>0</v>
      </c>
      <c r="J53" s="575">
        <v>0</v>
      </c>
      <c r="K53" s="575">
        <v>0</v>
      </c>
      <c r="L53" s="576">
        <v>31785</v>
      </c>
      <c r="M53" s="551">
        <f t="shared" si="1"/>
        <v>31785</v>
      </c>
    </row>
    <row r="54" spans="1:13" ht="13.5">
      <c r="A54" s="168"/>
      <c r="B54" s="21"/>
      <c r="C54" s="21"/>
      <c r="D54" s="1249" t="s">
        <v>644</v>
      </c>
      <c r="E54" s="890" t="s">
        <v>426</v>
      </c>
      <c r="F54" s="574">
        <v>0</v>
      </c>
      <c r="G54" s="575">
        <v>0</v>
      </c>
      <c r="H54" s="575">
        <v>0</v>
      </c>
      <c r="I54" s="575">
        <v>0</v>
      </c>
      <c r="J54" s="575">
        <v>0</v>
      </c>
      <c r="K54" s="575">
        <v>0</v>
      </c>
      <c r="L54" s="576">
        <v>0</v>
      </c>
      <c r="M54" s="551">
        <f t="shared" si="1"/>
        <v>0</v>
      </c>
    </row>
    <row r="55" spans="1:13" ht="13.5">
      <c r="A55" s="168"/>
      <c r="B55" s="21"/>
      <c r="C55" s="21"/>
      <c r="D55" s="1250"/>
      <c r="E55" s="890" t="s">
        <v>427</v>
      </c>
      <c r="F55" s="899">
        <v>0</v>
      </c>
      <c r="G55" s="575">
        <v>0</v>
      </c>
      <c r="H55" s="575">
        <v>0</v>
      </c>
      <c r="I55" s="575">
        <v>0</v>
      </c>
      <c r="J55" s="575">
        <v>0</v>
      </c>
      <c r="K55" s="575">
        <v>0</v>
      </c>
      <c r="L55" s="576">
        <v>0</v>
      </c>
      <c r="M55" s="551">
        <f t="shared" si="1"/>
        <v>0</v>
      </c>
    </row>
    <row r="56" spans="1:13" ht="13.5">
      <c r="A56" s="168"/>
      <c r="B56" s="901"/>
      <c r="C56" s="901"/>
      <c r="D56" s="916" t="s">
        <v>444</v>
      </c>
      <c r="E56" s="917" t="s">
        <v>427</v>
      </c>
      <c r="F56" s="910">
        <v>0</v>
      </c>
      <c r="G56" s="503">
        <v>0</v>
      </c>
      <c r="H56" s="503">
        <v>5464</v>
      </c>
      <c r="I56" s="503">
        <v>0</v>
      </c>
      <c r="J56" s="503">
        <v>0</v>
      </c>
      <c r="K56" s="503">
        <v>198030</v>
      </c>
      <c r="L56" s="504">
        <v>14500</v>
      </c>
      <c r="M56" s="505">
        <f t="shared" si="1"/>
        <v>217994</v>
      </c>
    </row>
    <row r="57" spans="1:13" ht="13.5">
      <c r="A57" s="168"/>
      <c r="B57" s="21" t="s">
        <v>445</v>
      </c>
      <c r="C57" s="109"/>
      <c r="D57" s="109"/>
      <c r="E57" s="393"/>
      <c r="F57" s="216"/>
      <c r="G57" s="217"/>
      <c r="H57" s="217"/>
      <c r="I57" s="217"/>
      <c r="J57" s="217"/>
      <c r="K57" s="217"/>
      <c r="L57" s="218"/>
      <c r="M57" s="182"/>
    </row>
    <row r="58" spans="1:13" ht="13.5">
      <c r="A58" s="168"/>
      <c r="B58" s="21"/>
      <c r="C58" s="22" t="s">
        <v>446</v>
      </c>
      <c r="D58" s="23"/>
      <c r="E58" s="863" t="s">
        <v>426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3">
        <v>0</v>
      </c>
      <c r="M58" s="394">
        <f t="shared" si="1"/>
        <v>0</v>
      </c>
    </row>
    <row r="59" spans="1:13" ht="13.5">
      <c r="A59" s="168"/>
      <c r="B59" s="21"/>
      <c r="C59" s="21"/>
      <c r="D59" s="109"/>
      <c r="E59" s="890" t="s">
        <v>427</v>
      </c>
      <c r="F59" s="574">
        <v>0</v>
      </c>
      <c r="G59" s="574">
        <v>0</v>
      </c>
      <c r="H59" s="574">
        <v>0</v>
      </c>
      <c r="I59" s="574">
        <v>0</v>
      </c>
      <c r="J59" s="574">
        <v>0</v>
      </c>
      <c r="K59" s="574">
        <v>0</v>
      </c>
      <c r="L59" s="914">
        <v>105641</v>
      </c>
      <c r="M59" s="551">
        <f t="shared" si="1"/>
        <v>105641</v>
      </c>
    </row>
    <row r="60" spans="1:13" ht="13.5">
      <c r="A60" s="168"/>
      <c r="B60" s="21"/>
      <c r="C60" s="21"/>
      <c r="D60" s="1251" t="s">
        <v>645</v>
      </c>
      <c r="E60" s="890" t="s">
        <v>426</v>
      </c>
      <c r="F60" s="574">
        <v>0</v>
      </c>
      <c r="G60" s="575">
        <v>0</v>
      </c>
      <c r="H60" s="575">
        <v>0</v>
      </c>
      <c r="I60" s="575">
        <v>0</v>
      </c>
      <c r="J60" s="575">
        <v>0</v>
      </c>
      <c r="K60" s="575">
        <v>0</v>
      </c>
      <c r="L60" s="576">
        <v>0</v>
      </c>
      <c r="M60" s="551">
        <f t="shared" si="1"/>
        <v>0</v>
      </c>
    </row>
    <row r="61" spans="1:13" ht="13.5">
      <c r="A61" s="168"/>
      <c r="B61" s="21"/>
      <c r="C61" s="21"/>
      <c r="D61" s="1252"/>
      <c r="E61" s="890" t="s">
        <v>427</v>
      </c>
      <c r="F61" s="574">
        <v>0</v>
      </c>
      <c r="G61" s="575">
        <v>0</v>
      </c>
      <c r="H61" s="575">
        <v>0</v>
      </c>
      <c r="I61" s="575">
        <v>0</v>
      </c>
      <c r="J61" s="575">
        <v>0</v>
      </c>
      <c r="K61" s="575">
        <v>0</v>
      </c>
      <c r="L61" s="576">
        <v>0</v>
      </c>
      <c r="M61" s="551">
        <f t="shared" si="1"/>
        <v>0</v>
      </c>
    </row>
    <row r="62" spans="1:13" ht="14.25" thickBot="1">
      <c r="A62" s="219"/>
      <c r="B62" s="227"/>
      <c r="C62" s="227"/>
      <c r="D62" s="913" t="s">
        <v>447</v>
      </c>
      <c r="E62" s="915" t="s">
        <v>427</v>
      </c>
      <c r="F62" s="577">
        <v>0</v>
      </c>
      <c r="G62" s="578">
        <v>0</v>
      </c>
      <c r="H62" s="578">
        <v>0</v>
      </c>
      <c r="I62" s="578">
        <v>0</v>
      </c>
      <c r="J62" s="578">
        <v>0</v>
      </c>
      <c r="K62" s="578">
        <v>0</v>
      </c>
      <c r="L62" s="579">
        <v>105641</v>
      </c>
      <c r="M62" s="580">
        <f t="shared" si="1"/>
        <v>105641</v>
      </c>
    </row>
    <row r="63" spans="1:13" s="33" customFormat="1" ht="13.5">
      <c r="A63" s="168" t="s">
        <v>451</v>
      </c>
      <c r="B63" s="109"/>
      <c r="C63" s="109"/>
      <c r="D63" s="109"/>
      <c r="E63" s="905" t="s">
        <v>426</v>
      </c>
      <c r="F63" s="906">
        <f>SUM(F65,F74,F81,)</f>
        <v>39054</v>
      </c>
      <c r="G63" s="906">
        <f aca="true" t="shared" si="2" ref="G63:L63">SUM(G65,G74,G81,)</f>
        <v>13463</v>
      </c>
      <c r="H63" s="906">
        <f t="shared" si="2"/>
        <v>12647</v>
      </c>
      <c r="I63" s="906">
        <f t="shared" si="2"/>
        <v>41036</v>
      </c>
      <c r="J63" s="906">
        <f t="shared" si="2"/>
        <v>82300</v>
      </c>
      <c r="K63" s="906">
        <f t="shared" si="2"/>
        <v>8559</v>
      </c>
      <c r="L63" s="907">
        <f t="shared" si="2"/>
        <v>102726</v>
      </c>
      <c r="M63" s="908">
        <f>SUM(F63:L63)</f>
        <v>299785</v>
      </c>
    </row>
    <row r="64" spans="1:13" s="33" customFormat="1" ht="13.5">
      <c r="A64" s="168"/>
      <c r="B64" s="109"/>
      <c r="C64" s="109"/>
      <c r="D64" s="109"/>
      <c r="E64" s="898" t="s">
        <v>427</v>
      </c>
      <c r="F64" s="108">
        <f>SUM(F66,F75,F82,)</f>
        <v>67917</v>
      </c>
      <c r="G64" s="108">
        <f aca="true" t="shared" si="3" ref="G64:L64">SUM(G66,G75,G82,)</f>
        <v>13463</v>
      </c>
      <c r="H64" s="108">
        <f t="shared" si="3"/>
        <v>16166</v>
      </c>
      <c r="I64" s="108">
        <f t="shared" si="3"/>
        <v>58920</v>
      </c>
      <c r="J64" s="108">
        <f t="shared" si="3"/>
        <v>82300</v>
      </c>
      <c r="K64" s="108">
        <f t="shared" si="3"/>
        <v>9150</v>
      </c>
      <c r="L64" s="109">
        <f t="shared" si="3"/>
        <v>173690</v>
      </c>
      <c r="M64" s="601">
        <f>SUM(F64:L64)</f>
        <v>421606</v>
      </c>
    </row>
    <row r="65" spans="1:13" ht="13.5">
      <c r="A65" s="168"/>
      <c r="B65" s="22" t="s">
        <v>452</v>
      </c>
      <c r="C65" s="23"/>
      <c r="D65" s="23"/>
      <c r="E65" s="892" t="s">
        <v>426</v>
      </c>
      <c r="F65" s="912">
        <v>39054</v>
      </c>
      <c r="G65" s="872">
        <v>0</v>
      </c>
      <c r="H65" s="872">
        <v>12647</v>
      </c>
      <c r="I65" s="872">
        <v>36303</v>
      </c>
      <c r="J65" s="872">
        <v>0</v>
      </c>
      <c r="K65" s="872">
        <v>8559</v>
      </c>
      <c r="L65" s="873">
        <v>77726</v>
      </c>
      <c r="M65" s="843">
        <f>SUM(F65:L65)</f>
        <v>174289</v>
      </c>
    </row>
    <row r="66" spans="1:13" ht="13.5">
      <c r="A66" s="168"/>
      <c r="B66" s="21"/>
      <c r="C66" s="109"/>
      <c r="D66" s="109"/>
      <c r="E66" s="890" t="s">
        <v>427</v>
      </c>
      <c r="F66" s="899">
        <v>39054</v>
      </c>
      <c r="G66" s="575">
        <v>0</v>
      </c>
      <c r="H66" s="575">
        <v>16166</v>
      </c>
      <c r="I66" s="575">
        <v>54455</v>
      </c>
      <c r="J66" s="575">
        <v>0</v>
      </c>
      <c r="K66" s="575">
        <v>9150</v>
      </c>
      <c r="L66" s="576">
        <v>123690</v>
      </c>
      <c r="M66" s="551">
        <f>SUM(F66:L66)</f>
        <v>242515</v>
      </c>
    </row>
    <row r="67" spans="1:13" ht="13.5">
      <c r="A67" s="168"/>
      <c r="B67" s="21"/>
      <c r="C67" s="878" t="s">
        <v>453</v>
      </c>
      <c r="D67" s="879"/>
      <c r="E67" s="890" t="s">
        <v>426</v>
      </c>
      <c r="F67" s="899">
        <v>39054</v>
      </c>
      <c r="G67" s="575">
        <v>0</v>
      </c>
      <c r="H67" s="575">
        <v>8266</v>
      </c>
      <c r="I67" s="575">
        <v>36303</v>
      </c>
      <c r="J67" s="575">
        <v>0</v>
      </c>
      <c r="K67" s="575">
        <v>1985</v>
      </c>
      <c r="L67" s="576">
        <v>77726</v>
      </c>
      <c r="M67" s="551">
        <f aca="true" t="shared" si="4" ref="M67:M87">SUM(F67:L67)</f>
        <v>163334</v>
      </c>
    </row>
    <row r="68" spans="1:13" ht="13.5">
      <c r="A68" s="168"/>
      <c r="B68" s="21"/>
      <c r="C68" s="880"/>
      <c r="D68" s="881"/>
      <c r="E68" s="890" t="s">
        <v>427</v>
      </c>
      <c r="F68" s="899">
        <v>39054</v>
      </c>
      <c r="G68" s="575">
        <v>0</v>
      </c>
      <c r="H68" s="575">
        <v>8266</v>
      </c>
      <c r="I68" s="575">
        <v>54455</v>
      </c>
      <c r="J68" s="575">
        <v>0</v>
      </c>
      <c r="K68" s="575">
        <v>1985</v>
      </c>
      <c r="L68" s="576">
        <v>123690</v>
      </c>
      <c r="M68" s="551">
        <f t="shared" si="4"/>
        <v>227450</v>
      </c>
    </row>
    <row r="69" spans="1:13" ht="13.5">
      <c r="A69" s="168"/>
      <c r="B69" s="21"/>
      <c r="C69" s="878" t="s">
        <v>454</v>
      </c>
      <c r="D69" s="879"/>
      <c r="E69" s="890" t="s">
        <v>426</v>
      </c>
      <c r="F69" s="899">
        <v>0</v>
      </c>
      <c r="G69" s="575">
        <v>0</v>
      </c>
      <c r="H69" s="575">
        <v>4381</v>
      </c>
      <c r="I69" s="575">
        <v>0</v>
      </c>
      <c r="J69" s="575">
        <v>0</v>
      </c>
      <c r="K69" s="575">
        <v>6574</v>
      </c>
      <c r="L69" s="576">
        <v>0</v>
      </c>
      <c r="M69" s="551">
        <f t="shared" si="4"/>
        <v>10955</v>
      </c>
    </row>
    <row r="70" spans="1:13" ht="13.5">
      <c r="A70" s="168"/>
      <c r="B70" s="21"/>
      <c r="C70" s="882"/>
      <c r="D70" s="883"/>
      <c r="E70" s="890" t="s">
        <v>427</v>
      </c>
      <c r="F70" s="899">
        <v>0</v>
      </c>
      <c r="G70" s="575">
        <v>0</v>
      </c>
      <c r="H70" s="575">
        <v>7900</v>
      </c>
      <c r="I70" s="575">
        <v>0</v>
      </c>
      <c r="J70" s="575">
        <v>0</v>
      </c>
      <c r="K70" s="575">
        <v>7165</v>
      </c>
      <c r="L70" s="576">
        <v>0</v>
      </c>
      <c r="M70" s="551">
        <f t="shared" si="4"/>
        <v>15065</v>
      </c>
    </row>
    <row r="71" spans="1:13" ht="13.5">
      <c r="A71" s="168"/>
      <c r="B71" s="21"/>
      <c r="C71" s="880" t="s">
        <v>455</v>
      </c>
      <c r="D71" s="881"/>
      <c r="E71" s="890" t="s">
        <v>426</v>
      </c>
      <c r="F71" s="899">
        <v>0</v>
      </c>
      <c r="G71" s="575">
        <v>0</v>
      </c>
      <c r="H71" s="575">
        <v>0</v>
      </c>
      <c r="I71" s="575">
        <v>0</v>
      </c>
      <c r="J71" s="575">
        <v>0</v>
      </c>
      <c r="K71" s="575">
        <v>0</v>
      </c>
      <c r="L71" s="576">
        <v>0</v>
      </c>
      <c r="M71" s="551">
        <f t="shared" si="4"/>
        <v>0</v>
      </c>
    </row>
    <row r="72" spans="1:13" ht="13.5">
      <c r="A72" s="168"/>
      <c r="B72" s="21"/>
      <c r="C72" s="882"/>
      <c r="D72" s="883"/>
      <c r="E72" s="890" t="s">
        <v>427</v>
      </c>
      <c r="F72" s="899">
        <v>0</v>
      </c>
      <c r="G72" s="575">
        <v>0</v>
      </c>
      <c r="H72" s="575">
        <v>0</v>
      </c>
      <c r="I72" s="575">
        <v>0</v>
      </c>
      <c r="J72" s="575">
        <v>0</v>
      </c>
      <c r="K72" s="575">
        <v>0</v>
      </c>
      <c r="L72" s="576">
        <v>0</v>
      </c>
      <c r="M72" s="551">
        <f t="shared" si="4"/>
        <v>0</v>
      </c>
    </row>
    <row r="73" spans="1:13" ht="13.5">
      <c r="A73" s="168"/>
      <c r="B73" s="28"/>
      <c r="C73" s="865" t="s">
        <v>428</v>
      </c>
      <c r="D73" s="911"/>
      <c r="E73" s="896" t="s">
        <v>427</v>
      </c>
      <c r="F73" s="910">
        <v>0</v>
      </c>
      <c r="G73" s="503">
        <v>0</v>
      </c>
      <c r="H73" s="503">
        <v>0</v>
      </c>
      <c r="I73" s="503">
        <v>0</v>
      </c>
      <c r="J73" s="503">
        <v>0</v>
      </c>
      <c r="K73" s="503">
        <v>0</v>
      </c>
      <c r="L73" s="504">
        <v>0</v>
      </c>
      <c r="M73" s="505">
        <f t="shared" si="4"/>
        <v>0</v>
      </c>
    </row>
    <row r="74" spans="1:13" ht="13.5">
      <c r="A74" s="168"/>
      <c r="B74" s="22" t="s">
        <v>456</v>
      </c>
      <c r="C74" s="23"/>
      <c r="D74" s="23"/>
      <c r="E74" s="892" t="s">
        <v>426</v>
      </c>
      <c r="F74" s="871">
        <v>0</v>
      </c>
      <c r="G74" s="872">
        <v>13463</v>
      </c>
      <c r="H74" s="872">
        <v>0</v>
      </c>
      <c r="I74" s="872">
        <v>4733</v>
      </c>
      <c r="J74" s="872">
        <v>82300</v>
      </c>
      <c r="K74" s="872">
        <v>0</v>
      </c>
      <c r="L74" s="873">
        <v>25000</v>
      </c>
      <c r="M74" s="843">
        <f t="shared" si="4"/>
        <v>125496</v>
      </c>
    </row>
    <row r="75" spans="1:13" ht="13.5">
      <c r="A75" s="168"/>
      <c r="B75" s="21"/>
      <c r="C75" s="109"/>
      <c r="D75" s="109"/>
      <c r="E75" s="890" t="s">
        <v>427</v>
      </c>
      <c r="F75" s="574">
        <v>0</v>
      </c>
      <c r="G75" s="575">
        <v>13463</v>
      </c>
      <c r="H75" s="575">
        <v>0</v>
      </c>
      <c r="I75" s="575">
        <v>4465</v>
      </c>
      <c r="J75" s="575">
        <v>82300</v>
      </c>
      <c r="K75" s="575">
        <v>0</v>
      </c>
      <c r="L75" s="576">
        <v>50000</v>
      </c>
      <c r="M75" s="551">
        <f t="shared" si="4"/>
        <v>150228</v>
      </c>
    </row>
    <row r="76" spans="1:13" ht="13.5">
      <c r="A76" s="168"/>
      <c r="B76" s="21"/>
      <c r="C76" s="878" t="s">
        <v>453</v>
      </c>
      <c r="D76" s="879"/>
      <c r="E76" s="890" t="s">
        <v>426</v>
      </c>
      <c r="F76" s="574">
        <v>0</v>
      </c>
      <c r="G76" s="575">
        <v>13463</v>
      </c>
      <c r="H76" s="575">
        <v>0</v>
      </c>
      <c r="I76" s="575">
        <v>0</v>
      </c>
      <c r="J76" s="575">
        <v>0</v>
      </c>
      <c r="K76" s="575">
        <v>0</v>
      </c>
      <c r="L76" s="576">
        <v>0</v>
      </c>
      <c r="M76" s="551">
        <f t="shared" si="4"/>
        <v>13463</v>
      </c>
    </row>
    <row r="77" spans="1:13" ht="13.5">
      <c r="A77" s="168"/>
      <c r="B77" s="21"/>
      <c r="C77" s="882"/>
      <c r="D77" s="883"/>
      <c r="E77" s="890" t="s">
        <v>427</v>
      </c>
      <c r="F77" s="574">
        <v>0</v>
      </c>
      <c r="G77" s="575">
        <v>13463</v>
      </c>
      <c r="H77" s="575">
        <v>0</v>
      </c>
      <c r="I77" s="575">
        <v>0</v>
      </c>
      <c r="J77" s="575">
        <v>0</v>
      </c>
      <c r="K77" s="575">
        <v>0</v>
      </c>
      <c r="L77" s="576">
        <v>0</v>
      </c>
      <c r="M77" s="551">
        <f t="shared" si="4"/>
        <v>13463</v>
      </c>
    </row>
    <row r="78" spans="1:13" ht="13.5">
      <c r="A78" s="168"/>
      <c r="B78" s="21"/>
      <c r="C78" s="880" t="s">
        <v>454</v>
      </c>
      <c r="D78" s="881"/>
      <c r="E78" s="890" t="s">
        <v>426</v>
      </c>
      <c r="F78" s="574">
        <v>0</v>
      </c>
      <c r="G78" s="575">
        <v>0</v>
      </c>
      <c r="H78" s="575">
        <v>0</v>
      </c>
      <c r="I78" s="575">
        <v>4733</v>
      </c>
      <c r="J78" s="575">
        <v>82300</v>
      </c>
      <c r="K78" s="575">
        <v>0</v>
      </c>
      <c r="L78" s="576">
        <v>25000</v>
      </c>
      <c r="M78" s="551">
        <f t="shared" si="4"/>
        <v>112033</v>
      </c>
    </row>
    <row r="79" spans="1:13" ht="13.5">
      <c r="A79" s="168"/>
      <c r="B79" s="21"/>
      <c r="C79" s="882"/>
      <c r="D79" s="883"/>
      <c r="E79" s="890" t="s">
        <v>427</v>
      </c>
      <c r="F79" s="574">
        <v>0</v>
      </c>
      <c r="G79" s="575">
        <v>0</v>
      </c>
      <c r="H79" s="575">
        <v>0</v>
      </c>
      <c r="I79" s="575">
        <v>4465</v>
      </c>
      <c r="J79" s="575">
        <v>82300</v>
      </c>
      <c r="K79" s="575">
        <v>0</v>
      </c>
      <c r="L79" s="576">
        <v>50000</v>
      </c>
      <c r="M79" s="551">
        <f t="shared" si="4"/>
        <v>136765</v>
      </c>
    </row>
    <row r="80" spans="1:13" ht="13.5">
      <c r="A80" s="168"/>
      <c r="B80" s="28"/>
      <c r="C80" s="865" t="s">
        <v>457</v>
      </c>
      <c r="D80" s="911"/>
      <c r="E80" s="896" t="s">
        <v>427</v>
      </c>
      <c r="F80" s="910">
        <v>0</v>
      </c>
      <c r="G80" s="503">
        <v>0</v>
      </c>
      <c r="H80" s="503">
        <v>0</v>
      </c>
      <c r="I80" s="503">
        <v>0</v>
      </c>
      <c r="J80" s="503">
        <v>0</v>
      </c>
      <c r="K80" s="503">
        <v>0</v>
      </c>
      <c r="L80" s="504">
        <v>0</v>
      </c>
      <c r="M80" s="505">
        <f t="shared" si="4"/>
        <v>0</v>
      </c>
    </row>
    <row r="81" spans="1:13" ht="13.5">
      <c r="A81" s="168"/>
      <c r="B81" s="22" t="s">
        <v>458</v>
      </c>
      <c r="C81" s="109"/>
      <c r="D81" s="109"/>
      <c r="E81" s="898" t="s">
        <v>426</v>
      </c>
      <c r="F81" s="108">
        <v>0</v>
      </c>
      <c r="G81" s="600">
        <v>0</v>
      </c>
      <c r="H81" s="600">
        <v>0</v>
      </c>
      <c r="I81" s="600">
        <v>0</v>
      </c>
      <c r="J81" s="600">
        <v>0</v>
      </c>
      <c r="K81" s="600">
        <v>0</v>
      </c>
      <c r="L81" s="21">
        <v>0</v>
      </c>
      <c r="M81" s="601">
        <f t="shared" si="4"/>
        <v>0</v>
      </c>
    </row>
    <row r="82" spans="1:13" ht="13.5">
      <c r="A82" s="168"/>
      <c r="B82" s="21"/>
      <c r="C82" s="109"/>
      <c r="D82" s="109"/>
      <c r="E82" s="890" t="s">
        <v>427</v>
      </c>
      <c r="F82" s="899">
        <v>28863</v>
      </c>
      <c r="G82" s="575">
        <v>0</v>
      </c>
      <c r="H82" s="575">
        <v>0</v>
      </c>
      <c r="I82" s="575">
        <v>0</v>
      </c>
      <c r="J82" s="575">
        <v>0</v>
      </c>
      <c r="K82" s="575">
        <v>0</v>
      </c>
      <c r="L82" s="576">
        <v>0</v>
      </c>
      <c r="M82" s="551">
        <f t="shared" si="4"/>
        <v>28863</v>
      </c>
    </row>
    <row r="83" spans="1:13" ht="13.5">
      <c r="A83" s="168"/>
      <c r="B83" s="21"/>
      <c r="C83" s="878" t="s">
        <v>459</v>
      </c>
      <c r="D83" s="884"/>
      <c r="E83" s="890" t="s">
        <v>426</v>
      </c>
      <c r="F83" s="899">
        <v>0</v>
      </c>
      <c r="G83" s="575">
        <v>0</v>
      </c>
      <c r="H83" s="575">
        <v>0</v>
      </c>
      <c r="I83" s="575">
        <v>0</v>
      </c>
      <c r="J83" s="575">
        <v>0</v>
      </c>
      <c r="K83" s="575">
        <v>0</v>
      </c>
      <c r="L83" s="576">
        <v>0</v>
      </c>
      <c r="M83" s="551">
        <f t="shared" si="4"/>
        <v>0</v>
      </c>
    </row>
    <row r="84" spans="1:13" ht="13.5">
      <c r="A84" s="168"/>
      <c r="B84" s="21"/>
      <c r="C84" s="882"/>
      <c r="D84" s="885"/>
      <c r="E84" s="897" t="s">
        <v>427</v>
      </c>
      <c r="F84" s="899">
        <v>0</v>
      </c>
      <c r="G84" s="575">
        <v>0</v>
      </c>
      <c r="H84" s="575">
        <v>0</v>
      </c>
      <c r="I84" s="575">
        <v>0</v>
      </c>
      <c r="J84" s="575">
        <v>0</v>
      </c>
      <c r="K84" s="575">
        <v>0</v>
      </c>
      <c r="L84" s="576">
        <v>0</v>
      </c>
      <c r="M84" s="551">
        <f t="shared" si="4"/>
        <v>0</v>
      </c>
    </row>
    <row r="85" spans="1:13" ht="14.25" thickBot="1">
      <c r="A85" s="219"/>
      <c r="B85" s="227"/>
      <c r="C85" s="539" t="s">
        <v>460</v>
      </c>
      <c r="D85" s="389"/>
      <c r="E85" s="895" t="s">
        <v>427</v>
      </c>
      <c r="F85" s="900">
        <v>28863</v>
      </c>
      <c r="G85" s="578">
        <v>0</v>
      </c>
      <c r="H85" s="578">
        <v>0</v>
      </c>
      <c r="I85" s="578">
        <v>0</v>
      </c>
      <c r="J85" s="578">
        <v>0</v>
      </c>
      <c r="K85" s="578">
        <v>0</v>
      </c>
      <c r="L85" s="579">
        <v>0</v>
      </c>
      <c r="M85" s="580">
        <f t="shared" si="4"/>
        <v>28863</v>
      </c>
    </row>
    <row r="86" spans="1:13" ht="13.5">
      <c r="A86" s="168" t="s">
        <v>473</v>
      </c>
      <c r="B86" s="109"/>
      <c r="C86" s="109"/>
      <c r="D86" s="109"/>
      <c r="E86" s="862" t="s">
        <v>426</v>
      </c>
      <c r="F86" s="103">
        <v>290183</v>
      </c>
      <c r="G86" s="103">
        <v>30135</v>
      </c>
      <c r="H86" s="103">
        <v>51104</v>
      </c>
      <c r="I86" s="103">
        <v>305905</v>
      </c>
      <c r="J86" s="103">
        <v>182300</v>
      </c>
      <c r="K86" s="103">
        <v>26839</v>
      </c>
      <c r="L86" s="107">
        <v>282613</v>
      </c>
      <c r="M86" s="245">
        <f t="shared" si="4"/>
        <v>1169079</v>
      </c>
    </row>
    <row r="87" spans="1:13" ht="14.25" thickBot="1">
      <c r="A87" s="219"/>
      <c r="B87" s="389"/>
      <c r="C87" s="389"/>
      <c r="D87" s="389"/>
      <c r="E87" s="861" t="s">
        <v>427</v>
      </c>
      <c r="F87" s="251">
        <v>319046</v>
      </c>
      <c r="G87" s="251">
        <v>90135</v>
      </c>
      <c r="H87" s="251">
        <v>242547</v>
      </c>
      <c r="I87" s="251">
        <v>1100000</v>
      </c>
      <c r="J87" s="251">
        <v>619400</v>
      </c>
      <c r="K87" s="251">
        <v>373928</v>
      </c>
      <c r="L87" s="220">
        <v>486964</v>
      </c>
      <c r="M87" s="225">
        <f t="shared" si="4"/>
        <v>3232020</v>
      </c>
    </row>
    <row r="88" spans="1:13" ht="13.5">
      <c r="A88" s="1246" t="s">
        <v>472</v>
      </c>
      <c r="B88" s="1247"/>
      <c r="C88" s="1247"/>
      <c r="D88" s="1247"/>
      <c r="E88" s="1248"/>
      <c r="F88" s="886"/>
      <c r="G88" s="887"/>
      <c r="H88" s="887"/>
      <c r="I88" s="887"/>
      <c r="J88" s="887"/>
      <c r="K88" s="887"/>
      <c r="L88" s="888"/>
      <c r="M88" s="889"/>
    </row>
    <row r="89" spans="1:13" ht="13.5">
      <c r="A89" s="168"/>
      <c r="B89" s="22" t="s">
        <v>688</v>
      </c>
      <c r="C89" s="891"/>
      <c r="D89" s="874" t="s">
        <v>462</v>
      </c>
      <c r="E89" s="892" t="s">
        <v>463</v>
      </c>
      <c r="F89" s="871">
        <v>0</v>
      </c>
      <c r="G89" s="872">
        <v>0</v>
      </c>
      <c r="H89" s="872">
        <v>5756</v>
      </c>
      <c r="I89" s="872">
        <v>0</v>
      </c>
      <c r="J89" s="872">
        <v>0</v>
      </c>
      <c r="K89" s="872">
        <v>0</v>
      </c>
      <c r="L89" s="873">
        <v>0</v>
      </c>
      <c r="M89" s="843">
        <f>SUM(F89:L89)</f>
        <v>5756</v>
      </c>
    </row>
    <row r="90" spans="1:13" ht="13.5">
      <c r="A90" s="168"/>
      <c r="B90" s="21" t="s">
        <v>689</v>
      </c>
      <c r="C90" s="881"/>
      <c r="D90" s="876" t="s">
        <v>464</v>
      </c>
      <c r="E90" s="890" t="s">
        <v>465</v>
      </c>
      <c r="F90" s="574">
        <v>0</v>
      </c>
      <c r="G90" s="575">
        <v>60000</v>
      </c>
      <c r="H90" s="575">
        <v>176704</v>
      </c>
      <c r="I90" s="575">
        <v>774464</v>
      </c>
      <c r="J90" s="575">
        <v>437100</v>
      </c>
      <c r="K90" s="575">
        <v>130124</v>
      </c>
      <c r="L90" s="576">
        <v>0</v>
      </c>
      <c r="M90" s="551">
        <f>SUM(F90:L90)</f>
        <v>1578392</v>
      </c>
    </row>
    <row r="91" spans="1:13" ht="13.5">
      <c r="A91" s="168"/>
      <c r="B91" s="21"/>
      <c r="C91" s="881"/>
      <c r="D91" s="877"/>
      <c r="E91" s="890" t="s">
        <v>463</v>
      </c>
      <c r="F91" s="574">
        <v>0</v>
      </c>
      <c r="G91" s="575">
        <v>0</v>
      </c>
      <c r="H91" s="575">
        <v>5456</v>
      </c>
      <c r="I91" s="575">
        <v>1747</v>
      </c>
      <c r="J91" s="575">
        <v>0</v>
      </c>
      <c r="K91" s="575">
        <v>216374</v>
      </c>
      <c r="L91" s="576">
        <v>27746</v>
      </c>
      <c r="M91" s="551">
        <f>SUM(F91:L91)</f>
        <v>251323</v>
      </c>
    </row>
    <row r="92" spans="1:13" ht="13.5">
      <c r="A92" s="168"/>
      <c r="B92" s="893"/>
      <c r="C92" s="883"/>
      <c r="D92" s="877" t="s">
        <v>466</v>
      </c>
      <c r="E92" s="890" t="s">
        <v>467</v>
      </c>
      <c r="F92" s="574">
        <v>0</v>
      </c>
      <c r="G92" s="575">
        <v>0</v>
      </c>
      <c r="H92" s="575">
        <v>0</v>
      </c>
      <c r="I92" s="575">
        <v>0</v>
      </c>
      <c r="J92" s="575">
        <v>0</v>
      </c>
      <c r="K92" s="575">
        <v>0</v>
      </c>
      <c r="L92" s="576">
        <v>105641</v>
      </c>
      <c r="M92" s="551">
        <f>SUM(F92:L92)</f>
        <v>105641</v>
      </c>
    </row>
    <row r="93" spans="1:13" ht="13.5">
      <c r="A93" s="168"/>
      <c r="B93" s="894" t="s">
        <v>461</v>
      </c>
      <c r="C93" s="884"/>
      <c r="D93" s="879"/>
      <c r="E93" s="890" t="s">
        <v>468</v>
      </c>
      <c r="F93" s="574">
        <v>0</v>
      </c>
      <c r="G93" s="575">
        <v>0</v>
      </c>
      <c r="H93" s="575">
        <v>3519</v>
      </c>
      <c r="I93" s="575">
        <v>18152</v>
      </c>
      <c r="J93" s="575">
        <v>0</v>
      </c>
      <c r="K93" s="575">
        <v>591</v>
      </c>
      <c r="L93" s="576">
        <v>45964</v>
      </c>
      <c r="M93" s="551">
        <f aca="true" t="shared" si="5" ref="M93:M100">SUM(F93:L93)</f>
        <v>68226</v>
      </c>
    </row>
    <row r="94" spans="1:13" ht="13.5">
      <c r="A94" s="168"/>
      <c r="B94" s="21"/>
      <c r="C94" s="109"/>
      <c r="D94" s="881"/>
      <c r="E94" s="890" t="s">
        <v>463</v>
      </c>
      <c r="F94" s="574">
        <v>0</v>
      </c>
      <c r="G94" s="575">
        <v>0</v>
      </c>
      <c r="H94" s="575">
        <v>0</v>
      </c>
      <c r="I94" s="575">
        <v>4732</v>
      </c>
      <c r="J94" s="575">
        <v>0</v>
      </c>
      <c r="K94" s="575">
        <v>0</v>
      </c>
      <c r="L94" s="576">
        <v>25000</v>
      </c>
      <c r="M94" s="551">
        <f t="shared" si="5"/>
        <v>29732</v>
      </c>
    </row>
    <row r="95" spans="1:13" ht="13.5">
      <c r="A95" s="168"/>
      <c r="B95" s="893"/>
      <c r="C95" s="885"/>
      <c r="D95" s="883"/>
      <c r="E95" s="890" t="s">
        <v>465</v>
      </c>
      <c r="F95" s="574">
        <v>28863</v>
      </c>
      <c r="G95" s="575">
        <v>0</v>
      </c>
      <c r="H95" s="575">
        <v>0</v>
      </c>
      <c r="I95" s="575">
        <v>0</v>
      </c>
      <c r="J95" s="575">
        <v>0</v>
      </c>
      <c r="K95" s="575">
        <v>0</v>
      </c>
      <c r="L95" s="576">
        <v>0</v>
      </c>
      <c r="M95" s="551">
        <f t="shared" si="5"/>
        <v>28863</v>
      </c>
    </row>
    <row r="96" spans="1:13" ht="13.5">
      <c r="A96" s="387"/>
      <c r="B96" s="504" t="s">
        <v>469</v>
      </c>
      <c r="C96" s="107"/>
      <c r="D96" s="1240" t="s">
        <v>638</v>
      </c>
      <c r="E96" s="1241"/>
      <c r="F96" s="103">
        <v>28863</v>
      </c>
      <c r="G96" s="103">
        <v>60000</v>
      </c>
      <c r="H96" s="103">
        <v>191435</v>
      </c>
      <c r="I96" s="103">
        <v>799095</v>
      </c>
      <c r="J96" s="103">
        <v>437100</v>
      </c>
      <c r="K96" s="103">
        <v>347089</v>
      </c>
      <c r="L96" s="107">
        <v>204351</v>
      </c>
      <c r="M96" s="245">
        <f t="shared" si="5"/>
        <v>2067933</v>
      </c>
    </row>
    <row r="97" spans="1:13" ht="13.5">
      <c r="A97" s="1242" t="s">
        <v>641</v>
      </c>
      <c r="B97" s="1243"/>
      <c r="C97" s="1243"/>
      <c r="D97" s="864" t="s">
        <v>470</v>
      </c>
      <c r="E97" s="197"/>
      <c r="F97" s="24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22">
        <v>0</v>
      </c>
      <c r="M97" s="394">
        <f t="shared" si="5"/>
        <v>0</v>
      </c>
    </row>
    <row r="98" spans="1:13" ht="13.5">
      <c r="A98" s="1244"/>
      <c r="B98" s="1245"/>
      <c r="C98" s="1245"/>
      <c r="D98" s="867" t="s">
        <v>471</v>
      </c>
      <c r="E98" s="868" t="s">
        <v>639</v>
      </c>
      <c r="F98" s="502">
        <v>0</v>
      </c>
      <c r="G98" s="503">
        <v>0</v>
      </c>
      <c r="H98" s="503">
        <v>0</v>
      </c>
      <c r="I98" s="503">
        <v>0</v>
      </c>
      <c r="J98" s="503">
        <v>0</v>
      </c>
      <c r="K98" s="503">
        <v>0</v>
      </c>
      <c r="L98" s="504">
        <v>0</v>
      </c>
      <c r="M98" s="505">
        <f t="shared" si="5"/>
        <v>0</v>
      </c>
    </row>
    <row r="99" spans="1:13" ht="13.5">
      <c r="A99" s="1242" t="s">
        <v>642</v>
      </c>
      <c r="B99" s="1243"/>
      <c r="C99" s="1243"/>
      <c r="D99" s="869" t="s">
        <v>470</v>
      </c>
      <c r="E99" s="870"/>
      <c r="F99" s="871">
        <v>0</v>
      </c>
      <c r="G99" s="872">
        <v>0</v>
      </c>
      <c r="H99" s="872">
        <v>0</v>
      </c>
      <c r="I99" s="872">
        <v>0</v>
      </c>
      <c r="J99" s="872">
        <v>0</v>
      </c>
      <c r="K99" s="872">
        <v>0</v>
      </c>
      <c r="L99" s="873">
        <v>0</v>
      </c>
      <c r="M99" s="843">
        <f t="shared" si="5"/>
        <v>0</v>
      </c>
    </row>
    <row r="100" spans="1:13" ht="13.5">
      <c r="A100" s="1244"/>
      <c r="B100" s="1245"/>
      <c r="C100" s="1245"/>
      <c r="D100" s="865" t="s">
        <v>471</v>
      </c>
      <c r="E100" s="866" t="s">
        <v>640</v>
      </c>
      <c r="F100" s="103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28">
        <v>0</v>
      </c>
      <c r="M100" s="245">
        <f t="shared" si="5"/>
        <v>0</v>
      </c>
    </row>
    <row r="101" spans="1:13" ht="12.75" customHeight="1" thickBot="1">
      <c r="A101" s="388" t="s">
        <v>474</v>
      </c>
      <c r="B101" s="220"/>
      <c r="C101" s="220"/>
      <c r="D101" s="220"/>
      <c r="E101" s="221"/>
      <c r="F101" s="251">
        <v>28863</v>
      </c>
      <c r="G101" s="251">
        <v>60000</v>
      </c>
      <c r="H101" s="251">
        <v>191435</v>
      </c>
      <c r="I101" s="251">
        <v>799095</v>
      </c>
      <c r="J101" s="251">
        <v>437100</v>
      </c>
      <c r="K101" s="251">
        <v>347089</v>
      </c>
      <c r="L101" s="220">
        <v>204351</v>
      </c>
      <c r="M101" s="225">
        <f>SUM(F101:L101)</f>
        <v>2067933</v>
      </c>
    </row>
    <row r="102" spans="4:5" ht="13.5">
      <c r="D102" s="1239"/>
      <c r="E102" s="1238"/>
    </row>
  </sheetData>
  <mergeCells count="12">
    <mergeCell ref="A88:E88"/>
    <mergeCell ref="M2:M3"/>
    <mergeCell ref="D44:D45"/>
    <mergeCell ref="D54:D55"/>
    <mergeCell ref="D60:D61"/>
    <mergeCell ref="D23:D24"/>
    <mergeCell ref="D19:D20"/>
    <mergeCell ref="D17:D18"/>
    <mergeCell ref="D96:E96"/>
    <mergeCell ref="A97:C98"/>
    <mergeCell ref="A99:C100"/>
    <mergeCell ref="D102:E102"/>
  </mergeCells>
  <conditionalFormatting sqref="F1:M65536">
    <cfRule type="cellIs" priority="1" dxfId="0" operator="equal" stopIfTrue="1">
      <formula>0</formula>
    </cfRule>
  </conditionalFormatting>
  <printOptions/>
  <pageMargins left="1.12" right="0.75" top="0.55" bottom="0.51" header="0.512" footer="0.512"/>
  <pageSetup horizontalDpi="600" verticalDpi="600" orientation="landscape" pageOrder="overThenDown" paperSize="9" scale="65" r:id="rId2"/>
  <rowBreaks count="1" manualBreakCount="1">
    <brk id="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W50"/>
  <sheetViews>
    <sheetView showZeros="0" view="pageBreakPreview" zoomScale="90" zoomScaleNormal="75" zoomScaleSheetLayoutView="90" workbookViewId="0" topLeftCell="A1">
      <pane xSplit="5" ySplit="3" topLeftCell="F4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A51" sqref="A51:IV79"/>
    </sheetView>
  </sheetViews>
  <sheetFormatPr defaultColWidth="9.00390625" defaultRowHeight="13.5"/>
  <cols>
    <col min="1" max="1" width="3.125" style="32" customWidth="1"/>
    <col min="2" max="2" width="5.00390625" style="32" customWidth="1"/>
    <col min="3" max="3" width="2.125" style="32" customWidth="1"/>
    <col min="4" max="4" width="2.75390625" style="32" customWidth="1"/>
    <col min="5" max="5" width="20.25390625" style="32" customWidth="1"/>
    <col min="6" max="13" width="15.625" style="33" customWidth="1"/>
    <col min="14" max="14" width="8.375" style="32" customWidth="1"/>
    <col min="15" max="73" width="10.625" style="32" customWidth="1"/>
    <col min="74" max="16384" width="9.00390625" style="32" customWidth="1"/>
  </cols>
  <sheetData>
    <row r="1" spans="1:13" ht="18.75" customHeight="1" thickBot="1">
      <c r="A1" s="6" t="s">
        <v>530</v>
      </c>
      <c r="I1" s="54"/>
      <c r="M1" s="54" t="s">
        <v>478</v>
      </c>
    </row>
    <row r="2" spans="1:13" ht="16.5" customHeight="1">
      <c r="A2" s="236"/>
      <c r="B2" s="237"/>
      <c r="C2" s="237"/>
      <c r="D2" s="237"/>
      <c r="E2" s="252" t="s">
        <v>531</v>
      </c>
      <c r="F2" s="164" t="s">
        <v>373</v>
      </c>
      <c r="G2" s="164" t="s">
        <v>393</v>
      </c>
      <c r="H2" s="238" t="s">
        <v>374</v>
      </c>
      <c r="I2" s="164" t="s">
        <v>370</v>
      </c>
      <c r="J2" s="164" t="s">
        <v>394</v>
      </c>
      <c r="K2" s="164" t="s">
        <v>395</v>
      </c>
      <c r="L2" s="239" t="s">
        <v>396</v>
      </c>
      <c r="M2" s="1150" t="s">
        <v>572</v>
      </c>
    </row>
    <row r="3" spans="1:23" ht="16.5" customHeight="1" thickBot="1">
      <c r="A3" s="246" t="s">
        <v>179</v>
      </c>
      <c r="B3" s="184"/>
      <c r="C3" s="184"/>
      <c r="D3" s="184"/>
      <c r="E3" s="193"/>
      <c r="F3" s="247" t="s">
        <v>397</v>
      </c>
      <c r="G3" s="247" t="s">
        <v>398</v>
      </c>
      <c r="H3" s="247" t="s">
        <v>399</v>
      </c>
      <c r="I3" s="247" t="s">
        <v>400</v>
      </c>
      <c r="J3" s="248" t="s">
        <v>401</v>
      </c>
      <c r="K3" s="247" t="s">
        <v>402</v>
      </c>
      <c r="L3" s="249" t="s">
        <v>403</v>
      </c>
      <c r="M3" s="1151"/>
      <c r="N3" s="67"/>
      <c r="O3" s="1089"/>
      <c r="P3" s="1089"/>
      <c r="Q3" s="1089"/>
      <c r="R3" s="1089"/>
      <c r="S3" s="1089"/>
      <c r="T3" s="1089"/>
      <c r="U3" s="1089"/>
      <c r="V3" s="1089"/>
      <c r="W3" s="1089"/>
    </row>
    <row r="4" spans="1:14" ht="16.5" customHeight="1">
      <c r="A4" s="241" t="s">
        <v>533</v>
      </c>
      <c r="B4" s="42"/>
      <c r="C4" s="42"/>
      <c r="D4" s="42" t="s">
        <v>534</v>
      </c>
      <c r="E4" s="253"/>
      <c r="F4" s="103">
        <v>3160484</v>
      </c>
      <c r="G4" s="39">
        <v>431300</v>
      </c>
      <c r="H4" s="39">
        <v>526712</v>
      </c>
      <c r="I4" s="39">
        <v>2656822</v>
      </c>
      <c r="J4" s="39">
        <v>965059</v>
      </c>
      <c r="K4" s="39">
        <v>1295689</v>
      </c>
      <c r="L4" s="28">
        <v>3553865</v>
      </c>
      <c r="M4" s="245">
        <f>SUM(F4:L4)</f>
        <v>12589931</v>
      </c>
      <c r="N4" s="70"/>
    </row>
    <row r="5" spans="1:14" s="33" customFormat="1" ht="16.5" customHeight="1">
      <c r="A5" s="232"/>
      <c r="B5" s="50" t="s">
        <v>404</v>
      </c>
      <c r="C5" s="51"/>
      <c r="D5" s="51"/>
      <c r="E5" s="254"/>
      <c r="F5" s="24">
        <v>3053901</v>
      </c>
      <c r="G5" s="93">
        <v>361416</v>
      </c>
      <c r="H5" s="93">
        <v>323958</v>
      </c>
      <c r="I5" s="93">
        <v>1675294</v>
      </c>
      <c r="J5" s="93">
        <v>447715</v>
      </c>
      <c r="K5" s="93">
        <v>930638</v>
      </c>
      <c r="L5" s="22">
        <v>3246449</v>
      </c>
      <c r="M5" s="843">
        <f>SUM(F5:L5)</f>
        <v>10039371</v>
      </c>
      <c r="N5" s="73"/>
    </row>
    <row r="6" spans="1:14" ht="16.5" customHeight="1">
      <c r="A6" s="241"/>
      <c r="B6" s="1134"/>
      <c r="C6" s="1135"/>
      <c r="D6" s="602" t="s">
        <v>535</v>
      </c>
      <c r="E6" s="592"/>
      <c r="F6" s="574">
        <v>1706899</v>
      </c>
      <c r="G6" s="575">
        <v>109159</v>
      </c>
      <c r="H6" s="575">
        <v>121621</v>
      </c>
      <c r="I6" s="575">
        <v>951208</v>
      </c>
      <c r="J6" s="575">
        <v>167193</v>
      </c>
      <c r="K6" s="575">
        <v>473184</v>
      </c>
      <c r="L6" s="576">
        <v>1829812</v>
      </c>
      <c r="M6" s="551">
        <f aca="true" t="shared" si="0" ref="M6:M50">SUM(F6:L6)</f>
        <v>5359076</v>
      </c>
      <c r="N6" s="70"/>
    </row>
    <row r="7" spans="1:14" ht="16.5" customHeight="1">
      <c r="A7" s="241"/>
      <c r="B7" s="1134"/>
      <c r="C7" s="1135"/>
      <c r="D7" s="602" t="s">
        <v>536</v>
      </c>
      <c r="E7" s="592"/>
      <c r="F7" s="574">
        <v>1129926</v>
      </c>
      <c r="G7" s="575">
        <v>232138</v>
      </c>
      <c r="H7" s="575">
        <v>167708</v>
      </c>
      <c r="I7" s="575">
        <v>582236</v>
      </c>
      <c r="J7" s="575">
        <v>229493</v>
      </c>
      <c r="K7" s="575">
        <v>382007</v>
      </c>
      <c r="L7" s="576">
        <v>1266262</v>
      </c>
      <c r="M7" s="551">
        <f t="shared" si="0"/>
        <v>3989770</v>
      </c>
      <c r="N7" s="70"/>
    </row>
    <row r="8" spans="1:14" ht="16.5" customHeight="1">
      <c r="A8" s="241"/>
      <c r="B8" s="1134"/>
      <c r="C8" s="1135"/>
      <c r="D8" s="598" t="s">
        <v>537</v>
      </c>
      <c r="E8" s="253"/>
      <c r="F8" s="108">
        <v>217076</v>
      </c>
      <c r="G8" s="600">
        <v>20119</v>
      </c>
      <c r="H8" s="600">
        <v>34629</v>
      </c>
      <c r="I8" s="600">
        <v>141850</v>
      </c>
      <c r="J8" s="600">
        <v>51029</v>
      </c>
      <c r="K8" s="600">
        <v>75447</v>
      </c>
      <c r="L8" s="21">
        <v>150375</v>
      </c>
      <c r="M8" s="551">
        <f t="shared" si="0"/>
        <v>690525</v>
      </c>
      <c r="N8" s="70"/>
    </row>
    <row r="9" spans="1:14" ht="16.5" customHeight="1">
      <c r="A9" s="241"/>
      <c r="B9" s="1134"/>
      <c r="C9" s="1135"/>
      <c r="D9" s="598"/>
      <c r="E9" s="596" t="s">
        <v>538</v>
      </c>
      <c r="F9" s="574">
        <v>179002</v>
      </c>
      <c r="G9" s="575">
        <v>8880</v>
      </c>
      <c r="H9" s="575">
        <v>29215</v>
      </c>
      <c r="I9" s="575">
        <v>77739</v>
      </c>
      <c r="J9" s="575">
        <v>35000</v>
      </c>
      <c r="K9" s="575">
        <v>0</v>
      </c>
      <c r="L9" s="576">
        <v>77046</v>
      </c>
      <c r="M9" s="551">
        <f t="shared" si="0"/>
        <v>406882</v>
      </c>
      <c r="N9" s="70"/>
    </row>
    <row r="10" spans="1:14" ht="16.5" customHeight="1">
      <c r="A10" s="241"/>
      <c r="B10" s="1136"/>
      <c r="C10" s="1137"/>
      <c r="D10" s="599"/>
      <c r="E10" s="597" t="s">
        <v>539</v>
      </c>
      <c r="F10" s="502">
        <v>38074</v>
      </c>
      <c r="G10" s="503">
        <v>11239</v>
      </c>
      <c r="H10" s="503">
        <v>5414</v>
      </c>
      <c r="I10" s="503">
        <v>64111</v>
      </c>
      <c r="J10" s="503">
        <v>16029</v>
      </c>
      <c r="K10" s="503">
        <v>75447</v>
      </c>
      <c r="L10" s="504">
        <v>73329</v>
      </c>
      <c r="M10" s="505">
        <f t="shared" si="0"/>
        <v>283643</v>
      </c>
      <c r="N10" s="70"/>
    </row>
    <row r="11" spans="1:14" ht="16.5" customHeight="1">
      <c r="A11" s="241"/>
      <c r="B11" s="40" t="s">
        <v>405</v>
      </c>
      <c r="C11" s="41"/>
      <c r="D11" s="41"/>
      <c r="E11" s="256"/>
      <c r="F11" s="24">
        <v>106583</v>
      </c>
      <c r="G11" s="93">
        <v>69884</v>
      </c>
      <c r="H11" s="93">
        <v>202754</v>
      </c>
      <c r="I11" s="93">
        <v>980329</v>
      </c>
      <c r="J11" s="93">
        <v>517344</v>
      </c>
      <c r="K11" s="93">
        <v>365051</v>
      </c>
      <c r="L11" s="22">
        <v>201775</v>
      </c>
      <c r="M11" s="843">
        <f t="shared" si="0"/>
        <v>2443720</v>
      </c>
      <c r="N11" s="70"/>
    </row>
    <row r="12" spans="1:14" ht="16.5" customHeight="1">
      <c r="A12" s="241"/>
      <c r="B12" s="1134"/>
      <c r="C12" s="1135"/>
      <c r="D12" s="602" t="s">
        <v>540</v>
      </c>
      <c r="E12" s="592"/>
      <c r="F12" s="574">
        <v>70</v>
      </c>
      <c r="G12" s="575">
        <v>0</v>
      </c>
      <c r="H12" s="575">
        <v>78</v>
      </c>
      <c r="I12" s="575">
        <v>350</v>
      </c>
      <c r="J12" s="575">
        <v>210</v>
      </c>
      <c r="K12" s="575">
        <v>0</v>
      </c>
      <c r="L12" s="576">
        <v>944</v>
      </c>
      <c r="M12" s="551">
        <f t="shared" si="0"/>
        <v>1652</v>
      </c>
      <c r="N12" s="70"/>
    </row>
    <row r="13" spans="1:14" ht="16.5" customHeight="1">
      <c r="A13" s="241"/>
      <c r="B13" s="1134"/>
      <c r="C13" s="1135"/>
      <c r="D13" s="602" t="s">
        <v>541</v>
      </c>
      <c r="E13" s="592"/>
      <c r="F13" s="574">
        <v>0</v>
      </c>
      <c r="G13" s="575">
        <v>0</v>
      </c>
      <c r="H13" s="575">
        <v>0</v>
      </c>
      <c r="I13" s="575">
        <v>0</v>
      </c>
      <c r="J13" s="575">
        <v>0</v>
      </c>
      <c r="K13" s="575">
        <v>0</v>
      </c>
      <c r="L13" s="576">
        <v>0</v>
      </c>
      <c r="M13" s="551">
        <f t="shared" si="0"/>
        <v>0</v>
      </c>
      <c r="N13" s="70"/>
    </row>
    <row r="14" spans="1:14" ht="16.5" customHeight="1">
      <c r="A14" s="241"/>
      <c r="B14" s="1134"/>
      <c r="C14" s="1135"/>
      <c r="D14" s="602" t="s">
        <v>542</v>
      </c>
      <c r="E14" s="592"/>
      <c r="F14" s="574">
        <v>0</v>
      </c>
      <c r="G14" s="575">
        <v>0</v>
      </c>
      <c r="H14" s="575">
        <v>0</v>
      </c>
      <c r="I14" s="575">
        <v>0</v>
      </c>
      <c r="J14" s="575">
        <v>0</v>
      </c>
      <c r="K14" s="575">
        <v>0</v>
      </c>
      <c r="L14" s="576">
        <v>3675</v>
      </c>
      <c r="M14" s="551">
        <f t="shared" si="0"/>
        <v>3675</v>
      </c>
      <c r="N14" s="70"/>
    </row>
    <row r="15" spans="1:14" ht="16.5" customHeight="1">
      <c r="A15" s="241"/>
      <c r="B15" s="1134"/>
      <c r="C15" s="1135"/>
      <c r="D15" s="602" t="s">
        <v>543</v>
      </c>
      <c r="E15" s="592"/>
      <c r="F15" s="574">
        <v>1964</v>
      </c>
      <c r="G15" s="575">
        <v>0</v>
      </c>
      <c r="H15" s="575">
        <v>3389</v>
      </c>
      <c r="I15" s="575">
        <v>0</v>
      </c>
      <c r="J15" s="575">
        <v>189</v>
      </c>
      <c r="K15" s="575">
        <v>273</v>
      </c>
      <c r="L15" s="576">
        <v>10999</v>
      </c>
      <c r="M15" s="551">
        <f t="shared" si="0"/>
        <v>16814</v>
      </c>
      <c r="N15" s="70"/>
    </row>
    <row r="16" spans="1:14" ht="16.5" customHeight="1">
      <c r="A16" s="241"/>
      <c r="B16" s="1134"/>
      <c r="C16" s="1135"/>
      <c r="D16" s="602" t="s">
        <v>544</v>
      </c>
      <c r="E16" s="592"/>
      <c r="F16" s="574">
        <v>35015</v>
      </c>
      <c r="G16" s="575">
        <v>64752</v>
      </c>
      <c r="H16" s="575">
        <v>185545</v>
      </c>
      <c r="I16" s="575">
        <v>871923</v>
      </c>
      <c r="J16" s="575">
        <v>469100</v>
      </c>
      <c r="K16" s="575">
        <v>130124</v>
      </c>
      <c r="L16" s="576">
        <v>15916</v>
      </c>
      <c r="M16" s="551">
        <f t="shared" si="0"/>
        <v>1772375</v>
      </c>
      <c r="N16" s="70"/>
    </row>
    <row r="17" spans="1:14" ht="16.5" customHeight="1">
      <c r="A17" s="241"/>
      <c r="B17" s="1134"/>
      <c r="C17" s="1135"/>
      <c r="D17" s="602" t="s">
        <v>545</v>
      </c>
      <c r="E17" s="592"/>
      <c r="F17" s="574">
        <v>37112</v>
      </c>
      <c r="G17" s="575">
        <v>3040</v>
      </c>
      <c r="H17" s="575">
        <v>11621</v>
      </c>
      <c r="I17" s="575">
        <v>91418</v>
      </c>
      <c r="J17" s="575">
        <v>33000</v>
      </c>
      <c r="K17" s="575">
        <v>234654</v>
      </c>
      <c r="L17" s="576">
        <v>114671</v>
      </c>
      <c r="M17" s="551">
        <f t="shared" si="0"/>
        <v>525516</v>
      </c>
      <c r="N17" s="70"/>
    </row>
    <row r="18" spans="1:14" ht="16.5" customHeight="1" thickBot="1">
      <c r="A18" s="246"/>
      <c r="B18" s="1138"/>
      <c r="C18" s="1139"/>
      <c r="D18" s="603" t="s">
        <v>546</v>
      </c>
      <c r="E18" s="604"/>
      <c r="F18" s="577">
        <v>32422</v>
      </c>
      <c r="G18" s="578">
        <v>2092</v>
      </c>
      <c r="H18" s="578">
        <v>2121</v>
      </c>
      <c r="I18" s="578">
        <v>16638</v>
      </c>
      <c r="J18" s="578">
        <v>14845</v>
      </c>
      <c r="K18" s="578">
        <v>0</v>
      </c>
      <c r="L18" s="579">
        <v>55570</v>
      </c>
      <c r="M18" s="580">
        <f t="shared" si="0"/>
        <v>123688</v>
      </c>
      <c r="N18" s="70"/>
    </row>
    <row r="19" spans="1:14" ht="16.5" customHeight="1">
      <c r="A19" s="236" t="s">
        <v>547</v>
      </c>
      <c r="B19" s="237"/>
      <c r="C19" s="237"/>
      <c r="D19" s="237" t="s">
        <v>548</v>
      </c>
      <c r="E19" s="261"/>
      <c r="F19" s="103">
        <v>3401713</v>
      </c>
      <c r="G19" s="39">
        <v>445340</v>
      </c>
      <c r="H19" s="39">
        <v>508627</v>
      </c>
      <c r="I19" s="39">
        <v>2519303</v>
      </c>
      <c r="J19" s="39">
        <v>1002965</v>
      </c>
      <c r="K19" s="39">
        <v>1262558</v>
      </c>
      <c r="L19" s="28">
        <v>3838220</v>
      </c>
      <c r="M19" s="245">
        <f t="shared" si="0"/>
        <v>12978726</v>
      </c>
      <c r="N19" s="70"/>
    </row>
    <row r="20" spans="1:14" ht="16.5" customHeight="1">
      <c r="A20" s="241"/>
      <c r="B20" s="40" t="s">
        <v>406</v>
      </c>
      <c r="C20" s="41"/>
      <c r="D20" s="41"/>
      <c r="E20" s="256"/>
      <c r="F20" s="24">
        <v>3225148</v>
      </c>
      <c r="G20" s="93">
        <v>440523</v>
      </c>
      <c r="H20" s="93">
        <v>498009</v>
      </c>
      <c r="I20" s="93">
        <v>2207396</v>
      </c>
      <c r="J20" s="93">
        <v>977964</v>
      </c>
      <c r="K20" s="93">
        <v>1224506</v>
      </c>
      <c r="L20" s="22">
        <v>3726889</v>
      </c>
      <c r="M20" s="843">
        <f t="shared" si="0"/>
        <v>12300435</v>
      </c>
      <c r="N20" s="70"/>
    </row>
    <row r="21" spans="1:14" ht="16.5" customHeight="1">
      <c r="A21" s="241"/>
      <c r="B21" s="1134"/>
      <c r="C21" s="1135"/>
      <c r="D21" s="602" t="s">
        <v>549</v>
      </c>
      <c r="E21" s="592"/>
      <c r="F21" s="574">
        <v>1622166</v>
      </c>
      <c r="G21" s="575">
        <v>207584</v>
      </c>
      <c r="H21" s="575">
        <v>261083</v>
      </c>
      <c r="I21" s="575">
        <v>1259679</v>
      </c>
      <c r="J21" s="575">
        <v>667457</v>
      </c>
      <c r="K21" s="575">
        <v>6281</v>
      </c>
      <c r="L21" s="576">
        <v>2425990</v>
      </c>
      <c r="M21" s="551">
        <f t="shared" si="0"/>
        <v>6450240</v>
      </c>
      <c r="N21" s="70"/>
    </row>
    <row r="22" spans="1:14" ht="16.5" customHeight="1">
      <c r="A22" s="241"/>
      <c r="B22" s="1134"/>
      <c r="C22" s="1135"/>
      <c r="D22" s="602" t="s">
        <v>550</v>
      </c>
      <c r="E22" s="592"/>
      <c r="F22" s="574">
        <v>831054</v>
      </c>
      <c r="G22" s="575">
        <v>137230</v>
      </c>
      <c r="H22" s="575">
        <v>95927</v>
      </c>
      <c r="I22" s="575">
        <v>382470</v>
      </c>
      <c r="J22" s="575">
        <v>70355</v>
      </c>
      <c r="K22" s="575">
        <v>0</v>
      </c>
      <c r="L22" s="576">
        <v>776528</v>
      </c>
      <c r="M22" s="551">
        <f t="shared" si="0"/>
        <v>2293564</v>
      </c>
      <c r="N22" s="70"/>
    </row>
    <row r="23" spans="1:14" s="33" customFormat="1" ht="16.5" customHeight="1">
      <c r="A23" s="232"/>
      <c r="B23" s="1134"/>
      <c r="C23" s="1135"/>
      <c r="D23" s="605" t="s">
        <v>551</v>
      </c>
      <c r="E23" s="606"/>
      <c r="F23" s="574">
        <v>83265</v>
      </c>
      <c r="G23" s="575">
        <v>12019</v>
      </c>
      <c r="H23" s="575">
        <v>15418</v>
      </c>
      <c r="I23" s="575">
        <v>99597</v>
      </c>
      <c r="J23" s="575">
        <v>35866</v>
      </c>
      <c r="K23" s="575">
        <v>187285</v>
      </c>
      <c r="L23" s="576">
        <v>107990</v>
      </c>
      <c r="M23" s="551">
        <f t="shared" si="0"/>
        <v>541440</v>
      </c>
      <c r="N23" s="73"/>
    </row>
    <row r="24" spans="1:14" ht="16.5" customHeight="1">
      <c r="A24" s="241"/>
      <c r="B24" s="1136"/>
      <c r="C24" s="1137"/>
      <c r="D24" s="607" t="s">
        <v>552</v>
      </c>
      <c r="E24" s="595"/>
      <c r="F24" s="502">
        <v>688663</v>
      </c>
      <c r="G24" s="503">
        <v>83690</v>
      </c>
      <c r="H24" s="503">
        <v>125581</v>
      </c>
      <c r="I24" s="503">
        <v>465650</v>
      </c>
      <c r="J24" s="503">
        <v>204286</v>
      </c>
      <c r="K24" s="503">
        <v>1030940</v>
      </c>
      <c r="L24" s="504">
        <v>416381</v>
      </c>
      <c r="M24" s="505">
        <f t="shared" si="0"/>
        <v>3015191</v>
      </c>
      <c r="N24" s="70"/>
    </row>
    <row r="25" spans="1:14" ht="16.5" customHeight="1">
      <c r="A25" s="241"/>
      <c r="B25" s="40" t="s">
        <v>407</v>
      </c>
      <c r="C25" s="41"/>
      <c r="D25" s="41"/>
      <c r="E25" s="256"/>
      <c r="F25" s="24">
        <v>174963</v>
      </c>
      <c r="G25" s="93">
        <v>4817</v>
      </c>
      <c r="H25" s="93">
        <v>8195</v>
      </c>
      <c r="I25" s="93">
        <v>61660</v>
      </c>
      <c r="J25" s="93">
        <v>25001</v>
      </c>
      <c r="K25" s="93">
        <v>38052</v>
      </c>
      <c r="L25" s="22">
        <v>108302</v>
      </c>
      <c r="M25" s="843">
        <f t="shared" si="0"/>
        <v>420990</v>
      </c>
      <c r="N25" s="70"/>
    </row>
    <row r="26" spans="1:14" ht="16.5" customHeight="1">
      <c r="A26" s="241"/>
      <c r="B26" s="1134"/>
      <c r="C26" s="1135"/>
      <c r="D26" s="602" t="s">
        <v>553</v>
      </c>
      <c r="E26" s="592"/>
      <c r="F26" s="574">
        <v>18614</v>
      </c>
      <c r="G26" s="575">
        <v>3871</v>
      </c>
      <c r="H26" s="575">
        <v>8195</v>
      </c>
      <c r="I26" s="575">
        <v>6296</v>
      </c>
      <c r="J26" s="575">
        <v>13142</v>
      </c>
      <c r="K26" s="575">
        <v>36624</v>
      </c>
      <c r="L26" s="576">
        <v>36746</v>
      </c>
      <c r="M26" s="551">
        <f t="shared" si="0"/>
        <v>123488</v>
      </c>
      <c r="N26" s="70"/>
    </row>
    <row r="27" spans="1:14" ht="16.5" customHeight="1">
      <c r="A27" s="241"/>
      <c r="B27" s="1134"/>
      <c r="C27" s="1135"/>
      <c r="D27" s="602" t="s">
        <v>554</v>
      </c>
      <c r="E27" s="592"/>
      <c r="F27" s="574">
        <v>0</v>
      </c>
      <c r="G27" s="575">
        <v>0</v>
      </c>
      <c r="H27" s="575">
        <v>0</v>
      </c>
      <c r="I27" s="575">
        <v>0</v>
      </c>
      <c r="J27" s="575">
        <v>0</v>
      </c>
      <c r="K27" s="575">
        <v>0</v>
      </c>
      <c r="L27" s="576">
        <v>0</v>
      </c>
      <c r="M27" s="551">
        <f t="shared" si="0"/>
        <v>0</v>
      </c>
      <c r="N27" s="70"/>
    </row>
    <row r="28" spans="1:14" ht="16.5" customHeight="1">
      <c r="A28" s="241"/>
      <c r="B28" s="1134"/>
      <c r="C28" s="1135"/>
      <c r="D28" s="602" t="s">
        <v>555</v>
      </c>
      <c r="E28" s="592"/>
      <c r="F28" s="574">
        <v>0</v>
      </c>
      <c r="G28" s="575">
        <v>0</v>
      </c>
      <c r="H28" s="575">
        <v>0</v>
      </c>
      <c r="I28" s="575">
        <v>0</v>
      </c>
      <c r="J28" s="575">
        <v>0</v>
      </c>
      <c r="K28" s="575">
        <v>0</v>
      </c>
      <c r="L28" s="576">
        <v>0</v>
      </c>
      <c r="M28" s="551">
        <f t="shared" si="0"/>
        <v>0</v>
      </c>
      <c r="N28" s="70"/>
    </row>
    <row r="29" spans="1:14" ht="16.5" customHeight="1">
      <c r="A29" s="241"/>
      <c r="B29" s="1134"/>
      <c r="C29" s="1135"/>
      <c r="D29" s="602" t="s">
        <v>556</v>
      </c>
      <c r="E29" s="592"/>
      <c r="F29" s="574">
        <v>89608</v>
      </c>
      <c r="G29" s="575">
        <v>0</v>
      </c>
      <c r="H29" s="575">
        <v>0</v>
      </c>
      <c r="I29" s="575">
        <v>3928</v>
      </c>
      <c r="J29" s="575">
        <v>0</v>
      </c>
      <c r="K29" s="575">
        <v>0</v>
      </c>
      <c r="L29" s="576">
        <v>11667</v>
      </c>
      <c r="M29" s="551">
        <f t="shared" si="0"/>
        <v>105203</v>
      </c>
      <c r="N29" s="70"/>
    </row>
    <row r="30" spans="1:14" ht="16.5" customHeight="1" thickBot="1">
      <c r="A30" s="246"/>
      <c r="B30" s="1138"/>
      <c r="C30" s="1139"/>
      <c r="D30" s="603" t="s">
        <v>557</v>
      </c>
      <c r="E30" s="604"/>
      <c r="F30" s="577">
        <v>66741</v>
      </c>
      <c r="G30" s="578">
        <v>946</v>
      </c>
      <c r="H30" s="578">
        <v>0</v>
      </c>
      <c r="I30" s="578">
        <v>51436</v>
      </c>
      <c r="J30" s="578">
        <v>11859</v>
      </c>
      <c r="K30" s="578">
        <v>1428</v>
      </c>
      <c r="L30" s="579">
        <v>59889</v>
      </c>
      <c r="M30" s="580">
        <f t="shared" si="0"/>
        <v>192299</v>
      </c>
      <c r="N30" s="70"/>
    </row>
    <row r="31" spans="1:14" ht="16.5" customHeight="1">
      <c r="A31" s="262" t="s">
        <v>558</v>
      </c>
      <c r="B31" s="263"/>
      <c r="C31" s="264"/>
      <c r="D31" s="263"/>
      <c r="E31" s="1152" t="s">
        <v>559</v>
      </c>
      <c r="F31" s="250">
        <v>0</v>
      </c>
      <c r="G31" s="231">
        <v>0</v>
      </c>
      <c r="H31" s="231">
        <v>20508</v>
      </c>
      <c r="I31" s="231">
        <v>386567</v>
      </c>
      <c r="J31" s="231">
        <v>0</v>
      </c>
      <c r="K31" s="231">
        <v>33131</v>
      </c>
      <c r="L31" s="244">
        <v>0</v>
      </c>
      <c r="M31" s="245">
        <f t="shared" si="0"/>
        <v>440206</v>
      </c>
      <c r="N31" s="70"/>
    </row>
    <row r="32" spans="1:14" ht="16.5" customHeight="1" thickBot="1">
      <c r="A32" s="246" t="s">
        <v>680</v>
      </c>
      <c r="B32" s="185"/>
      <c r="C32" s="184"/>
      <c r="D32" s="185"/>
      <c r="E32" s="1153"/>
      <c r="F32" s="251">
        <v>239627</v>
      </c>
      <c r="G32" s="235">
        <v>14040</v>
      </c>
      <c r="H32" s="235">
        <v>0</v>
      </c>
      <c r="I32" s="235">
        <v>0</v>
      </c>
      <c r="J32" s="235">
        <v>37906</v>
      </c>
      <c r="K32" s="235">
        <v>0</v>
      </c>
      <c r="L32" s="228">
        <v>386967</v>
      </c>
      <c r="M32" s="601">
        <f t="shared" si="0"/>
        <v>678540</v>
      </c>
      <c r="N32" s="70"/>
    </row>
    <row r="33" spans="1:14" ht="16.5" customHeight="1">
      <c r="A33" s="241" t="s">
        <v>560</v>
      </c>
      <c r="B33" s="42"/>
      <c r="C33" s="42"/>
      <c r="D33" s="42"/>
      <c r="E33" s="253" t="s">
        <v>561</v>
      </c>
      <c r="F33" s="108">
        <v>0</v>
      </c>
      <c r="G33" s="600">
        <v>0</v>
      </c>
      <c r="H33" s="600">
        <v>0</v>
      </c>
      <c r="I33" s="600">
        <v>1199</v>
      </c>
      <c r="J33" s="600">
        <v>0</v>
      </c>
      <c r="K33" s="600">
        <v>0</v>
      </c>
      <c r="L33" s="21">
        <v>105641</v>
      </c>
      <c r="M33" s="908">
        <f t="shared" si="0"/>
        <v>106840</v>
      </c>
      <c r="N33" s="70"/>
    </row>
    <row r="34" spans="1:14" ht="16.5" customHeight="1">
      <c r="A34" s="241"/>
      <c r="B34" s="602" t="s">
        <v>562</v>
      </c>
      <c r="C34" s="591"/>
      <c r="D34" s="591"/>
      <c r="E34" s="592"/>
      <c r="F34" s="574">
        <v>0</v>
      </c>
      <c r="G34" s="575">
        <v>0</v>
      </c>
      <c r="H34" s="575">
        <v>0</v>
      </c>
      <c r="I34" s="575">
        <v>0</v>
      </c>
      <c r="J34" s="575">
        <v>0</v>
      </c>
      <c r="K34" s="575">
        <v>0</v>
      </c>
      <c r="L34" s="576">
        <v>105641</v>
      </c>
      <c r="M34" s="551">
        <f t="shared" si="0"/>
        <v>105641</v>
      </c>
      <c r="N34" s="70"/>
    </row>
    <row r="35" spans="1:14" ht="16.5" customHeight="1">
      <c r="A35" s="241"/>
      <c r="B35" s="602" t="s">
        <v>563</v>
      </c>
      <c r="C35" s="591"/>
      <c r="D35" s="591"/>
      <c r="E35" s="592"/>
      <c r="F35" s="574">
        <v>0</v>
      </c>
      <c r="G35" s="575">
        <v>0</v>
      </c>
      <c r="H35" s="575">
        <v>0</v>
      </c>
      <c r="I35" s="575">
        <v>0</v>
      </c>
      <c r="J35" s="575">
        <v>0</v>
      </c>
      <c r="K35" s="575">
        <v>0</v>
      </c>
      <c r="L35" s="576">
        <v>0</v>
      </c>
      <c r="M35" s="551">
        <f t="shared" si="0"/>
        <v>0</v>
      </c>
      <c r="N35" s="70"/>
    </row>
    <row r="36" spans="1:14" ht="16.5" customHeight="1">
      <c r="A36" s="240"/>
      <c r="B36" s="607" t="s">
        <v>564</v>
      </c>
      <c r="C36" s="594"/>
      <c r="D36" s="594"/>
      <c r="E36" s="595"/>
      <c r="F36" s="502">
        <v>0</v>
      </c>
      <c r="G36" s="503">
        <v>0</v>
      </c>
      <c r="H36" s="503">
        <v>0</v>
      </c>
      <c r="I36" s="503">
        <v>1199</v>
      </c>
      <c r="J36" s="503">
        <v>0</v>
      </c>
      <c r="K36" s="503">
        <v>0</v>
      </c>
      <c r="L36" s="504">
        <v>0</v>
      </c>
      <c r="M36" s="505">
        <f t="shared" si="0"/>
        <v>1199</v>
      </c>
      <c r="N36" s="70"/>
    </row>
    <row r="37" spans="1:14" ht="16.5" customHeight="1">
      <c r="A37" s="242" t="s">
        <v>565</v>
      </c>
      <c r="B37" s="41"/>
      <c r="C37" s="41"/>
      <c r="D37" s="41"/>
      <c r="E37" s="256" t="s">
        <v>566</v>
      </c>
      <c r="F37" s="24">
        <v>1602</v>
      </c>
      <c r="G37" s="93">
        <v>0</v>
      </c>
      <c r="H37" s="93">
        <v>2423</v>
      </c>
      <c r="I37" s="93">
        <v>250247</v>
      </c>
      <c r="J37" s="93">
        <v>0</v>
      </c>
      <c r="K37" s="93">
        <v>0</v>
      </c>
      <c r="L37" s="22">
        <v>3029</v>
      </c>
      <c r="M37" s="843">
        <f t="shared" si="0"/>
        <v>257301</v>
      </c>
      <c r="N37" s="70"/>
    </row>
    <row r="38" spans="1:14" ht="16.5" customHeight="1">
      <c r="A38" s="241"/>
      <c r="B38" s="602" t="s">
        <v>567</v>
      </c>
      <c r="C38" s="591"/>
      <c r="D38" s="591"/>
      <c r="E38" s="592"/>
      <c r="F38" s="574">
        <v>0</v>
      </c>
      <c r="G38" s="575">
        <v>0</v>
      </c>
      <c r="H38" s="575">
        <v>0</v>
      </c>
      <c r="I38" s="575">
        <v>0</v>
      </c>
      <c r="J38" s="575">
        <v>0</v>
      </c>
      <c r="K38" s="575">
        <v>0</v>
      </c>
      <c r="L38" s="576">
        <v>0</v>
      </c>
      <c r="M38" s="551">
        <f t="shared" si="0"/>
        <v>0</v>
      </c>
      <c r="N38" s="70"/>
    </row>
    <row r="39" spans="1:14" ht="16.5" customHeight="1" thickBot="1">
      <c r="A39" s="246"/>
      <c r="B39" s="608" t="s">
        <v>568</v>
      </c>
      <c r="C39" s="184"/>
      <c r="D39" s="184"/>
      <c r="E39" s="193"/>
      <c r="F39" s="390">
        <v>1602</v>
      </c>
      <c r="G39" s="586">
        <v>0</v>
      </c>
      <c r="H39" s="586">
        <v>2423</v>
      </c>
      <c r="I39" s="586">
        <v>250247</v>
      </c>
      <c r="J39" s="586">
        <v>0</v>
      </c>
      <c r="K39" s="586">
        <v>0</v>
      </c>
      <c r="L39" s="227">
        <v>3029</v>
      </c>
      <c r="M39" s="580">
        <f t="shared" si="0"/>
        <v>257301</v>
      </c>
      <c r="N39" s="70"/>
    </row>
    <row r="40" spans="1:14" ht="16.5" customHeight="1">
      <c r="A40" s="1146" t="s">
        <v>569</v>
      </c>
      <c r="B40" s="1147"/>
      <c r="C40" s="1147"/>
      <c r="D40" s="1147"/>
      <c r="E40" s="1144" t="s">
        <v>570</v>
      </c>
      <c r="F40" s="250">
        <v>0</v>
      </c>
      <c r="G40" s="231">
        <v>0</v>
      </c>
      <c r="H40" s="231">
        <v>18085</v>
      </c>
      <c r="I40" s="231">
        <v>137519</v>
      </c>
      <c r="J40" s="231">
        <v>0</v>
      </c>
      <c r="K40" s="231">
        <v>33131</v>
      </c>
      <c r="L40" s="244">
        <v>0</v>
      </c>
      <c r="M40" s="245">
        <f t="shared" si="0"/>
        <v>188735</v>
      </c>
      <c r="N40" s="70"/>
    </row>
    <row r="41" spans="1:14" ht="16.5" customHeight="1" thickBot="1">
      <c r="A41" s="1148" t="s">
        <v>679</v>
      </c>
      <c r="B41" s="1149"/>
      <c r="C41" s="1149"/>
      <c r="D41" s="1149"/>
      <c r="E41" s="1145"/>
      <c r="F41" s="251">
        <v>241229</v>
      </c>
      <c r="G41" s="235">
        <v>14040</v>
      </c>
      <c r="H41" s="235">
        <v>0</v>
      </c>
      <c r="I41" s="235">
        <v>0</v>
      </c>
      <c r="J41" s="235">
        <v>37906</v>
      </c>
      <c r="K41" s="235">
        <v>0</v>
      </c>
      <c r="L41" s="228">
        <v>284355</v>
      </c>
      <c r="M41" s="601">
        <f t="shared" si="0"/>
        <v>577530</v>
      </c>
      <c r="N41" s="70"/>
    </row>
    <row r="42" spans="1:14" ht="16.5" customHeight="1">
      <c r="A42" s="240" t="s">
        <v>571</v>
      </c>
      <c r="B42" s="44"/>
      <c r="C42" s="44"/>
      <c r="D42" s="44"/>
      <c r="E42" s="258"/>
      <c r="F42" s="266">
        <v>-2190711</v>
      </c>
      <c r="G42" s="267">
        <v>-386906</v>
      </c>
      <c r="H42" s="267">
        <v>-553295</v>
      </c>
      <c r="I42" s="267">
        <v>-2898302</v>
      </c>
      <c r="J42" s="267">
        <v>-197802</v>
      </c>
      <c r="K42" s="267">
        <v>246333</v>
      </c>
      <c r="L42" s="268">
        <v>-1263044</v>
      </c>
      <c r="M42" s="1104">
        <f t="shared" si="0"/>
        <v>-7243727</v>
      </c>
      <c r="N42" s="70"/>
    </row>
    <row r="43" spans="1:14" ht="16.5" customHeight="1">
      <c r="A43" s="1120" t="s">
        <v>176</v>
      </c>
      <c r="B43" s="1121"/>
      <c r="C43" s="1121"/>
      <c r="D43" s="1121"/>
      <c r="E43" s="1122"/>
      <c r="F43" s="583">
        <v>-2431940</v>
      </c>
      <c r="G43" s="584">
        <v>-400946</v>
      </c>
      <c r="H43" s="584">
        <v>-535210</v>
      </c>
      <c r="I43" s="584">
        <v>-2760783</v>
      </c>
      <c r="J43" s="584">
        <v>-235708</v>
      </c>
      <c r="K43" s="584">
        <v>279464</v>
      </c>
      <c r="L43" s="585">
        <v>-1547399</v>
      </c>
      <c r="M43" s="1105">
        <f t="shared" si="0"/>
        <v>-7632522</v>
      </c>
      <c r="N43" s="70"/>
    </row>
    <row r="44" spans="1:14" s="33" customFormat="1" ht="16.5" customHeight="1">
      <c r="A44" s="581" t="s">
        <v>475</v>
      </c>
      <c r="B44" s="88"/>
      <c r="C44" s="88"/>
      <c r="D44" s="88"/>
      <c r="E44" s="582"/>
      <c r="F44" s="103">
        <v>0</v>
      </c>
      <c r="G44" s="39">
        <v>0</v>
      </c>
      <c r="H44" s="39">
        <v>0</v>
      </c>
      <c r="I44" s="39">
        <v>0</v>
      </c>
      <c r="J44" s="39">
        <v>121500</v>
      </c>
      <c r="K44" s="39">
        <v>0</v>
      </c>
      <c r="L44" s="28">
        <v>0</v>
      </c>
      <c r="M44" s="245">
        <f t="shared" si="0"/>
        <v>121500</v>
      </c>
      <c r="N44" s="73"/>
    </row>
    <row r="45" spans="1:14" s="33" customFormat="1" ht="16.5" customHeight="1" thickBot="1">
      <c r="A45" s="291" t="s">
        <v>476</v>
      </c>
      <c r="B45" s="292"/>
      <c r="C45" s="292"/>
      <c r="D45" s="292"/>
      <c r="E45" s="293"/>
      <c r="F45" s="251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28">
        <v>0</v>
      </c>
      <c r="M45" s="1102">
        <f t="shared" si="0"/>
        <v>0</v>
      </c>
      <c r="N45" s="73"/>
    </row>
    <row r="46" spans="1:14" s="33" customFormat="1" ht="16.5" customHeight="1">
      <c r="A46" s="232" t="s">
        <v>477</v>
      </c>
      <c r="B46" s="57"/>
      <c r="C46" s="57"/>
      <c r="D46" s="57"/>
      <c r="E46" s="277"/>
      <c r="F46" s="103">
        <v>251129</v>
      </c>
      <c r="G46" s="39">
        <v>76672</v>
      </c>
      <c r="H46" s="39">
        <v>226381</v>
      </c>
      <c r="I46" s="39">
        <v>1041080</v>
      </c>
      <c r="J46" s="39">
        <v>537100</v>
      </c>
      <c r="K46" s="39">
        <v>364778</v>
      </c>
      <c r="L46" s="28">
        <v>313274</v>
      </c>
      <c r="M46" s="245">
        <f t="shared" si="0"/>
        <v>2810414</v>
      </c>
      <c r="N46" s="73"/>
    </row>
    <row r="47" spans="1:14" s="33" customFormat="1" ht="16.5" customHeight="1">
      <c r="A47" s="232"/>
      <c r="B47" s="48" t="s">
        <v>415</v>
      </c>
      <c r="C47" s="152"/>
      <c r="D47" s="152"/>
      <c r="E47" s="257"/>
      <c r="F47" s="27">
        <v>251129</v>
      </c>
      <c r="G47" s="19">
        <v>16672</v>
      </c>
      <c r="H47" s="19">
        <v>49677</v>
      </c>
      <c r="I47" s="19">
        <v>264869</v>
      </c>
      <c r="J47" s="19">
        <v>100000</v>
      </c>
      <c r="K47" s="19">
        <v>18280</v>
      </c>
      <c r="L47" s="26">
        <v>179887</v>
      </c>
      <c r="M47" s="245">
        <f t="shared" si="0"/>
        <v>880514</v>
      </c>
      <c r="N47" s="73"/>
    </row>
    <row r="48" spans="1:14" s="33" customFormat="1" ht="16.5" customHeight="1">
      <c r="A48" s="232"/>
      <c r="B48" s="50" t="s">
        <v>416</v>
      </c>
      <c r="C48" s="51"/>
      <c r="D48" s="51"/>
      <c r="E48" s="254"/>
      <c r="F48" s="24">
        <v>0</v>
      </c>
      <c r="G48" s="93">
        <v>60000</v>
      </c>
      <c r="H48" s="93">
        <v>176704</v>
      </c>
      <c r="I48" s="93">
        <v>776211</v>
      </c>
      <c r="J48" s="93">
        <v>437100</v>
      </c>
      <c r="K48" s="93">
        <v>346498</v>
      </c>
      <c r="L48" s="22">
        <v>133387</v>
      </c>
      <c r="M48" s="843">
        <f t="shared" si="0"/>
        <v>1929900</v>
      </c>
      <c r="N48" s="73"/>
    </row>
    <row r="49" spans="1:14" s="33" customFormat="1" ht="16.5" customHeight="1">
      <c r="A49" s="232"/>
      <c r="B49" s="1140"/>
      <c r="C49" s="1141"/>
      <c r="D49" s="1154" t="s">
        <v>177</v>
      </c>
      <c r="E49" s="1119"/>
      <c r="F49" s="574">
        <v>0</v>
      </c>
      <c r="G49" s="575">
        <v>0</v>
      </c>
      <c r="H49" s="575">
        <v>0</v>
      </c>
      <c r="I49" s="575">
        <v>53217</v>
      </c>
      <c r="J49" s="575">
        <v>10400</v>
      </c>
      <c r="K49" s="575">
        <v>18344</v>
      </c>
      <c r="L49" s="576">
        <v>27746</v>
      </c>
      <c r="M49" s="551">
        <f t="shared" si="0"/>
        <v>109707</v>
      </c>
      <c r="N49" s="73"/>
    </row>
    <row r="50" spans="1:14" s="33" customFormat="1" ht="16.5" customHeight="1" thickBot="1">
      <c r="A50" s="233"/>
      <c r="B50" s="1142"/>
      <c r="C50" s="1143"/>
      <c r="D50" s="1132" t="s">
        <v>178</v>
      </c>
      <c r="E50" s="1133"/>
      <c r="F50" s="577">
        <v>0</v>
      </c>
      <c r="G50" s="578">
        <v>60000</v>
      </c>
      <c r="H50" s="578">
        <v>176704</v>
      </c>
      <c r="I50" s="578">
        <v>722994</v>
      </c>
      <c r="J50" s="578">
        <v>426700</v>
      </c>
      <c r="K50" s="578">
        <v>328154</v>
      </c>
      <c r="L50" s="579">
        <v>105641</v>
      </c>
      <c r="M50" s="505">
        <f t="shared" si="0"/>
        <v>1820193</v>
      </c>
      <c r="N50" s="73"/>
    </row>
  </sheetData>
  <mergeCells count="13">
    <mergeCell ref="M2:M3"/>
    <mergeCell ref="E31:E32"/>
    <mergeCell ref="D49:E49"/>
    <mergeCell ref="A43:E43"/>
    <mergeCell ref="D50:E50"/>
    <mergeCell ref="B6:C10"/>
    <mergeCell ref="B12:C18"/>
    <mergeCell ref="B21:C24"/>
    <mergeCell ref="B26:C30"/>
    <mergeCell ref="B49:C50"/>
    <mergeCell ref="E40:E41"/>
    <mergeCell ref="A40:D40"/>
    <mergeCell ref="A41:D41"/>
  </mergeCells>
  <conditionalFormatting sqref="O3:W3">
    <cfRule type="cellIs" priority="1" dxfId="0" operator="equal" stopIfTrue="1">
      <formula>0</formula>
    </cfRule>
  </conditionalFormatting>
  <printOptions/>
  <pageMargins left="0.76" right="0.53" top="0.57" bottom="0.2362204724409449" header="0.55" footer="0.2362204724409449"/>
  <pageSetup horizontalDpi="600" verticalDpi="600" orientation="landscape" pageOrder="overThenDown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63"/>
  <sheetViews>
    <sheetView view="pageBreakPreview" zoomScale="90" zoomScaleNormal="75" zoomScaleSheetLayoutView="90" workbookViewId="0" topLeftCell="A1">
      <pane xSplit="3" ySplit="5" topLeftCell="D6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C11" sqref="C11"/>
    </sheetView>
  </sheetViews>
  <sheetFormatPr defaultColWidth="9.00390625" defaultRowHeight="13.5"/>
  <cols>
    <col min="1" max="1" width="5.125" style="32" customWidth="1"/>
    <col min="2" max="2" width="10.50390625" style="32" customWidth="1"/>
    <col min="3" max="3" width="8.75390625" style="32" customWidth="1"/>
    <col min="4" max="19" width="9.375" style="32" customWidth="1"/>
    <col min="20" max="83" width="10.625" style="1" customWidth="1"/>
    <col min="84" max="16384" width="9.00390625" style="1" customWidth="1"/>
  </cols>
  <sheetData>
    <row r="1" spans="1:19" ht="22.5" customHeight="1" thickBot="1">
      <c r="A1" s="6" t="s">
        <v>180</v>
      </c>
      <c r="I1" s="55"/>
      <c r="S1" s="55"/>
    </row>
    <row r="2" spans="1:20" ht="18" customHeight="1">
      <c r="A2" s="236"/>
      <c r="B2" s="237"/>
      <c r="C2" s="276" t="s">
        <v>181</v>
      </c>
      <c r="D2" s="1123" t="s">
        <v>214</v>
      </c>
      <c r="E2" s="1124"/>
      <c r="F2" s="1115" t="s">
        <v>393</v>
      </c>
      <c r="G2" s="1109"/>
      <c r="H2" s="1123" t="s">
        <v>215</v>
      </c>
      <c r="I2" s="1124"/>
      <c r="J2" s="1123" t="s">
        <v>370</v>
      </c>
      <c r="K2" s="1124"/>
      <c r="L2" s="1118" t="s">
        <v>394</v>
      </c>
      <c r="M2" s="1110"/>
      <c r="N2" s="1123" t="s">
        <v>216</v>
      </c>
      <c r="O2" s="1124"/>
      <c r="P2" s="1123" t="s">
        <v>217</v>
      </c>
      <c r="Q2" s="1124"/>
      <c r="R2" s="1113" t="s">
        <v>213</v>
      </c>
      <c r="S2" s="1114"/>
      <c r="T2" s="56"/>
    </row>
    <row r="3" spans="1:20" s="3" customFormat="1" ht="18" customHeight="1">
      <c r="A3" s="232"/>
      <c r="B3" s="57"/>
      <c r="C3" s="277"/>
      <c r="D3" s="1116" t="s">
        <v>486</v>
      </c>
      <c r="E3" s="1117"/>
      <c r="F3" s="1111" t="s">
        <v>398</v>
      </c>
      <c r="G3" s="1112"/>
      <c r="H3" s="1116" t="s">
        <v>487</v>
      </c>
      <c r="I3" s="1117"/>
      <c r="J3" s="1116" t="s">
        <v>372</v>
      </c>
      <c r="K3" s="1117"/>
      <c r="L3" s="1111" t="s">
        <v>401</v>
      </c>
      <c r="M3" s="1112"/>
      <c r="N3" s="1116" t="s">
        <v>488</v>
      </c>
      <c r="O3" s="1117"/>
      <c r="P3" s="1116" t="s">
        <v>489</v>
      </c>
      <c r="Q3" s="1117"/>
      <c r="R3" s="1116"/>
      <c r="S3" s="1117"/>
      <c r="T3" s="59"/>
    </row>
    <row r="4" spans="1:20" ht="18" customHeight="1">
      <c r="A4" s="241"/>
      <c r="B4" s="42"/>
      <c r="C4" s="253"/>
      <c r="D4" s="278" t="s">
        <v>182</v>
      </c>
      <c r="E4" s="284" t="s">
        <v>183</v>
      </c>
      <c r="F4" s="278" t="s">
        <v>182</v>
      </c>
      <c r="G4" s="284" t="s">
        <v>183</v>
      </c>
      <c r="H4" s="278" t="s">
        <v>182</v>
      </c>
      <c r="I4" s="284" t="s">
        <v>183</v>
      </c>
      <c r="J4" s="278" t="s">
        <v>182</v>
      </c>
      <c r="K4" s="284" t="s">
        <v>183</v>
      </c>
      <c r="L4" s="278" t="s">
        <v>182</v>
      </c>
      <c r="M4" s="284" t="s">
        <v>183</v>
      </c>
      <c r="N4" s="278" t="s">
        <v>182</v>
      </c>
      <c r="O4" s="284" t="s">
        <v>183</v>
      </c>
      <c r="P4" s="278" t="s">
        <v>182</v>
      </c>
      <c r="Q4" s="270" t="s">
        <v>183</v>
      </c>
      <c r="R4" s="278" t="s">
        <v>182</v>
      </c>
      <c r="S4" s="270" t="s">
        <v>183</v>
      </c>
      <c r="T4" s="56"/>
    </row>
    <row r="5" spans="1:20" ht="18" customHeight="1" thickBot="1">
      <c r="A5" s="240"/>
      <c r="B5" s="44" t="s">
        <v>184</v>
      </c>
      <c r="C5" s="258"/>
      <c r="D5" s="282" t="s">
        <v>212</v>
      </c>
      <c r="E5" s="285" t="s">
        <v>218</v>
      </c>
      <c r="F5" s="282" t="s">
        <v>212</v>
      </c>
      <c r="G5" s="285" t="s">
        <v>218</v>
      </c>
      <c r="H5" s="282" t="s">
        <v>212</v>
      </c>
      <c r="I5" s="285" t="s">
        <v>218</v>
      </c>
      <c r="J5" s="282" t="s">
        <v>212</v>
      </c>
      <c r="K5" s="285" t="s">
        <v>218</v>
      </c>
      <c r="L5" s="282" t="s">
        <v>212</v>
      </c>
      <c r="M5" s="285" t="s">
        <v>218</v>
      </c>
      <c r="N5" s="282" t="s">
        <v>212</v>
      </c>
      <c r="O5" s="285" t="s">
        <v>218</v>
      </c>
      <c r="P5" s="282" t="s">
        <v>212</v>
      </c>
      <c r="Q5" s="283" t="s">
        <v>218</v>
      </c>
      <c r="R5" s="282" t="s">
        <v>212</v>
      </c>
      <c r="S5" s="283" t="s">
        <v>218</v>
      </c>
      <c r="T5" s="56"/>
    </row>
    <row r="6" spans="1:20" ht="25.5" customHeight="1">
      <c r="A6" s="241" t="s">
        <v>185</v>
      </c>
      <c r="B6" s="42"/>
      <c r="C6" s="253"/>
      <c r="D6" s="609"/>
      <c r="E6" s="610"/>
      <c r="F6" s="609"/>
      <c r="G6" s="610"/>
      <c r="H6" s="609"/>
      <c r="I6" s="610"/>
      <c r="J6" s="609"/>
      <c r="K6" s="610"/>
      <c r="L6" s="609"/>
      <c r="M6" s="610"/>
      <c r="N6" s="609"/>
      <c r="O6" s="610"/>
      <c r="P6" s="609"/>
      <c r="Q6" s="610"/>
      <c r="R6" s="609"/>
      <c r="S6" s="610"/>
      <c r="T6" s="60"/>
    </row>
    <row r="7" spans="1:20" ht="25.5" customHeight="1">
      <c r="A7" s="241"/>
      <c r="B7" s="587" t="s">
        <v>186</v>
      </c>
      <c r="C7" s="589"/>
      <c r="D7" s="631">
        <v>860896</v>
      </c>
      <c r="E7" s="632">
        <f aca="true" t="shared" si="0" ref="E7:E21">ROUND(+D7/D$30*100,1)</f>
        <v>25.3</v>
      </c>
      <c r="F7" s="631">
        <v>98808</v>
      </c>
      <c r="G7" s="632">
        <f aca="true" t="shared" si="1" ref="G7:G21">ROUND(+F7/F$30*100,1)</f>
        <v>22.2</v>
      </c>
      <c r="H7" s="631">
        <v>118231</v>
      </c>
      <c r="I7" s="632">
        <f aca="true" t="shared" si="2" ref="I7:I21">ROUND(+H7/H$30*100,1)</f>
        <v>23.4</v>
      </c>
      <c r="J7" s="631">
        <v>578696</v>
      </c>
      <c r="K7" s="632">
        <f aca="true" t="shared" si="3" ref="K7:K21">ROUND(+J7/J$30*100,1)</f>
        <v>25.5</v>
      </c>
      <c r="L7" s="631">
        <v>259315</v>
      </c>
      <c r="M7" s="632">
        <f aca="true" t="shared" si="4" ref="M7:M21">ROUND(+L7/L$30*100,1)</f>
        <v>25.9</v>
      </c>
      <c r="N7" s="631">
        <v>3287</v>
      </c>
      <c r="O7" s="632">
        <f aca="true" t="shared" si="5" ref="O7:O21">ROUND(+N7/N$30*100,1)</f>
        <v>0.3</v>
      </c>
      <c r="P7" s="631">
        <v>1055126</v>
      </c>
      <c r="Q7" s="632">
        <f aca="true" t="shared" si="6" ref="Q7:Q21">ROUND(+P7/P$30*100,1)</f>
        <v>27.5</v>
      </c>
      <c r="R7" s="631">
        <f>+D7+H7+J7+L7+F7+N7+P7</f>
        <v>2974359</v>
      </c>
      <c r="S7" s="632">
        <f aca="true" t="shared" si="7" ref="S7:S21">ROUND(+R7/R$30*100,1)</f>
        <v>23.4</v>
      </c>
      <c r="T7" s="5"/>
    </row>
    <row r="8" spans="1:20" ht="25.5" customHeight="1">
      <c r="A8" s="241"/>
      <c r="B8" s="590" t="s">
        <v>187</v>
      </c>
      <c r="C8" s="592"/>
      <c r="D8" s="611">
        <v>487986</v>
      </c>
      <c r="E8" s="612">
        <f t="shared" si="0"/>
        <v>14.4</v>
      </c>
      <c r="F8" s="611">
        <v>66441</v>
      </c>
      <c r="G8" s="612">
        <f t="shared" si="1"/>
        <v>14.9</v>
      </c>
      <c r="H8" s="611">
        <v>75484</v>
      </c>
      <c r="I8" s="612">
        <f t="shared" si="2"/>
        <v>14.9</v>
      </c>
      <c r="J8" s="611">
        <v>525311</v>
      </c>
      <c r="K8" s="612">
        <f t="shared" si="3"/>
        <v>23.2</v>
      </c>
      <c r="L8" s="611">
        <v>144280</v>
      </c>
      <c r="M8" s="612">
        <f t="shared" si="4"/>
        <v>14.4</v>
      </c>
      <c r="N8" s="611">
        <v>2294</v>
      </c>
      <c r="O8" s="612">
        <f t="shared" si="5"/>
        <v>0.2</v>
      </c>
      <c r="P8" s="611">
        <v>699925</v>
      </c>
      <c r="Q8" s="612">
        <f t="shared" si="6"/>
        <v>18.3</v>
      </c>
      <c r="R8" s="611">
        <f aca="true" t="shared" si="8" ref="R8:R29">+D8+H8+J8+L8+F8+N8+P8</f>
        <v>2001721</v>
      </c>
      <c r="S8" s="612">
        <f t="shared" si="7"/>
        <v>15.7</v>
      </c>
      <c r="T8" s="5"/>
    </row>
    <row r="9" spans="1:20" ht="25.5" customHeight="1">
      <c r="A9" s="241"/>
      <c r="B9" s="590" t="s">
        <v>188</v>
      </c>
      <c r="C9" s="592"/>
      <c r="D9" s="611">
        <v>63442</v>
      </c>
      <c r="E9" s="612">
        <f t="shared" si="0"/>
        <v>1.9</v>
      </c>
      <c r="F9" s="611">
        <v>15994</v>
      </c>
      <c r="G9" s="612">
        <f t="shared" si="1"/>
        <v>3.6</v>
      </c>
      <c r="H9" s="611">
        <v>38563</v>
      </c>
      <c r="I9" s="612">
        <f t="shared" si="2"/>
        <v>7.6</v>
      </c>
      <c r="J9" s="611">
        <v>21501</v>
      </c>
      <c r="K9" s="612">
        <f t="shared" si="3"/>
        <v>0.9</v>
      </c>
      <c r="L9" s="611">
        <v>29663</v>
      </c>
      <c r="M9" s="612">
        <f t="shared" si="4"/>
        <v>3</v>
      </c>
      <c r="N9" s="611">
        <v>0</v>
      </c>
      <c r="O9" s="612">
        <f t="shared" si="5"/>
        <v>0</v>
      </c>
      <c r="P9" s="611">
        <v>130390</v>
      </c>
      <c r="Q9" s="612">
        <f t="shared" si="6"/>
        <v>3.4</v>
      </c>
      <c r="R9" s="611">
        <f t="shared" si="8"/>
        <v>299553</v>
      </c>
      <c r="S9" s="612">
        <f t="shared" si="7"/>
        <v>2.4</v>
      </c>
      <c r="T9" s="5"/>
    </row>
    <row r="10" spans="1:20" ht="25.5" customHeight="1">
      <c r="A10" s="241"/>
      <c r="B10" s="590" t="s">
        <v>189</v>
      </c>
      <c r="C10" s="592"/>
      <c r="D10" s="613">
        <v>0</v>
      </c>
      <c r="E10" s="612">
        <f t="shared" si="0"/>
        <v>0</v>
      </c>
      <c r="F10" s="611">
        <v>0</v>
      </c>
      <c r="G10" s="612">
        <f t="shared" si="1"/>
        <v>0</v>
      </c>
      <c r="H10" s="611">
        <v>0</v>
      </c>
      <c r="I10" s="612">
        <f t="shared" si="2"/>
        <v>0</v>
      </c>
      <c r="J10" s="611">
        <v>0</v>
      </c>
      <c r="K10" s="612">
        <f t="shared" si="3"/>
        <v>0</v>
      </c>
      <c r="L10" s="611">
        <v>0</v>
      </c>
      <c r="M10" s="612">
        <f t="shared" si="4"/>
        <v>0</v>
      </c>
      <c r="N10" s="611">
        <v>0</v>
      </c>
      <c r="O10" s="612">
        <f t="shared" si="5"/>
        <v>0</v>
      </c>
      <c r="P10" s="611">
        <v>0</v>
      </c>
      <c r="Q10" s="612">
        <f t="shared" si="6"/>
        <v>0</v>
      </c>
      <c r="R10" s="611">
        <f t="shared" si="8"/>
        <v>0</v>
      </c>
      <c r="S10" s="612">
        <f t="shared" si="7"/>
        <v>0</v>
      </c>
      <c r="T10" s="5"/>
    </row>
    <row r="11" spans="1:20" ht="25.5" customHeight="1">
      <c r="A11" s="241"/>
      <c r="B11" s="590" t="s">
        <v>190</v>
      </c>
      <c r="C11" s="592"/>
      <c r="D11" s="613">
        <v>209842</v>
      </c>
      <c r="E11" s="612">
        <f t="shared" si="0"/>
        <v>6.2</v>
      </c>
      <c r="F11" s="611">
        <v>26341</v>
      </c>
      <c r="G11" s="612">
        <f t="shared" si="1"/>
        <v>5.9</v>
      </c>
      <c r="H11" s="611">
        <v>28805</v>
      </c>
      <c r="I11" s="612">
        <f t="shared" si="2"/>
        <v>5.7</v>
      </c>
      <c r="J11" s="611">
        <v>134171</v>
      </c>
      <c r="K11" s="612">
        <f t="shared" si="3"/>
        <v>5.9</v>
      </c>
      <c r="L11" s="611">
        <v>234199</v>
      </c>
      <c r="M11" s="612">
        <f t="shared" si="4"/>
        <v>23.4</v>
      </c>
      <c r="N11" s="611">
        <v>700</v>
      </c>
      <c r="O11" s="612">
        <f t="shared" si="5"/>
        <v>0.1</v>
      </c>
      <c r="P11" s="611">
        <v>540549</v>
      </c>
      <c r="Q11" s="612">
        <f t="shared" si="6"/>
        <v>14.1</v>
      </c>
      <c r="R11" s="611">
        <f t="shared" si="8"/>
        <v>1174607</v>
      </c>
      <c r="S11" s="612">
        <f t="shared" si="7"/>
        <v>9.2</v>
      </c>
      <c r="T11" s="5"/>
    </row>
    <row r="12" spans="1:20" ht="25.5" customHeight="1" thickBot="1">
      <c r="A12" s="246"/>
      <c r="B12" s="638" t="s">
        <v>191</v>
      </c>
      <c r="C12" s="604"/>
      <c r="D12" s="614">
        <v>1622166</v>
      </c>
      <c r="E12" s="615">
        <f t="shared" si="0"/>
        <v>47.7</v>
      </c>
      <c r="F12" s="614">
        <v>207584</v>
      </c>
      <c r="G12" s="615">
        <f t="shared" si="1"/>
        <v>46.6</v>
      </c>
      <c r="H12" s="614">
        <v>261083</v>
      </c>
      <c r="I12" s="615">
        <f t="shared" si="2"/>
        <v>51.6</v>
      </c>
      <c r="J12" s="614">
        <v>1259679</v>
      </c>
      <c r="K12" s="615">
        <f t="shared" si="3"/>
        <v>55.5</v>
      </c>
      <c r="L12" s="614">
        <v>667457</v>
      </c>
      <c r="M12" s="615">
        <f t="shared" si="4"/>
        <v>66.5</v>
      </c>
      <c r="N12" s="614">
        <v>6281</v>
      </c>
      <c r="O12" s="615">
        <f t="shared" si="5"/>
        <v>0.5</v>
      </c>
      <c r="P12" s="614">
        <v>2425990</v>
      </c>
      <c r="Q12" s="615">
        <f t="shared" si="6"/>
        <v>63.3</v>
      </c>
      <c r="R12" s="616">
        <f t="shared" si="8"/>
        <v>6450240</v>
      </c>
      <c r="S12" s="615">
        <f t="shared" si="7"/>
        <v>50.7</v>
      </c>
      <c r="T12" s="5"/>
    </row>
    <row r="13" spans="1:20" ht="25.5" customHeight="1">
      <c r="A13" s="241" t="s">
        <v>192</v>
      </c>
      <c r="B13" s="42"/>
      <c r="C13" s="253"/>
      <c r="D13" s="617">
        <v>18614</v>
      </c>
      <c r="E13" s="618">
        <f t="shared" si="0"/>
        <v>0.5</v>
      </c>
      <c r="F13" s="617">
        <v>3871</v>
      </c>
      <c r="G13" s="618">
        <f t="shared" si="1"/>
        <v>0.9</v>
      </c>
      <c r="H13" s="617">
        <v>8195</v>
      </c>
      <c r="I13" s="618">
        <f t="shared" si="2"/>
        <v>1.6</v>
      </c>
      <c r="J13" s="617">
        <v>6296</v>
      </c>
      <c r="K13" s="618">
        <f t="shared" si="3"/>
        <v>0.3</v>
      </c>
      <c r="L13" s="617">
        <v>13142</v>
      </c>
      <c r="M13" s="618">
        <f t="shared" si="4"/>
        <v>1.3</v>
      </c>
      <c r="N13" s="617">
        <v>36624</v>
      </c>
      <c r="O13" s="618">
        <f t="shared" si="5"/>
        <v>2.9</v>
      </c>
      <c r="P13" s="617">
        <v>36746</v>
      </c>
      <c r="Q13" s="618">
        <f t="shared" si="6"/>
        <v>1</v>
      </c>
      <c r="R13" s="619">
        <f t="shared" si="8"/>
        <v>123488</v>
      </c>
      <c r="S13" s="618">
        <f t="shared" si="7"/>
        <v>1</v>
      </c>
      <c r="T13" s="5"/>
    </row>
    <row r="14" spans="1:20" ht="25.5" customHeight="1">
      <c r="A14" s="241"/>
      <c r="B14" s="587" t="s">
        <v>193</v>
      </c>
      <c r="C14" s="589"/>
      <c r="D14" s="635">
        <v>7568</v>
      </c>
      <c r="E14" s="636">
        <f t="shared" si="0"/>
        <v>0.2</v>
      </c>
      <c r="F14" s="635">
        <v>0</v>
      </c>
      <c r="G14" s="636">
        <f t="shared" si="1"/>
        <v>0</v>
      </c>
      <c r="H14" s="635">
        <v>0</v>
      </c>
      <c r="I14" s="636">
        <f t="shared" si="2"/>
        <v>0</v>
      </c>
      <c r="J14" s="635">
        <v>1057</v>
      </c>
      <c r="K14" s="636">
        <f t="shared" si="3"/>
        <v>0</v>
      </c>
      <c r="L14" s="635">
        <v>5239</v>
      </c>
      <c r="M14" s="636">
        <f t="shared" si="4"/>
        <v>0.5</v>
      </c>
      <c r="N14" s="635">
        <v>0</v>
      </c>
      <c r="O14" s="636">
        <f t="shared" si="5"/>
        <v>0</v>
      </c>
      <c r="P14" s="635">
        <v>0</v>
      </c>
      <c r="Q14" s="636">
        <f t="shared" si="6"/>
        <v>0</v>
      </c>
      <c r="R14" s="631">
        <f t="shared" si="8"/>
        <v>13864</v>
      </c>
      <c r="S14" s="636">
        <f t="shared" si="7"/>
        <v>0.1</v>
      </c>
      <c r="T14" s="5"/>
    </row>
    <row r="15" spans="1:20" s="3" customFormat="1" ht="25.5" customHeight="1">
      <c r="A15" s="232"/>
      <c r="B15" s="637" t="s">
        <v>194</v>
      </c>
      <c r="C15" s="606"/>
      <c r="D15" s="613">
        <v>11046</v>
      </c>
      <c r="E15" s="620">
        <f t="shared" si="0"/>
        <v>0.3</v>
      </c>
      <c r="F15" s="613">
        <v>3871</v>
      </c>
      <c r="G15" s="620">
        <f t="shared" si="1"/>
        <v>0.9</v>
      </c>
      <c r="H15" s="613">
        <v>8195</v>
      </c>
      <c r="I15" s="620">
        <f t="shared" si="2"/>
        <v>1.6</v>
      </c>
      <c r="J15" s="613">
        <v>5239</v>
      </c>
      <c r="K15" s="620">
        <f t="shared" si="3"/>
        <v>0.2</v>
      </c>
      <c r="L15" s="613">
        <v>7903</v>
      </c>
      <c r="M15" s="620">
        <f t="shared" si="4"/>
        <v>0.8</v>
      </c>
      <c r="N15" s="613">
        <v>36624</v>
      </c>
      <c r="O15" s="620">
        <f t="shared" si="5"/>
        <v>2.9</v>
      </c>
      <c r="P15" s="613">
        <v>36746</v>
      </c>
      <c r="Q15" s="620">
        <f t="shared" si="6"/>
        <v>1</v>
      </c>
      <c r="R15" s="613">
        <f>+D15+H15+J15+L15+F15+N15+P15</f>
        <v>109624</v>
      </c>
      <c r="S15" s="620">
        <f t="shared" si="7"/>
        <v>0.9</v>
      </c>
      <c r="T15" s="62"/>
    </row>
    <row r="16" spans="1:20" ht="25.5" customHeight="1">
      <c r="A16" s="240"/>
      <c r="B16" s="593" t="s">
        <v>195</v>
      </c>
      <c r="C16" s="595"/>
      <c r="D16" s="621">
        <v>0</v>
      </c>
      <c r="E16" s="622">
        <f t="shared" si="0"/>
        <v>0</v>
      </c>
      <c r="F16" s="621">
        <v>0</v>
      </c>
      <c r="G16" s="622">
        <f t="shared" si="1"/>
        <v>0</v>
      </c>
      <c r="H16" s="621">
        <v>0</v>
      </c>
      <c r="I16" s="622">
        <f t="shared" si="2"/>
        <v>0</v>
      </c>
      <c r="J16" s="621">
        <v>0</v>
      </c>
      <c r="K16" s="622">
        <f t="shared" si="3"/>
        <v>0</v>
      </c>
      <c r="L16" s="621">
        <v>0</v>
      </c>
      <c r="M16" s="622">
        <f t="shared" si="4"/>
        <v>0</v>
      </c>
      <c r="N16" s="621">
        <v>0</v>
      </c>
      <c r="O16" s="622">
        <f t="shared" si="5"/>
        <v>0</v>
      </c>
      <c r="P16" s="621">
        <v>0</v>
      </c>
      <c r="Q16" s="622">
        <f t="shared" si="6"/>
        <v>0</v>
      </c>
      <c r="R16" s="621">
        <f t="shared" si="8"/>
        <v>0</v>
      </c>
      <c r="S16" s="622">
        <f t="shared" si="7"/>
        <v>0</v>
      </c>
      <c r="T16" s="5"/>
    </row>
    <row r="17" spans="1:20" ht="25.5" customHeight="1">
      <c r="A17" s="243" t="s">
        <v>196</v>
      </c>
      <c r="B17" s="46"/>
      <c r="C17" s="255"/>
      <c r="D17" s="279">
        <v>83265</v>
      </c>
      <c r="E17" s="271">
        <f t="shared" si="0"/>
        <v>2.4</v>
      </c>
      <c r="F17" s="279">
        <v>12019</v>
      </c>
      <c r="G17" s="271">
        <f t="shared" si="1"/>
        <v>2.7</v>
      </c>
      <c r="H17" s="279">
        <v>15418</v>
      </c>
      <c r="I17" s="271">
        <f t="shared" si="2"/>
        <v>3</v>
      </c>
      <c r="J17" s="279">
        <v>99597</v>
      </c>
      <c r="K17" s="271">
        <f t="shared" si="3"/>
        <v>4.4</v>
      </c>
      <c r="L17" s="279">
        <v>35866</v>
      </c>
      <c r="M17" s="271">
        <f t="shared" si="4"/>
        <v>3.6</v>
      </c>
      <c r="N17" s="279">
        <v>187285</v>
      </c>
      <c r="O17" s="271">
        <f t="shared" si="5"/>
        <v>14.8</v>
      </c>
      <c r="P17" s="279">
        <v>107990</v>
      </c>
      <c r="Q17" s="271">
        <f t="shared" si="6"/>
        <v>2.8</v>
      </c>
      <c r="R17" s="279">
        <f t="shared" si="8"/>
        <v>541440</v>
      </c>
      <c r="S17" s="271">
        <f t="shared" si="7"/>
        <v>4.3</v>
      </c>
      <c r="T17" s="5"/>
    </row>
    <row r="18" spans="1:20" ht="25.5" customHeight="1">
      <c r="A18" s="243" t="s">
        <v>197</v>
      </c>
      <c r="B18" s="46"/>
      <c r="C18" s="255"/>
      <c r="D18" s="279">
        <v>30903</v>
      </c>
      <c r="E18" s="271">
        <f t="shared" si="0"/>
        <v>0.9</v>
      </c>
      <c r="F18" s="279">
        <v>6530</v>
      </c>
      <c r="G18" s="271">
        <f t="shared" si="1"/>
        <v>1.5</v>
      </c>
      <c r="H18" s="279">
        <v>6937</v>
      </c>
      <c r="I18" s="271">
        <f t="shared" si="2"/>
        <v>1.4</v>
      </c>
      <c r="J18" s="279">
        <v>24208</v>
      </c>
      <c r="K18" s="271">
        <f t="shared" si="3"/>
        <v>1.1</v>
      </c>
      <c r="L18" s="279">
        <v>13325</v>
      </c>
      <c r="M18" s="271">
        <f t="shared" si="4"/>
        <v>1.3</v>
      </c>
      <c r="N18" s="279">
        <v>0</v>
      </c>
      <c r="O18" s="271">
        <f t="shared" si="5"/>
        <v>0</v>
      </c>
      <c r="P18" s="279">
        <v>72082</v>
      </c>
      <c r="Q18" s="271">
        <f t="shared" si="6"/>
        <v>1.9</v>
      </c>
      <c r="R18" s="279">
        <f t="shared" si="8"/>
        <v>153985</v>
      </c>
      <c r="S18" s="271">
        <f t="shared" si="7"/>
        <v>1.2</v>
      </c>
      <c r="T18" s="5"/>
    </row>
    <row r="19" spans="1:20" ht="25.5" customHeight="1">
      <c r="A19" s="243" t="s">
        <v>198</v>
      </c>
      <c r="B19" s="46"/>
      <c r="C19" s="255"/>
      <c r="D19" s="279">
        <v>5318</v>
      </c>
      <c r="E19" s="271">
        <f t="shared" si="0"/>
        <v>0.2</v>
      </c>
      <c r="F19" s="279">
        <v>661</v>
      </c>
      <c r="G19" s="271">
        <f t="shared" si="1"/>
        <v>0.1</v>
      </c>
      <c r="H19" s="279">
        <v>860</v>
      </c>
      <c r="I19" s="271">
        <f t="shared" si="2"/>
        <v>0.2</v>
      </c>
      <c r="J19" s="279">
        <v>3816</v>
      </c>
      <c r="K19" s="271">
        <f t="shared" si="3"/>
        <v>0.2</v>
      </c>
      <c r="L19" s="279">
        <v>1729</v>
      </c>
      <c r="M19" s="271">
        <f t="shared" si="4"/>
        <v>0.2</v>
      </c>
      <c r="N19" s="279">
        <v>0</v>
      </c>
      <c r="O19" s="271">
        <f t="shared" si="5"/>
        <v>0</v>
      </c>
      <c r="P19" s="279">
        <v>3120</v>
      </c>
      <c r="Q19" s="271">
        <f t="shared" si="6"/>
        <v>0.1</v>
      </c>
      <c r="R19" s="279">
        <f t="shared" si="8"/>
        <v>15504</v>
      </c>
      <c r="S19" s="271">
        <f t="shared" si="7"/>
        <v>0.1</v>
      </c>
      <c r="T19" s="5"/>
    </row>
    <row r="20" spans="1:20" ht="25.5" customHeight="1">
      <c r="A20" s="243" t="s">
        <v>199</v>
      </c>
      <c r="B20" s="46"/>
      <c r="C20" s="255"/>
      <c r="D20" s="279">
        <v>14038</v>
      </c>
      <c r="E20" s="271">
        <f t="shared" si="0"/>
        <v>0.4</v>
      </c>
      <c r="F20" s="279">
        <v>809</v>
      </c>
      <c r="G20" s="271">
        <f t="shared" si="1"/>
        <v>0.2</v>
      </c>
      <c r="H20" s="279">
        <v>5668</v>
      </c>
      <c r="I20" s="271">
        <f t="shared" si="2"/>
        <v>1.1</v>
      </c>
      <c r="J20" s="279">
        <v>20333</v>
      </c>
      <c r="K20" s="271">
        <f t="shared" si="3"/>
        <v>0.9</v>
      </c>
      <c r="L20" s="279">
        <v>9754</v>
      </c>
      <c r="M20" s="271">
        <f t="shared" si="4"/>
        <v>1</v>
      </c>
      <c r="N20" s="279">
        <v>3140</v>
      </c>
      <c r="O20" s="271">
        <f t="shared" si="5"/>
        <v>0.2</v>
      </c>
      <c r="P20" s="279">
        <v>42579</v>
      </c>
      <c r="Q20" s="271">
        <f t="shared" si="6"/>
        <v>1.1</v>
      </c>
      <c r="R20" s="279">
        <f t="shared" si="8"/>
        <v>96321</v>
      </c>
      <c r="S20" s="271">
        <f t="shared" si="7"/>
        <v>0.8</v>
      </c>
      <c r="T20" s="5"/>
    </row>
    <row r="21" spans="1:20" s="3" customFormat="1" ht="25.5" customHeight="1" thickBot="1">
      <c r="A21" s="291" t="s">
        <v>200</v>
      </c>
      <c r="B21" s="292"/>
      <c r="C21" s="293"/>
      <c r="D21" s="286">
        <v>345755</v>
      </c>
      <c r="E21" s="290">
        <f t="shared" si="0"/>
        <v>10.2</v>
      </c>
      <c r="F21" s="1097">
        <v>41663</v>
      </c>
      <c r="G21" s="290">
        <f t="shared" si="1"/>
        <v>9.4</v>
      </c>
      <c r="H21" s="286">
        <v>59116</v>
      </c>
      <c r="I21" s="290">
        <f t="shared" si="2"/>
        <v>11.7</v>
      </c>
      <c r="J21" s="1097">
        <v>167399</v>
      </c>
      <c r="K21" s="290">
        <f t="shared" si="3"/>
        <v>7.4</v>
      </c>
      <c r="L21" s="286">
        <v>52407</v>
      </c>
      <c r="M21" s="290">
        <f t="shared" si="4"/>
        <v>5.2</v>
      </c>
      <c r="N21" s="1097">
        <v>79073</v>
      </c>
      <c r="O21" s="290">
        <f t="shared" si="5"/>
        <v>6.3</v>
      </c>
      <c r="P21" s="286">
        <v>155552</v>
      </c>
      <c r="Q21" s="290">
        <f t="shared" si="6"/>
        <v>4.1</v>
      </c>
      <c r="R21" s="286">
        <f>+D21+F21+H21+J21+L21+N21+P21</f>
        <v>900965</v>
      </c>
      <c r="S21" s="290">
        <f t="shared" si="7"/>
        <v>7.1</v>
      </c>
      <c r="T21" s="62"/>
    </row>
    <row r="22" spans="1:20" ht="25.5" customHeight="1">
      <c r="A22" s="241" t="s">
        <v>201</v>
      </c>
      <c r="B22" s="42"/>
      <c r="C22" s="253"/>
      <c r="D22" s="623"/>
      <c r="E22" s="624"/>
      <c r="F22" s="623"/>
      <c r="G22" s="624"/>
      <c r="H22" s="623"/>
      <c r="I22" s="624"/>
      <c r="J22" s="623"/>
      <c r="K22" s="625"/>
      <c r="L22" s="626"/>
      <c r="M22" s="625"/>
      <c r="N22" s="626"/>
      <c r="O22" s="625"/>
      <c r="P22" s="626"/>
      <c r="Q22" s="625"/>
      <c r="R22" s="626"/>
      <c r="S22" s="625"/>
      <c r="T22" s="62"/>
    </row>
    <row r="23" spans="1:20" ht="25.5" customHeight="1">
      <c r="A23" s="241"/>
      <c r="B23" s="629" t="s">
        <v>202</v>
      </c>
      <c r="C23" s="630" t="s">
        <v>203</v>
      </c>
      <c r="D23" s="631">
        <v>342388</v>
      </c>
      <c r="E23" s="632">
        <f aca="true" t="shared" si="9" ref="E23:E30">ROUND(+D23/D$30*100,1)</f>
        <v>10.1</v>
      </c>
      <c r="F23" s="631">
        <v>111587</v>
      </c>
      <c r="G23" s="632">
        <f aca="true" t="shared" si="10" ref="G23:G30">ROUND(+F23/F$30*100,1)</f>
        <v>25.1</v>
      </c>
      <c r="H23" s="631">
        <v>85327</v>
      </c>
      <c r="I23" s="632">
        <f aca="true" t="shared" si="11" ref="I23:I30">ROUND(+H23/H$30*100,1)</f>
        <v>16.9</v>
      </c>
      <c r="J23" s="631">
        <v>39170</v>
      </c>
      <c r="K23" s="632">
        <f aca="true" t="shared" si="12" ref="K23:K30">ROUND(+J23/J$30*100,1)</f>
        <v>1.7</v>
      </c>
      <c r="L23" s="631">
        <v>6424</v>
      </c>
      <c r="M23" s="632">
        <f aca="true" t="shared" si="13" ref="M23:M30">ROUND(+L23/L$30*100,1)</f>
        <v>0.6</v>
      </c>
      <c r="N23" s="631">
        <v>0</v>
      </c>
      <c r="O23" s="632">
        <f aca="true" t="shared" si="14" ref="O23:O30">ROUND(+N23/N$30*100,1)</f>
        <v>0</v>
      </c>
      <c r="P23" s="631">
        <v>78092</v>
      </c>
      <c r="Q23" s="632">
        <f aca="true" t="shared" si="15" ref="Q23:Q30">ROUND(+P23/P$30*100,1)</f>
        <v>2</v>
      </c>
      <c r="R23" s="631">
        <f t="shared" si="8"/>
        <v>662988</v>
      </c>
      <c r="S23" s="632">
        <f aca="true" t="shared" si="16" ref="S23:S30">ROUND(+R23/R$30*100,1)</f>
        <v>5.2</v>
      </c>
      <c r="T23" s="5"/>
    </row>
    <row r="24" spans="1:20" ht="25.5" customHeight="1">
      <c r="A24" s="241"/>
      <c r="B24" s="633"/>
      <c r="C24" s="596" t="s">
        <v>204</v>
      </c>
      <c r="D24" s="611">
        <v>207732</v>
      </c>
      <c r="E24" s="612">
        <f t="shared" si="9"/>
        <v>6.1</v>
      </c>
      <c r="F24" s="611">
        <v>12398</v>
      </c>
      <c r="G24" s="612">
        <f t="shared" si="10"/>
        <v>2.8</v>
      </c>
      <c r="H24" s="611">
        <v>6621</v>
      </c>
      <c r="I24" s="612">
        <f t="shared" si="11"/>
        <v>1.3</v>
      </c>
      <c r="J24" s="611">
        <v>165579</v>
      </c>
      <c r="K24" s="612">
        <f t="shared" si="12"/>
        <v>7.3</v>
      </c>
      <c r="L24" s="611">
        <v>23262</v>
      </c>
      <c r="M24" s="612">
        <f t="shared" si="13"/>
        <v>2.3</v>
      </c>
      <c r="N24" s="611">
        <v>0</v>
      </c>
      <c r="O24" s="612">
        <f t="shared" si="14"/>
        <v>0</v>
      </c>
      <c r="P24" s="611">
        <v>337620</v>
      </c>
      <c r="Q24" s="612">
        <f t="shared" si="15"/>
        <v>8.8</v>
      </c>
      <c r="R24" s="611">
        <f t="shared" si="8"/>
        <v>753212</v>
      </c>
      <c r="S24" s="612">
        <f t="shared" si="16"/>
        <v>5.9</v>
      </c>
      <c r="T24" s="5"/>
    </row>
    <row r="25" spans="1:20" ht="25.5" customHeight="1">
      <c r="A25" s="241"/>
      <c r="B25" s="634"/>
      <c r="C25" s="596" t="s">
        <v>205</v>
      </c>
      <c r="D25" s="613">
        <v>550120</v>
      </c>
      <c r="E25" s="620">
        <f t="shared" si="9"/>
        <v>16.2</v>
      </c>
      <c r="F25" s="613">
        <v>123985</v>
      </c>
      <c r="G25" s="620">
        <f t="shared" si="10"/>
        <v>27.8</v>
      </c>
      <c r="H25" s="613">
        <v>91948</v>
      </c>
      <c r="I25" s="620">
        <f t="shared" si="11"/>
        <v>18.2</v>
      </c>
      <c r="J25" s="613">
        <v>204749</v>
      </c>
      <c r="K25" s="620">
        <f t="shared" si="12"/>
        <v>9</v>
      </c>
      <c r="L25" s="613">
        <v>29686</v>
      </c>
      <c r="M25" s="620">
        <f t="shared" si="13"/>
        <v>3</v>
      </c>
      <c r="N25" s="613">
        <v>0</v>
      </c>
      <c r="O25" s="620">
        <f t="shared" si="14"/>
        <v>0</v>
      </c>
      <c r="P25" s="613">
        <v>415712</v>
      </c>
      <c r="Q25" s="620">
        <f t="shared" si="15"/>
        <v>10.8</v>
      </c>
      <c r="R25" s="613">
        <f t="shared" si="8"/>
        <v>1416200</v>
      </c>
      <c r="S25" s="620">
        <f t="shared" si="16"/>
        <v>11.1</v>
      </c>
      <c r="T25" s="5"/>
    </row>
    <row r="26" spans="1:20" ht="25.5" customHeight="1">
      <c r="A26" s="241"/>
      <c r="B26" s="590" t="s">
        <v>206</v>
      </c>
      <c r="C26" s="592"/>
      <c r="D26" s="613">
        <v>280466</v>
      </c>
      <c r="E26" s="620">
        <f t="shared" si="9"/>
        <v>8.2</v>
      </c>
      <c r="F26" s="613">
        <v>10318</v>
      </c>
      <c r="G26" s="620">
        <f t="shared" si="10"/>
        <v>2.3</v>
      </c>
      <c r="H26" s="613">
        <v>3979</v>
      </c>
      <c r="I26" s="620">
        <f t="shared" si="11"/>
        <v>0.8</v>
      </c>
      <c r="J26" s="613">
        <v>159162</v>
      </c>
      <c r="K26" s="620">
        <f t="shared" si="12"/>
        <v>7</v>
      </c>
      <c r="L26" s="613">
        <v>36965</v>
      </c>
      <c r="M26" s="620">
        <f t="shared" si="13"/>
        <v>3.7</v>
      </c>
      <c r="N26" s="613">
        <v>0</v>
      </c>
      <c r="O26" s="620">
        <f t="shared" si="14"/>
        <v>0</v>
      </c>
      <c r="P26" s="613">
        <v>325138</v>
      </c>
      <c r="Q26" s="620">
        <f t="shared" si="15"/>
        <v>8.5</v>
      </c>
      <c r="R26" s="613">
        <f t="shared" si="8"/>
        <v>816028</v>
      </c>
      <c r="S26" s="620">
        <f t="shared" si="16"/>
        <v>6.4</v>
      </c>
      <c r="T26" s="5"/>
    </row>
    <row r="27" spans="1:20" ht="25.5" customHeight="1">
      <c r="A27" s="240"/>
      <c r="B27" s="593" t="s">
        <v>207</v>
      </c>
      <c r="C27" s="595"/>
      <c r="D27" s="627">
        <v>830586</v>
      </c>
      <c r="E27" s="628">
        <f t="shared" si="9"/>
        <v>24.4</v>
      </c>
      <c r="F27" s="627">
        <v>134303</v>
      </c>
      <c r="G27" s="628">
        <f t="shared" si="10"/>
        <v>30.2</v>
      </c>
      <c r="H27" s="627">
        <v>95927</v>
      </c>
      <c r="I27" s="628">
        <f t="shared" si="11"/>
        <v>19</v>
      </c>
      <c r="J27" s="627">
        <v>363911</v>
      </c>
      <c r="K27" s="628">
        <f t="shared" si="12"/>
        <v>16</v>
      </c>
      <c r="L27" s="627">
        <v>66651</v>
      </c>
      <c r="M27" s="628">
        <f t="shared" si="13"/>
        <v>6.6</v>
      </c>
      <c r="N27" s="627">
        <v>0</v>
      </c>
      <c r="O27" s="628">
        <f t="shared" si="14"/>
        <v>0</v>
      </c>
      <c r="P27" s="627">
        <v>740850</v>
      </c>
      <c r="Q27" s="628">
        <f t="shared" si="15"/>
        <v>19.3</v>
      </c>
      <c r="R27" s="627">
        <f t="shared" si="8"/>
        <v>2232228</v>
      </c>
      <c r="S27" s="628">
        <f t="shared" si="16"/>
        <v>17.5</v>
      </c>
      <c r="T27" s="5"/>
    </row>
    <row r="28" spans="1:20" ht="25.5" customHeight="1">
      <c r="A28" s="243" t="s">
        <v>208</v>
      </c>
      <c r="B28" s="46"/>
      <c r="C28" s="255"/>
      <c r="D28" s="280">
        <v>468</v>
      </c>
      <c r="E28" s="272">
        <f t="shared" si="9"/>
        <v>0</v>
      </c>
      <c r="F28" s="280">
        <v>2927</v>
      </c>
      <c r="G28" s="272">
        <f t="shared" si="10"/>
        <v>0.7</v>
      </c>
      <c r="H28" s="280">
        <v>0</v>
      </c>
      <c r="I28" s="272">
        <f t="shared" si="11"/>
        <v>0</v>
      </c>
      <c r="J28" s="280">
        <v>18559</v>
      </c>
      <c r="K28" s="272">
        <f t="shared" si="12"/>
        <v>0.8</v>
      </c>
      <c r="L28" s="280">
        <v>3704</v>
      </c>
      <c r="M28" s="272">
        <f t="shared" si="13"/>
        <v>0.4</v>
      </c>
      <c r="N28" s="280">
        <v>0</v>
      </c>
      <c r="O28" s="272">
        <f t="shared" si="14"/>
        <v>0</v>
      </c>
      <c r="P28" s="280">
        <v>35678</v>
      </c>
      <c r="Q28" s="272">
        <f t="shared" si="15"/>
        <v>0.9</v>
      </c>
      <c r="R28" s="280">
        <f>+D28+H28+J28+L28+F28+N28+P28</f>
        <v>61336</v>
      </c>
      <c r="S28" s="272">
        <f t="shared" si="16"/>
        <v>0.5</v>
      </c>
      <c r="T28" s="5"/>
    </row>
    <row r="29" spans="1:20" ht="25.5" customHeight="1" thickBot="1">
      <c r="A29" s="273" t="s">
        <v>209</v>
      </c>
      <c r="B29" s="265"/>
      <c r="C29" s="260"/>
      <c r="D29" s="286">
        <v>448998</v>
      </c>
      <c r="E29" s="290">
        <f t="shared" si="9"/>
        <v>13.2</v>
      </c>
      <c r="F29" s="286">
        <v>34973</v>
      </c>
      <c r="G29" s="290">
        <f t="shared" si="10"/>
        <v>7.9</v>
      </c>
      <c r="H29" s="286">
        <v>53000</v>
      </c>
      <c r="I29" s="290">
        <f t="shared" si="11"/>
        <v>10.5</v>
      </c>
      <c r="J29" s="286">
        <v>305258</v>
      </c>
      <c r="K29" s="290">
        <f t="shared" si="12"/>
        <v>13.5</v>
      </c>
      <c r="L29" s="286">
        <v>138930</v>
      </c>
      <c r="M29" s="290">
        <f t="shared" si="13"/>
        <v>13.9</v>
      </c>
      <c r="N29" s="286">
        <v>950155</v>
      </c>
      <c r="O29" s="290">
        <f t="shared" si="14"/>
        <v>75.3</v>
      </c>
      <c r="P29" s="286">
        <v>214604</v>
      </c>
      <c r="Q29" s="290">
        <f t="shared" si="15"/>
        <v>5.6</v>
      </c>
      <c r="R29" s="286">
        <f t="shared" si="8"/>
        <v>2145918</v>
      </c>
      <c r="S29" s="290">
        <f t="shared" si="16"/>
        <v>16.9</v>
      </c>
      <c r="T29" s="5"/>
    </row>
    <row r="30" spans="1:20" ht="25.5" customHeight="1">
      <c r="A30" s="240" t="s">
        <v>210</v>
      </c>
      <c r="B30" s="44"/>
      <c r="C30" s="258"/>
      <c r="D30" s="288">
        <v>3400111</v>
      </c>
      <c r="E30" s="289">
        <f t="shared" si="9"/>
        <v>100</v>
      </c>
      <c r="F30" s="288">
        <v>445340</v>
      </c>
      <c r="G30" s="289">
        <f t="shared" si="10"/>
        <v>100</v>
      </c>
      <c r="H30" s="288">
        <v>506204</v>
      </c>
      <c r="I30" s="289">
        <f t="shared" si="11"/>
        <v>100</v>
      </c>
      <c r="J30" s="288">
        <v>2269056</v>
      </c>
      <c r="K30" s="289">
        <f t="shared" si="12"/>
        <v>100</v>
      </c>
      <c r="L30" s="288">
        <v>1002965</v>
      </c>
      <c r="M30" s="289">
        <f t="shared" si="13"/>
        <v>100</v>
      </c>
      <c r="N30" s="288">
        <v>1262558</v>
      </c>
      <c r="O30" s="289">
        <f t="shared" si="14"/>
        <v>100</v>
      </c>
      <c r="P30" s="288">
        <v>3835191</v>
      </c>
      <c r="Q30" s="289">
        <f t="shared" si="15"/>
        <v>100</v>
      </c>
      <c r="R30" s="288">
        <f>+D30+H30+J30+L30+F30+N30+P30</f>
        <v>12721425</v>
      </c>
      <c r="S30" s="289">
        <f t="shared" si="16"/>
        <v>100</v>
      </c>
      <c r="T30" s="5"/>
    </row>
    <row r="31" spans="1:20" ht="25.5" customHeight="1" thickBot="1">
      <c r="A31" s="273" t="s">
        <v>211</v>
      </c>
      <c r="B31" s="265"/>
      <c r="C31" s="260"/>
      <c r="D31" s="286">
        <v>3400111</v>
      </c>
      <c r="E31" s="75"/>
      <c r="F31" s="281">
        <v>445340</v>
      </c>
      <c r="G31" s="75"/>
      <c r="H31" s="281">
        <v>506204</v>
      </c>
      <c r="I31" s="75"/>
      <c r="J31" s="281">
        <v>2269056</v>
      </c>
      <c r="K31" s="75"/>
      <c r="L31" s="281">
        <v>1002965</v>
      </c>
      <c r="M31" s="75"/>
      <c r="N31" s="281">
        <v>1262558</v>
      </c>
      <c r="O31" s="75"/>
      <c r="P31" s="286">
        <v>3835191</v>
      </c>
      <c r="Q31" s="75"/>
      <c r="R31" s="281">
        <f>R30</f>
        <v>12721425</v>
      </c>
      <c r="S31" s="75"/>
      <c r="T31" s="5"/>
    </row>
    <row r="32" spans="1:20" ht="18" customHeight="1">
      <c r="A32" s="63"/>
      <c r="B32" s="63"/>
      <c r="C32" s="63"/>
      <c r="D32" s="63" t="s">
        <v>722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</row>
    <row r="33" spans="1:22" ht="18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</row>
    <row r="34" spans="1:20" ht="18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</row>
    <row r="35" spans="1:20" ht="13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6" spans="1:20" ht="13.5">
      <c r="A36" s="63"/>
      <c r="B36" s="63"/>
      <c r="C36" s="63"/>
      <c r="D36" s="63"/>
      <c r="F36" s="63"/>
      <c r="H36" s="63"/>
      <c r="J36" s="63"/>
      <c r="L36" s="63"/>
      <c r="N36" s="63"/>
      <c r="P36" s="63"/>
      <c r="Q36" s="63"/>
      <c r="R36" s="63"/>
      <c r="S36" s="63"/>
      <c r="T36" s="64"/>
    </row>
    <row r="37" spans="1:20" ht="13.5">
      <c r="A37" s="63"/>
      <c r="B37" s="63"/>
      <c r="C37" s="63"/>
      <c r="D37" s="63"/>
      <c r="F37" s="63"/>
      <c r="H37" s="63"/>
      <c r="J37" s="63"/>
      <c r="L37" s="63"/>
      <c r="N37" s="63"/>
      <c r="P37" s="63"/>
      <c r="Q37" s="63"/>
      <c r="R37" s="63"/>
      <c r="S37" s="63"/>
      <c r="T37" s="64"/>
    </row>
    <row r="38" spans="1:20" ht="13.5">
      <c r="A38" s="63"/>
      <c r="B38" s="63"/>
      <c r="C38" s="63"/>
      <c r="D38" s="63"/>
      <c r="F38" s="63"/>
      <c r="H38" s="63"/>
      <c r="J38" s="63"/>
      <c r="L38" s="63"/>
      <c r="N38" s="63"/>
      <c r="P38" s="63"/>
      <c r="Q38" s="63"/>
      <c r="R38" s="63"/>
      <c r="S38" s="63"/>
      <c r="T38" s="64"/>
    </row>
    <row r="39" spans="1:20" ht="13.5">
      <c r="A39" s="63"/>
      <c r="B39" s="63"/>
      <c r="C39" s="63"/>
      <c r="D39" s="63"/>
      <c r="F39" s="63"/>
      <c r="H39" s="63"/>
      <c r="J39" s="63"/>
      <c r="L39" s="63"/>
      <c r="N39" s="63"/>
      <c r="P39" s="63"/>
      <c r="Q39" s="63"/>
      <c r="R39" s="63"/>
      <c r="S39" s="63"/>
      <c r="T39" s="64"/>
    </row>
    <row r="40" spans="1:20" ht="13.5">
      <c r="A40" s="63"/>
      <c r="B40" s="63"/>
      <c r="C40" s="63"/>
      <c r="D40" s="63"/>
      <c r="F40" s="63"/>
      <c r="H40" s="63"/>
      <c r="J40" s="63"/>
      <c r="L40" s="63"/>
      <c r="N40" s="63"/>
      <c r="P40" s="63"/>
      <c r="Q40" s="63"/>
      <c r="R40" s="63"/>
      <c r="S40" s="63"/>
      <c r="T40" s="64"/>
    </row>
    <row r="41" spans="1:20" ht="13.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Q41" s="63"/>
      <c r="R41" s="63"/>
      <c r="S41" s="63"/>
      <c r="T41" s="64"/>
    </row>
    <row r="42" spans="1:20" ht="13.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</row>
    <row r="43" spans="1:20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</row>
    <row r="44" spans="1:20" ht="13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</row>
    <row r="45" spans="1:20" ht="13.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</row>
    <row r="46" spans="1:20" ht="13.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</row>
    <row r="47" spans="1:20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</row>
    <row r="48" spans="1:20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49" spans="1:20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1:20" ht="13.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</row>
    <row r="51" spans="1:20" ht="13.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</row>
    <row r="52" spans="1:20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</row>
    <row r="53" spans="1:20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</row>
    <row r="54" spans="1:20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</row>
    <row r="55" spans="1:20" ht="13.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</row>
    <row r="56" spans="1:20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1:20" ht="13.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</row>
    <row r="58" spans="1:20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</row>
    <row r="59" spans="1:20" ht="13.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</row>
    <row r="60" spans="1:20" ht="13.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</row>
    <row r="61" spans="1:20" ht="13.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</row>
    <row r="62" spans="1:20" ht="13.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</row>
    <row r="63" spans="1:20" ht="13.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</row>
  </sheetData>
  <mergeCells count="15">
    <mergeCell ref="D2:E2"/>
    <mergeCell ref="D3:E3"/>
    <mergeCell ref="F2:G2"/>
    <mergeCell ref="F3:G3"/>
    <mergeCell ref="L2:M2"/>
    <mergeCell ref="L3:M3"/>
    <mergeCell ref="R2:S3"/>
    <mergeCell ref="P2:Q2"/>
    <mergeCell ref="P3:Q3"/>
    <mergeCell ref="N2:O2"/>
    <mergeCell ref="N3:O3"/>
    <mergeCell ref="J2:K2"/>
    <mergeCell ref="J3:K3"/>
    <mergeCell ref="H2:I2"/>
    <mergeCell ref="H3:I3"/>
  </mergeCells>
  <conditionalFormatting sqref="I15:I21 K1:K13 D1:H21 J1:J21 I1:I13 D23:D65536 E23:E27 O1:O18 K15:K32 E29:E32 F23:J32 L1:N32 P1:S32 O20:O32 E33:U33 Q34:S65536 E34:P35 F36:F40 H36:H40 J36:J40 L36:L40 N36:N40 E41:O65536 P42:P65536 P36:P40">
    <cfRule type="cellIs" priority="1" dxfId="0" operator="equal" stopIfTrue="1">
      <formula>0</formula>
    </cfRule>
  </conditionalFormatting>
  <printOptions/>
  <pageMargins left="0.87" right="0.66" top="0.5511811023622047" bottom="0.984251968503937" header="0.5118110236220472" footer="0.5118110236220472"/>
  <pageSetup horizontalDpi="600" verticalDpi="600" orientation="landscape" pageOrder="overThenDown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61"/>
  <sheetViews>
    <sheetView view="pageBreakPreview" zoomScaleNormal="75" zoomScaleSheetLayoutView="100" workbookViewId="0" topLeftCell="A1">
      <pane xSplit="5" ySplit="3" topLeftCell="F22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G67" sqref="G67"/>
    </sheetView>
  </sheetViews>
  <sheetFormatPr defaultColWidth="9.00390625" defaultRowHeight="13.5"/>
  <cols>
    <col min="1" max="1" width="2.75390625" style="106" customWidth="1"/>
    <col min="2" max="2" width="3.50390625" style="106" customWidth="1"/>
    <col min="3" max="3" width="1.4921875" style="106" customWidth="1"/>
    <col min="4" max="4" width="10.625" style="106" customWidth="1"/>
    <col min="5" max="5" width="17.50390625" style="106" customWidth="1"/>
    <col min="6" max="13" width="16.125" style="38" customWidth="1"/>
    <col min="14" max="76" width="10.625" style="106" customWidth="1"/>
    <col min="77" max="16384" width="9.00390625" style="106" customWidth="1"/>
  </cols>
  <sheetData>
    <row r="1" spans="1:13" ht="19.5" customHeight="1" thickBot="1">
      <c r="A1" s="6" t="s">
        <v>219</v>
      </c>
      <c r="B1" s="6"/>
      <c r="C1" s="6"/>
      <c r="D1" s="6"/>
      <c r="E1" s="6"/>
      <c r="I1" s="66"/>
      <c r="J1" s="295"/>
      <c r="K1" s="295"/>
      <c r="L1" s="295"/>
      <c r="M1" s="66" t="s">
        <v>478</v>
      </c>
    </row>
    <row r="2" spans="1:13" ht="13.5">
      <c r="A2" s="236"/>
      <c r="B2" s="237"/>
      <c r="C2" s="237"/>
      <c r="D2" s="237"/>
      <c r="E2" s="261" t="s">
        <v>431</v>
      </c>
      <c r="F2" s="296" t="s">
        <v>373</v>
      </c>
      <c r="G2" s="296" t="s">
        <v>393</v>
      </c>
      <c r="H2" s="296" t="s">
        <v>374</v>
      </c>
      <c r="I2" s="297" t="s">
        <v>370</v>
      </c>
      <c r="J2" s="296" t="s">
        <v>394</v>
      </c>
      <c r="K2" s="296" t="s">
        <v>216</v>
      </c>
      <c r="L2" s="305" t="s">
        <v>217</v>
      </c>
      <c r="M2" s="1106" t="s">
        <v>572</v>
      </c>
    </row>
    <row r="3" spans="1:13" ht="14.25" thickBot="1">
      <c r="A3" s="246"/>
      <c r="B3" s="184" t="s">
        <v>220</v>
      </c>
      <c r="C3" s="184"/>
      <c r="D3" s="184"/>
      <c r="E3" s="193"/>
      <c r="F3" s="234" t="s">
        <v>486</v>
      </c>
      <c r="G3" s="234" t="s">
        <v>398</v>
      </c>
      <c r="H3" s="234" t="s">
        <v>487</v>
      </c>
      <c r="I3" s="234" t="s">
        <v>372</v>
      </c>
      <c r="J3" s="304" t="s">
        <v>401</v>
      </c>
      <c r="K3" s="234" t="s">
        <v>488</v>
      </c>
      <c r="L3" s="306" t="s">
        <v>489</v>
      </c>
      <c r="M3" s="1107"/>
    </row>
    <row r="4" spans="1:13" ht="13.5">
      <c r="A4" s="241" t="s">
        <v>221</v>
      </c>
      <c r="B4" s="42"/>
      <c r="C4" s="42"/>
      <c r="D4" s="42"/>
      <c r="E4" s="253"/>
      <c r="F4" s="302">
        <v>1301574</v>
      </c>
      <c r="G4" s="303">
        <v>305064</v>
      </c>
      <c r="H4" s="303">
        <v>500466</v>
      </c>
      <c r="I4" s="303">
        <v>713883</v>
      </c>
      <c r="J4" s="303">
        <v>1811996</v>
      </c>
      <c r="K4" s="303">
        <v>3943677</v>
      </c>
      <c r="L4" s="307">
        <v>3867391</v>
      </c>
      <c r="M4" s="311">
        <f>SUM(F4:L4)</f>
        <v>12444051</v>
      </c>
    </row>
    <row r="5" spans="1:13" ht="13.5">
      <c r="A5" s="241"/>
      <c r="B5" s="40" t="s">
        <v>222</v>
      </c>
      <c r="C5" s="41"/>
      <c r="D5" s="41"/>
      <c r="E5" s="256"/>
      <c r="F5" s="650">
        <v>1293612</v>
      </c>
      <c r="G5" s="651">
        <v>305064</v>
      </c>
      <c r="H5" s="651">
        <v>500466</v>
      </c>
      <c r="I5" s="651">
        <v>712526</v>
      </c>
      <c r="J5" s="651">
        <v>1811996</v>
      </c>
      <c r="K5" s="651">
        <v>3943597</v>
      </c>
      <c r="L5" s="652">
        <v>3867391</v>
      </c>
      <c r="M5" s="653">
        <f>SUM(F5:L5)</f>
        <v>12434652</v>
      </c>
    </row>
    <row r="6" spans="1:13" ht="13.5">
      <c r="A6" s="241"/>
      <c r="B6" s="1134"/>
      <c r="C6" s="1135"/>
      <c r="D6" s="602" t="s">
        <v>223</v>
      </c>
      <c r="E6" s="592"/>
      <c r="F6" s="654">
        <v>66329</v>
      </c>
      <c r="G6" s="655">
        <v>273</v>
      </c>
      <c r="H6" s="655">
        <v>27725</v>
      </c>
      <c r="I6" s="655">
        <v>0</v>
      </c>
      <c r="J6" s="655">
        <v>42504</v>
      </c>
      <c r="K6" s="655">
        <v>522956</v>
      </c>
      <c r="L6" s="656">
        <v>27004</v>
      </c>
      <c r="M6" s="657">
        <f>SUM(F6:L6)</f>
        <v>686791</v>
      </c>
    </row>
    <row r="7" spans="1:13" ht="13.5">
      <c r="A7" s="241"/>
      <c r="B7" s="1134"/>
      <c r="C7" s="1135"/>
      <c r="D7" s="602" t="s">
        <v>224</v>
      </c>
      <c r="E7" s="592"/>
      <c r="F7" s="654">
        <v>3175023</v>
      </c>
      <c r="G7" s="655">
        <v>838107</v>
      </c>
      <c r="H7" s="655">
        <v>1241981</v>
      </c>
      <c r="I7" s="655">
        <v>2856899</v>
      </c>
      <c r="J7" s="655">
        <v>2506091</v>
      </c>
      <c r="K7" s="655">
        <v>3834430</v>
      </c>
      <c r="L7" s="656">
        <v>5511404</v>
      </c>
      <c r="M7" s="657">
        <f aca="true" t="shared" si="0" ref="M7:M60">SUM(F7:L7)</f>
        <v>19963935</v>
      </c>
    </row>
    <row r="8" spans="1:13" ht="13.5">
      <c r="A8" s="241"/>
      <c r="B8" s="1134"/>
      <c r="C8" s="1135"/>
      <c r="D8" s="602" t="s">
        <v>225</v>
      </c>
      <c r="E8" s="592"/>
      <c r="F8" s="654">
        <v>1947740</v>
      </c>
      <c r="G8" s="655">
        <v>533316</v>
      </c>
      <c r="H8" s="655">
        <v>769240</v>
      </c>
      <c r="I8" s="655">
        <v>2144373</v>
      </c>
      <c r="J8" s="655">
        <v>736599</v>
      </c>
      <c r="K8" s="655">
        <v>413789</v>
      </c>
      <c r="L8" s="656">
        <v>1671017</v>
      </c>
      <c r="M8" s="657">
        <f t="shared" si="0"/>
        <v>8216074</v>
      </c>
    </row>
    <row r="9" spans="1:13" ht="13.5">
      <c r="A9" s="241"/>
      <c r="B9" s="1134"/>
      <c r="C9" s="1135"/>
      <c r="D9" s="602" t="s">
        <v>226</v>
      </c>
      <c r="E9" s="592"/>
      <c r="F9" s="654">
        <v>0</v>
      </c>
      <c r="G9" s="655">
        <v>0</v>
      </c>
      <c r="H9" s="655">
        <v>0</v>
      </c>
      <c r="I9" s="655">
        <v>0</v>
      </c>
      <c r="J9" s="655">
        <v>0</v>
      </c>
      <c r="K9" s="655">
        <v>0</v>
      </c>
      <c r="L9" s="656">
        <v>0</v>
      </c>
      <c r="M9" s="657">
        <f t="shared" si="0"/>
        <v>0</v>
      </c>
    </row>
    <row r="10" spans="1:13" ht="13.5">
      <c r="A10" s="241"/>
      <c r="B10" s="1134"/>
      <c r="C10" s="1135"/>
      <c r="D10" s="666" t="s">
        <v>227</v>
      </c>
      <c r="E10" s="667"/>
      <c r="F10" s="668"/>
      <c r="G10" s="669"/>
      <c r="H10" s="669"/>
      <c r="I10" s="669"/>
      <c r="J10" s="669"/>
      <c r="K10" s="669"/>
      <c r="L10" s="670"/>
      <c r="M10" s="671">
        <f t="shared" si="0"/>
        <v>0</v>
      </c>
    </row>
    <row r="11" spans="1:13" ht="13.5">
      <c r="A11" s="241"/>
      <c r="B11" s="590" t="s">
        <v>228</v>
      </c>
      <c r="C11" s="591"/>
      <c r="D11" s="591"/>
      <c r="E11" s="592"/>
      <c r="F11" s="654">
        <v>2162</v>
      </c>
      <c r="G11" s="655">
        <v>0</v>
      </c>
      <c r="H11" s="655">
        <v>0</v>
      </c>
      <c r="I11" s="655">
        <v>1357</v>
      </c>
      <c r="J11" s="655">
        <v>0</v>
      </c>
      <c r="K11" s="655">
        <v>80</v>
      </c>
      <c r="L11" s="656">
        <v>0</v>
      </c>
      <c r="M11" s="657">
        <f t="shared" si="0"/>
        <v>3599</v>
      </c>
    </row>
    <row r="12" spans="1:13" ht="13.5">
      <c r="A12" s="240"/>
      <c r="B12" s="43" t="s">
        <v>229</v>
      </c>
      <c r="C12" s="44"/>
      <c r="D12" s="44"/>
      <c r="E12" s="258"/>
      <c r="F12" s="302">
        <v>5800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7">
        <v>0</v>
      </c>
      <c r="M12" s="311">
        <f t="shared" si="0"/>
        <v>5800</v>
      </c>
    </row>
    <row r="13" spans="1:13" ht="13.5">
      <c r="A13" s="242" t="s">
        <v>230</v>
      </c>
      <c r="B13" s="41"/>
      <c r="C13" s="41"/>
      <c r="D13" s="41"/>
      <c r="E13" s="256"/>
      <c r="F13" s="299">
        <v>623650</v>
      </c>
      <c r="G13" s="65">
        <v>78864</v>
      </c>
      <c r="H13" s="65">
        <v>86610</v>
      </c>
      <c r="I13" s="65">
        <v>341062</v>
      </c>
      <c r="J13" s="65">
        <v>513800</v>
      </c>
      <c r="K13" s="65">
        <v>1035624</v>
      </c>
      <c r="L13" s="65">
        <v>895275</v>
      </c>
      <c r="M13" s="312">
        <f>SUM(F13:L13)</f>
        <v>3574885</v>
      </c>
    </row>
    <row r="14" spans="1:13" ht="13.5">
      <c r="A14" s="241"/>
      <c r="B14" s="587" t="s">
        <v>231</v>
      </c>
      <c r="C14" s="588"/>
      <c r="D14" s="588"/>
      <c r="E14" s="589"/>
      <c r="F14" s="641">
        <v>71780</v>
      </c>
      <c r="G14" s="642">
        <v>19915</v>
      </c>
      <c r="H14" s="642">
        <v>14913</v>
      </c>
      <c r="I14" s="642">
        <v>79695</v>
      </c>
      <c r="J14" s="642">
        <v>239103</v>
      </c>
      <c r="K14" s="642">
        <v>696962</v>
      </c>
      <c r="L14" s="643">
        <v>332244</v>
      </c>
      <c r="M14" s="644">
        <f t="shared" si="0"/>
        <v>1454612</v>
      </c>
    </row>
    <row r="15" spans="1:13" ht="13.5">
      <c r="A15" s="241"/>
      <c r="B15" s="590" t="s">
        <v>232</v>
      </c>
      <c r="C15" s="591"/>
      <c r="D15" s="591"/>
      <c r="E15" s="592"/>
      <c r="F15" s="654">
        <v>542673</v>
      </c>
      <c r="G15" s="655">
        <v>48944</v>
      </c>
      <c r="H15" s="655">
        <v>51293</v>
      </c>
      <c r="I15" s="655">
        <v>240486</v>
      </c>
      <c r="J15" s="655">
        <v>273601</v>
      </c>
      <c r="K15" s="655">
        <v>338662</v>
      </c>
      <c r="L15" s="656">
        <v>544943</v>
      </c>
      <c r="M15" s="657">
        <f t="shared" si="0"/>
        <v>2040602</v>
      </c>
    </row>
    <row r="16" spans="1:13" ht="13.5">
      <c r="A16" s="241"/>
      <c r="B16" s="590" t="s">
        <v>233</v>
      </c>
      <c r="C16" s="591"/>
      <c r="D16" s="591"/>
      <c r="E16" s="592"/>
      <c r="F16" s="654">
        <v>7620</v>
      </c>
      <c r="G16" s="655">
        <v>10005</v>
      </c>
      <c r="H16" s="655">
        <v>20004</v>
      </c>
      <c r="I16" s="655">
        <v>20070</v>
      </c>
      <c r="J16" s="655">
        <v>596</v>
      </c>
      <c r="K16" s="655">
        <v>0</v>
      </c>
      <c r="L16" s="656">
        <v>18088</v>
      </c>
      <c r="M16" s="657">
        <f t="shared" si="0"/>
        <v>76383</v>
      </c>
    </row>
    <row r="17" spans="1:13" ht="13.5">
      <c r="A17" s="240"/>
      <c r="B17" s="593" t="s">
        <v>234</v>
      </c>
      <c r="C17" s="594"/>
      <c r="D17" s="594"/>
      <c r="E17" s="595"/>
      <c r="F17" s="658">
        <v>1000</v>
      </c>
      <c r="G17" s="659">
        <v>0</v>
      </c>
      <c r="H17" s="659">
        <v>400</v>
      </c>
      <c r="I17" s="659">
        <v>0</v>
      </c>
      <c r="J17" s="659">
        <v>0</v>
      </c>
      <c r="K17" s="659">
        <v>0</v>
      </c>
      <c r="L17" s="660">
        <v>0</v>
      </c>
      <c r="M17" s="661">
        <f t="shared" si="0"/>
        <v>1400</v>
      </c>
    </row>
    <row r="18" spans="1:13" ht="13.5">
      <c r="A18" s="243" t="s">
        <v>235</v>
      </c>
      <c r="B18" s="46"/>
      <c r="C18" s="46"/>
      <c r="D18" s="46"/>
      <c r="E18" s="255"/>
      <c r="F18" s="299">
        <v>124423</v>
      </c>
      <c r="G18" s="65">
        <v>0</v>
      </c>
      <c r="H18" s="65">
        <v>0</v>
      </c>
      <c r="I18" s="65">
        <v>15727</v>
      </c>
      <c r="J18" s="65">
        <v>19968</v>
      </c>
      <c r="K18" s="65">
        <v>0</v>
      </c>
      <c r="L18" s="308">
        <v>56005</v>
      </c>
      <c r="M18" s="312">
        <f t="shared" si="0"/>
        <v>216123</v>
      </c>
    </row>
    <row r="19" spans="1:13" ht="14.25" thickBot="1">
      <c r="A19" s="273" t="s">
        <v>236</v>
      </c>
      <c r="B19" s="265"/>
      <c r="C19" s="265"/>
      <c r="D19" s="265"/>
      <c r="E19" s="260"/>
      <c r="F19" s="301">
        <v>2049647</v>
      </c>
      <c r="G19" s="298">
        <v>383928</v>
      </c>
      <c r="H19" s="298">
        <v>587076</v>
      </c>
      <c r="I19" s="298">
        <v>1070672</v>
      </c>
      <c r="J19" s="298">
        <v>2345764</v>
      </c>
      <c r="K19" s="298">
        <v>4979301</v>
      </c>
      <c r="L19" s="310">
        <v>4818671</v>
      </c>
      <c r="M19" s="314">
        <f t="shared" si="0"/>
        <v>16235059</v>
      </c>
    </row>
    <row r="20" spans="1:13" ht="13.5">
      <c r="A20" s="241" t="s">
        <v>237</v>
      </c>
      <c r="B20" s="42"/>
      <c r="C20" s="42"/>
      <c r="D20" s="42"/>
      <c r="E20" s="253"/>
      <c r="F20" s="302">
        <v>0</v>
      </c>
      <c r="G20" s="303">
        <v>0</v>
      </c>
      <c r="H20" s="303">
        <v>0</v>
      </c>
      <c r="I20" s="303">
        <v>0</v>
      </c>
      <c r="J20" s="303">
        <v>121500</v>
      </c>
      <c r="K20" s="303">
        <v>0</v>
      </c>
      <c r="L20" s="307">
        <v>70</v>
      </c>
      <c r="M20" s="311">
        <f t="shared" si="0"/>
        <v>121570</v>
      </c>
    </row>
    <row r="21" spans="1:13" ht="13.5">
      <c r="A21" s="241"/>
      <c r="B21" s="587" t="s">
        <v>238</v>
      </c>
      <c r="C21" s="588"/>
      <c r="D21" s="588"/>
      <c r="E21" s="589"/>
      <c r="F21" s="641">
        <v>0</v>
      </c>
      <c r="G21" s="642">
        <v>0</v>
      </c>
      <c r="H21" s="642">
        <v>0</v>
      </c>
      <c r="I21" s="642">
        <v>0</v>
      </c>
      <c r="J21" s="642">
        <v>121500</v>
      </c>
      <c r="K21" s="642">
        <v>0</v>
      </c>
      <c r="L21" s="643">
        <v>0</v>
      </c>
      <c r="M21" s="644">
        <f t="shared" si="0"/>
        <v>121500</v>
      </c>
    </row>
    <row r="22" spans="1:13" ht="13.5">
      <c r="A22" s="241"/>
      <c r="B22" s="590" t="s">
        <v>239</v>
      </c>
      <c r="C22" s="591"/>
      <c r="D22" s="591"/>
      <c r="E22" s="592"/>
      <c r="F22" s="654">
        <v>0</v>
      </c>
      <c r="G22" s="655">
        <v>0</v>
      </c>
      <c r="H22" s="655">
        <v>0</v>
      </c>
      <c r="I22" s="655">
        <v>0</v>
      </c>
      <c r="J22" s="655">
        <v>0</v>
      </c>
      <c r="K22" s="655">
        <v>0</v>
      </c>
      <c r="L22" s="656">
        <v>0</v>
      </c>
      <c r="M22" s="657">
        <f t="shared" si="0"/>
        <v>0</v>
      </c>
    </row>
    <row r="23" spans="1:13" ht="13.5">
      <c r="A23" s="241"/>
      <c r="B23" s="590" t="s">
        <v>240</v>
      </c>
      <c r="C23" s="591"/>
      <c r="D23" s="591"/>
      <c r="E23" s="592"/>
      <c r="F23" s="654">
        <v>0</v>
      </c>
      <c r="G23" s="655">
        <v>0</v>
      </c>
      <c r="H23" s="655">
        <v>0</v>
      </c>
      <c r="I23" s="655">
        <v>0</v>
      </c>
      <c r="J23" s="655">
        <v>0</v>
      </c>
      <c r="K23" s="655">
        <v>0</v>
      </c>
      <c r="L23" s="656">
        <v>0</v>
      </c>
      <c r="M23" s="657">
        <f t="shared" si="0"/>
        <v>0</v>
      </c>
    </row>
    <row r="24" spans="1:13" ht="13.5">
      <c r="A24" s="241"/>
      <c r="B24" s="590" t="s">
        <v>241</v>
      </c>
      <c r="C24" s="591"/>
      <c r="D24" s="591"/>
      <c r="E24" s="592"/>
      <c r="F24" s="654">
        <v>0</v>
      </c>
      <c r="G24" s="655">
        <v>0</v>
      </c>
      <c r="H24" s="655">
        <v>0</v>
      </c>
      <c r="I24" s="655">
        <v>0</v>
      </c>
      <c r="J24" s="655">
        <v>0</v>
      </c>
      <c r="K24" s="655">
        <v>0</v>
      </c>
      <c r="L24" s="656">
        <v>70</v>
      </c>
      <c r="M24" s="657">
        <f t="shared" si="0"/>
        <v>70</v>
      </c>
    </row>
    <row r="25" spans="1:13" ht="13.5">
      <c r="A25" s="240"/>
      <c r="B25" s="593" t="s">
        <v>242</v>
      </c>
      <c r="C25" s="594"/>
      <c r="D25" s="594"/>
      <c r="E25" s="595"/>
      <c r="F25" s="658">
        <v>0</v>
      </c>
      <c r="G25" s="659">
        <v>0</v>
      </c>
      <c r="H25" s="659">
        <v>0</v>
      </c>
      <c r="I25" s="659">
        <v>0</v>
      </c>
      <c r="J25" s="659">
        <v>0</v>
      </c>
      <c r="K25" s="659">
        <v>0</v>
      </c>
      <c r="L25" s="660">
        <v>0</v>
      </c>
      <c r="M25" s="661">
        <f t="shared" si="0"/>
        <v>0</v>
      </c>
    </row>
    <row r="26" spans="1:13" ht="13.5">
      <c r="A26" s="242" t="s">
        <v>243</v>
      </c>
      <c r="B26" s="41"/>
      <c r="C26" s="41"/>
      <c r="D26" s="41"/>
      <c r="E26" s="256"/>
      <c r="F26" s="299">
        <v>1374195</v>
      </c>
      <c r="G26" s="65">
        <v>30352</v>
      </c>
      <c r="H26" s="65">
        <v>33665</v>
      </c>
      <c r="I26" s="65">
        <v>198547</v>
      </c>
      <c r="J26" s="65">
        <v>502182</v>
      </c>
      <c r="K26" s="65">
        <v>3490</v>
      </c>
      <c r="L26" s="308">
        <v>216890</v>
      </c>
      <c r="M26" s="312">
        <f t="shared" si="0"/>
        <v>2359321</v>
      </c>
    </row>
    <row r="27" spans="1:13" ht="13.5">
      <c r="A27" s="241"/>
      <c r="B27" s="587" t="s">
        <v>244</v>
      </c>
      <c r="C27" s="588"/>
      <c r="D27" s="588"/>
      <c r="E27" s="589"/>
      <c r="F27" s="641">
        <v>1230000</v>
      </c>
      <c r="G27" s="642">
        <v>0</v>
      </c>
      <c r="H27" s="642">
        <v>0</v>
      </c>
      <c r="I27" s="642">
        <v>80000</v>
      </c>
      <c r="J27" s="642">
        <v>0</v>
      </c>
      <c r="K27" s="642">
        <v>0</v>
      </c>
      <c r="L27" s="643">
        <v>0</v>
      </c>
      <c r="M27" s="644">
        <f t="shared" si="0"/>
        <v>1310000</v>
      </c>
    </row>
    <row r="28" spans="1:13" ht="13.5">
      <c r="A28" s="241"/>
      <c r="B28" s="590" t="s">
        <v>245</v>
      </c>
      <c r="C28" s="591"/>
      <c r="D28" s="591"/>
      <c r="E28" s="592"/>
      <c r="F28" s="654">
        <v>130964</v>
      </c>
      <c r="G28" s="655">
        <v>30352</v>
      </c>
      <c r="H28" s="655">
        <v>32656</v>
      </c>
      <c r="I28" s="655">
        <v>102127</v>
      </c>
      <c r="J28" s="655">
        <v>501682</v>
      </c>
      <c r="K28" s="655">
        <v>3490</v>
      </c>
      <c r="L28" s="656">
        <v>201554</v>
      </c>
      <c r="M28" s="657">
        <f t="shared" si="0"/>
        <v>1002825</v>
      </c>
    </row>
    <row r="29" spans="1:13" ht="13.5">
      <c r="A29" s="240"/>
      <c r="B29" s="593" t="s">
        <v>564</v>
      </c>
      <c r="C29" s="594"/>
      <c r="D29" s="594"/>
      <c r="E29" s="595"/>
      <c r="F29" s="658">
        <v>13231</v>
      </c>
      <c r="G29" s="659">
        <v>0</v>
      </c>
      <c r="H29" s="659">
        <v>1009</v>
      </c>
      <c r="I29" s="659">
        <v>16420</v>
      </c>
      <c r="J29" s="659">
        <v>500</v>
      </c>
      <c r="K29" s="659">
        <v>0</v>
      </c>
      <c r="L29" s="660">
        <v>15336</v>
      </c>
      <c r="M29" s="661">
        <f t="shared" si="0"/>
        <v>46496</v>
      </c>
    </row>
    <row r="30" spans="1:13" ht="14.25" thickBot="1">
      <c r="A30" s="273" t="s">
        <v>246</v>
      </c>
      <c r="B30" s="265"/>
      <c r="C30" s="265"/>
      <c r="D30" s="265"/>
      <c r="E30" s="260"/>
      <c r="F30" s="301">
        <v>1374195</v>
      </c>
      <c r="G30" s="298">
        <v>30352</v>
      </c>
      <c r="H30" s="298">
        <v>33665</v>
      </c>
      <c r="I30" s="298">
        <v>198547</v>
      </c>
      <c r="J30" s="298">
        <v>623682</v>
      </c>
      <c r="K30" s="298">
        <v>3490</v>
      </c>
      <c r="L30" s="310">
        <v>216960</v>
      </c>
      <c r="M30" s="314">
        <f t="shared" si="0"/>
        <v>2480891</v>
      </c>
    </row>
    <row r="31" spans="1:13" ht="13.5">
      <c r="A31" s="241" t="s">
        <v>247</v>
      </c>
      <c r="B31" s="42"/>
      <c r="C31" s="42"/>
      <c r="D31" s="42"/>
      <c r="E31" s="253"/>
      <c r="F31" s="302">
        <v>2464301</v>
      </c>
      <c r="G31" s="303">
        <v>615809</v>
      </c>
      <c r="H31" s="303">
        <v>910155</v>
      </c>
      <c r="I31" s="303">
        <v>1670550</v>
      </c>
      <c r="J31" s="303">
        <v>507071</v>
      </c>
      <c r="K31" s="303">
        <v>3953816</v>
      </c>
      <c r="L31" s="307">
        <v>3983863</v>
      </c>
      <c r="M31" s="311">
        <f t="shared" si="0"/>
        <v>14105565</v>
      </c>
    </row>
    <row r="32" spans="1:13" ht="13.5">
      <c r="A32" s="241"/>
      <c r="B32" s="40" t="s">
        <v>248</v>
      </c>
      <c r="C32" s="41"/>
      <c r="D32" s="41"/>
      <c r="E32" s="256"/>
      <c r="F32" s="650">
        <v>2276958</v>
      </c>
      <c r="G32" s="651">
        <v>527166</v>
      </c>
      <c r="H32" s="651">
        <v>800399</v>
      </c>
      <c r="I32" s="651">
        <v>1546721</v>
      </c>
      <c r="J32" s="651">
        <v>252092</v>
      </c>
      <c r="K32" s="651">
        <v>2190156</v>
      </c>
      <c r="L32" s="652">
        <v>3067911</v>
      </c>
      <c r="M32" s="653">
        <f t="shared" si="0"/>
        <v>10661403</v>
      </c>
    </row>
    <row r="33" spans="1:13" ht="13.5">
      <c r="A33" s="241"/>
      <c r="B33" s="1134"/>
      <c r="C33" s="1135"/>
      <c r="D33" s="602" t="s">
        <v>249</v>
      </c>
      <c r="E33" s="592"/>
      <c r="F33" s="654">
        <v>49502</v>
      </c>
      <c r="G33" s="655">
        <v>9361</v>
      </c>
      <c r="H33" s="655">
        <v>0</v>
      </c>
      <c r="I33" s="655">
        <v>0</v>
      </c>
      <c r="J33" s="655">
        <v>12085</v>
      </c>
      <c r="K33" s="655">
        <v>96215</v>
      </c>
      <c r="L33" s="656">
        <v>29067</v>
      </c>
      <c r="M33" s="657">
        <f t="shared" si="0"/>
        <v>196230</v>
      </c>
    </row>
    <row r="34" spans="1:13" ht="13.5">
      <c r="A34" s="241"/>
      <c r="B34" s="1134"/>
      <c r="C34" s="1135"/>
      <c r="D34" s="602" t="s">
        <v>250</v>
      </c>
      <c r="E34" s="592"/>
      <c r="F34" s="654">
        <v>0</v>
      </c>
      <c r="G34" s="655">
        <v>0</v>
      </c>
      <c r="H34" s="655">
        <v>0</v>
      </c>
      <c r="I34" s="655">
        <v>0</v>
      </c>
      <c r="J34" s="655">
        <v>0</v>
      </c>
      <c r="K34" s="655">
        <v>0</v>
      </c>
      <c r="L34" s="656">
        <v>0</v>
      </c>
      <c r="M34" s="657">
        <f t="shared" si="0"/>
        <v>0</v>
      </c>
    </row>
    <row r="35" spans="1:13" ht="13.5">
      <c r="A35" s="241"/>
      <c r="B35" s="1134"/>
      <c r="C35" s="1135"/>
      <c r="D35" s="602" t="s">
        <v>251</v>
      </c>
      <c r="E35" s="592"/>
      <c r="F35" s="654">
        <v>2044556</v>
      </c>
      <c r="G35" s="655">
        <v>517805</v>
      </c>
      <c r="H35" s="655">
        <v>800399</v>
      </c>
      <c r="I35" s="655">
        <v>1546721</v>
      </c>
      <c r="J35" s="655">
        <v>111049</v>
      </c>
      <c r="K35" s="655">
        <v>2018316</v>
      </c>
      <c r="L35" s="656">
        <v>3038844</v>
      </c>
      <c r="M35" s="657">
        <f t="shared" si="0"/>
        <v>10077690</v>
      </c>
    </row>
    <row r="36" spans="1:13" ht="13.5">
      <c r="A36" s="241"/>
      <c r="B36" s="1136"/>
      <c r="C36" s="1137"/>
      <c r="D36" s="607" t="s">
        <v>252</v>
      </c>
      <c r="E36" s="595"/>
      <c r="F36" s="658">
        <v>182900</v>
      </c>
      <c r="G36" s="659">
        <v>0</v>
      </c>
      <c r="H36" s="659">
        <v>0</v>
      </c>
      <c r="I36" s="659">
        <v>0</v>
      </c>
      <c r="J36" s="659">
        <v>128958</v>
      </c>
      <c r="K36" s="659">
        <v>75625</v>
      </c>
      <c r="L36" s="660">
        <v>0</v>
      </c>
      <c r="M36" s="661">
        <f t="shared" si="0"/>
        <v>387483</v>
      </c>
    </row>
    <row r="37" spans="1:13" ht="13.5">
      <c r="A37" s="241"/>
      <c r="B37" s="40" t="s">
        <v>253</v>
      </c>
      <c r="C37" s="41"/>
      <c r="D37" s="41"/>
      <c r="E37" s="256"/>
      <c r="F37" s="650">
        <v>187343</v>
      </c>
      <c r="G37" s="651">
        <v>88643</v>
      </c>
      <c r="H37" s="651">
        <v>109756</v>
      </c>
      <c r="I37" s="651">
        <v>123829</v>
      </c>
      <c r="J37" s="651">
        <v>254979</v>
      </c>
      <c r="K37" s="651">
        <v>1763660</v>
      </c>
      <c r="L37" s="652">
        <v>915952</v>
      </c>
      <c r="M37" s="653">
        <f t="shared" si="0"/>
        <v>3444162</v>
      </c>
    </row>
    <row r="38" spans="1:13" ht="13.5">
      <c r="A38" s="241"/>
      <c r="B38" s="1134"/>
      <c r="C38" s="1135"/>
      <c r="D38" s="602" t="s">
        <v>254</v>
      </c>
      <c r="E38" s="592"/>
      <c r="F38" s="654">
        <v>187343</v>
      </c>
      <c r="G38" s="655">
        <v>88643</v>
      </c>
      <c r="H38" s="655">
        <v>109756</v>
      </c>
      <c r="I38" s="655">
        <v>123829</v>
      </c>
      <c r="J38" s="655">
        <v>254979</v>
      </c>
      <c r="K38" s="655">
        <v>1763660</v>
      </c>
      <c r="L38" s="656">
        <v>915952</v>
      </c>
      <c r="M38" s="657">
        <f t="shared" si="0"/>
        <v>3444162</v>
      </c>
    </row>
    <row r="39" spans="1:13" ht="13.5">
      <c r="A39" s="240"/>
      <c r="B39" s="1136"/>
      <c r="C39" s="1137"/>
      <c r="D39" s="607" t="s">
        <v>255</v>
      </c>
      <c r="E39" s="595"/>
      <c r="F39" s="658">
        <v>0</v>
      </c>
      <c r="G39" s="659">
        <v>0</v>
      </c>
      <c r="H39" s="659">
        <v>0</v>
      </c>
      <c r="I39" s="659">
        <v>0</v>
      </c>
      <c r="J39" s="659">
        <v>0</v>
      </c>
      <c r="K39" s="659">
        <v>0</v>
      </c>
      <c r="L39" s="660">
        <v>0</v>
      </c>
      <c r="M39" s="661">
        <f t="shared" si="0"/>
        <v>0</v>
      </c>
    </row>
    <row r="40" spans="1:13" ht="13.5">
      <c r="A40" s="242" t="s">
        <v>256</v>
      </c>
      <c r="B40" s="41"/>
      <c r="C40" s="41"/>
      <c r="D40" s="41"/>
      <c r="E40" s="256"/>
      <c r="F40" s="300">
        <v>-1788849</v>
      </c>
      <c r="G40" s="294">
        <v>-262233</v>
      </c>
      <c r="H40" s="294">
        <v>-356744</v>
      </c>
      <c r="I40" s="294">
        <v>-798425</v>
      </c>
      <c r="J40" s="294">
        <v>1215011</v>
      </c>
      <c r="K40" s="294">
        <v>1021995</v>
      </c>
      <c r="L40" s="309">
        <v>617848</v>
      </c>
      <c r="M40" s="313">
        <f t="shared" si="0"/>
        <v>-351397</v>
      </c>
    </row>
    <row r="41" spans="1:13" ht="13.5">
      <c r="A41" s="241"/>
      <c r="B41" s="40" t="s">
        <v>257</v>
      </c>
      <c r="C41" s="41"/>
      <c r="D41" s="41"/>
      <c r="E41" s="256"/>
      <c r="F41" s="662">
        <v>643091</v>
      </c>
      <c r="G41" s="663">
        <v>138713</v>
      </c>
      <c r="H41" s="663">
        <v>178466</v>
      </c>
      <c r="I41" s="663">
        <v>1962358</v>
      </c>
      <c r="J41" s="663">
        <v>1405344</v>
      </c>
      <c r="K41" s="663">
        <v>704989</v>
      </c>
      <c r="L41" s="664">
        <v>2164247</v>
      </c>
      <c r="M41" s="665">
        <f t="shared" si="0"/>
        <v>7197208</v>
      </c>
    </row>
    <row r="42" spans="1:13" ht="13.5">
      <c r="A42" s="241"/>
      <c r="B42" s="1134"/>
      <c r="C42" s="1135"/>
      <c r="D42" s="602" t="s">
        <v>258</v>
      </c>
      <c r="E42" s="592"/>
      <c r="F42" s="673">
        <v>38748</v>
      </c>
      <c r="G42" s="674">
        <v>77203</v>
      </c>
      <c r="H42" s="674">
        <v>156039</v>
      </c>
      <c r="I42" s="674">
        <v>142013</v>
      </c>
      <c r="J42" s="674">
        <v>779289</v>
      </c>
      <c r="K42" s="674">
        <v>8989</v>
      </c>
      <c r="L42" s="675">
        <v>179773</v>
      </c>
      <c r="M42" s="676">
        <f t="shared" si="0"/>
        <v>1382054</v>
      </c>
    </row>
    <row r="43" spans="1:13" ht="13.5">
      <c r="A43" s="241"/>
      <c r="B43" s="1134"/>
      <c r="C43" s="1135"/>
      <c r="D43" s="602" t="s">
        <v>259</v>
      </c>
      <c r="E43" s="592"/>
      <c r="F43" s="673">
        <v>204872</v>
      </c>
      <c r="G43" s="674">
        <v>60408</v>
      </c>
      <c r="H43" s="674">
        <v>0</v>
      </c>
      <c r="I43" s="674">
        <v>146478</v>
      </c>
      <c r="J43" s="674">
        <v>163162</v>
      </c>
      <c r="K43" s="674">
        <v>6692</v>
      </c>
      <c r="L43" s="675">
        <v>344982</v>
      </c>
      <c r="M43" s="676">
        <f t="shared" si="0"/>
        <v>926594</v>
      </c>
    </row>
    <row r="44" spans="1:13" ht="13.5">
      <c r="A44" s="241"/>
      <c r="B44" s="1134"/>
      <c r="C44" s="1135"/>
      <c r="D44" s="602" t="s">
        <v>260</v>
      </c>
      <c r="E44" s="592"/>
      <c r="F44" s="673">
        <v>0</v>
      </c>
      <c r="G44" s="674">
        <v>0</v>
      </c>
      <c r="H44" s="674">
        <v>0</v>
      </c>
      <c r="I44" s="674">
        <v>0</v>
      </c>
      <c r="J44" s="674">
        <v>0</v>
      </c>
      <c r="K44" s="674">
        <v>0</v>
      </c>
      <c r="L44" s="675">
        <v>0</v>
      </c>
      <c r="M44" s="676">
        <f t="shared" si="0"/>
        <v>0</v>
      </c>
    </row>
    <row r="45" spans="1:13" ht="13.5">
      <c r="A45" s="241"/>
      <c r="B45" s="1134"/>
      <c r="C45" s="1135"/>
      <c r="D45" s="602" t="s">
        <v>261</v>
      </c>
      <c r="E45" s="592"/>
      <c r="F45" s="673">
        <v>0</v>
      </c>
      <c r="G45" s="674">
        <v>0</v>
      </c>
      <c r="H45" s="674">
        <v>0</v>
      </c>
      <c r="I45" s="674">
        <v>0</v>
      </c>
      <c r="J45" s="674">
        <v>0</v>
      </c>
      <c r="K45" s="674">
        <v>0</v>
      </c>
      <c r="L45" s="675">
        <v>0</v>
      </c>
      <c r="M45" s="676">
        <f t="shared" si="0"/>
        <v>0</v>
      </c>
    </row>
    <row r="46" spans="1:13" ht="13.5">
      <c r="A46" s="241"/>
      <c r="B46" s="1136"/>
      <c r="C46" s="1137"/>
      <c r="D46" s="607" t="s">
        <v>227</v>
      </c>
      <c r="E46" s="595"/>
      <c r="F46" s="677">
        <v>399471</v>
      </c>
      <c r="G46" s="678">
        <v>1102</v>
      </c>
      <c r="H46" s="678">
        <v>22427</v>
      </c>
      <c r="I46" s="678">
        <v>1673867</v>
      </c>
      <c r="J46" s="678">
        <v>462893</v>
      </c>
      <c r="K46" s="678">
        <v>689308</v>
      </c>
      <c r="L46" s="679">
        <v>1639492</v>
      </c>
      <c r="M46" s="680">
        <f t="shared" si="0"/>
        <v>4888560</v>
      </c>
    </row>
    <row r="47" spans="1:13" ht="13.5">
      <c r="A47" s="241"/>
      <c r="B47" s="40" t="s">
        <v>262</v>
      </c>
      <c r="C47" s="41"/>
      <c r="D47" s="41"/>
      <c r="E47" s="256"/>
      <c r="F47" s="662">
        <v>-2431940</v>
      </c>
      <c r="G47" s="663">
        <v>-400946</v>
      </c>
      <c r="H47" s="663">
        <v>-535210</v>
      </c>
      <c r="I47" s="663">
        <v>-2760783</v>
      </c>
      <c r="J47" s="663">
        <v>-190333</v>
      </c>
      <c r="K47" s="663">
        <v>317006</v>
      </c>
      <c r="L47" s="664">
        <v>-1546399</v>
      </c>
      <c r="M47" s="665">
        <f t="shared" si="0"/>
        <v>-7548605</v>
      </c>
    </row>
    <row r="48" spans="1:13" ht="13.5">
      <c r="A48" s="241"/>
      <c r="B48" s="1134"/>
      <c r="C48" s="1135"/>
      <c r="D48" s="602" t="s">
        <v>263</v>
      </c>
      <c r="E48" s="592"/>
      <c r="F48" s="654">
        <v>0</v>
      </c>
      <c r="G48" s="655">
        <v>0</v>
      </c>
      <c r="H48" s="655">
        <v>0</v>
      </c>
      <c r="I48" s="655">
        <v>0</v>
      </c>
      <c r="J48" s="655">
        <v>20277</v>
      </c>
      <c r="K48" s="655">
        <v>23546</v>
      </c>
      <c r="L48" s="656">
        <v>1000</v>
      </c>
      <c r="M48" s="657">
        <f t="shared" si="0"/>
        <v>44823</v>
      </c>
    </row>
    <row r="49" spans="1:13" ht="13.5">
      <c r="A49" s="241"/>
      <c r="B49" s="1134"/>
      <c r="C49" s="1135"/>
      <c r="D49" s="602" t="s">
        <v>264</v>
      </c>
      <c r="E49" s="592"/>
      <c r="F49" s="654">
        <v>0</v>
      </c>
      <c r="G49" s="655">
        <v>0</v>
      </c>
      <c r="H49" s="655">
        <v>0</v>
      </c>
      <c r="I49" s="655">
        <v>0</v>
      </c>
      <c r="J49" s="655">
        <v>0</v>
      </c>
      <c r="K49" s="655">
        <v>13996</v>
      </c>
      <c r="L49" s="656">
        <v>0</v>
      </c>
      <c r="M49" s="657">
        <f t="shared" si="0"/>
        <v>13996</v>
      </c>
    </row>
    <row r="50" spans="1:13" ht="13.5">
      <c r="A50" s="241"/>
      <c r="B50" s="1134"/>
      <c r="C50" s="1135"/>
      <c r="D50" s="602" t="s">
        <v>265</v>
      </c>
      <c r="E50" s="592"/>
      <c r="F50" s="654">
        <v>0</v>
      </c>
      <c r="G50" s="655">
        <v>0</v>
      </c>
      <c r="H50" s="655">
        <v>0</v>
      </c>
      <c r="I50" s="655">
        <v>0</v>
      </c>
      <c r="J50" s="655">
        <v>0</v>
      </c>
      <c r="K50" s="655">
        <v>0</v>
      </c>
      <c r="L50" s="656">
        <v>0</v>
      </c>
      <c r="M50" s="657">
        <f t="shared" si="0"/>
        <v>0</v>
      </c>
    </row>
    <row r="51" spans="1:13" ht="13.5">
      <c r="A51" s="241"/>
      <c r="B51" s="1134"/>
      <c r="C51" s="1135"/>
      <c r="D51" s="602" t="s">
        <v>266</v>
      </c>
      <c r="E51" s="592"/>
      <c r="F51" s="654">
        <v>0</v>
      </c>
      <c r="G51" s="655">
        <v>0</v>
      </c>
      <c r="H51" s="655">
        <v>0</v>
      </c>
      <c r="I51" s="655">
        <v>0</v>
      </c>
      <c r="J51" s="655">
        <v>25098</v>
      </c>
      <c r="K51" s="655">
        <v>0</v>
      </c>
      <c r="L51" s="656">
        <v>0</v>
      </c>
      <c r="M51" s="657">
        <f t="shared" si="0"/>
        <v>25098</v>
      </c>
    </row>
    <row r="52" spans="1:13" ht="13.5">
      <c r="A52" s="241"/>
      <c r="B52" s="1134"/>
      <c r="C52" s="1135"/>
      <c r="D52" s="666" t="s">
        <v>267</v>
      </c>
      <c r="E52" s="667"/>
      <c r="F52" s="668">
        <v>0</v>
      </c>
      <c r="G52" s="669">
        <v>0</v>
      </c>
      <c r="H52" s="669">
        <v>0</v>
      </c>
      <c r="I52" s="669">
        <v>0</v>
      </c>
      <c r="J52" s="669">
        <v>0</v>
      </c>
      <c r="K52" s="669">
        <v>279464</v>
      </c>
      <c r="L52" s="670">
        <v>0</v>
      </c>
      <c r="M52" s="671">
        <f t="shared" si="0"/>
        <v>279464</v>
      </c>
    </row>
    <row r="53" spans="1:13" ht="13.5">
      <c r="A53" s="241"/>
      <c r="B53" s="1134"/>
      <c r="C53" s="1135"/>
      <c r="D53" s="666" t="s">
        <v>268</v>
      </c>
      <c r="E53" s="667"/>
      <c r="F53" s="668">
        <v>2431940</v>
      </c>
      <c r="G53" s="669">
        <v>400946</v>
      </c>
      <c r="H53" s="669">
        <v>535210</v>
      </c>
      <c r="I53" s="669">
        <v>2760783</v>
      </c>
      <c r="J53" s="669">
        <v>235708</v>
      </c>
      <c r="K53" s="669">
        <v>0</v>
      </c>
      <c r="L53" s="670">
        <v>1547399</v>
      </c>
      <c r="M53" s="671">
        <f t="shared" si="0"/>
        <v>7911986</v>
      </c>
    </row>
    <row r="54" spans="1:13" ht="13.5">
      <c r="A54" s="241"/>
      <c r="B54" s="1134"/>
      <c r="C54" s="1135"/>
      <c r="D54" s="672" t="s">
        <v>269</v>
      </c>
      <c r="E54" s="596" t="s">
        <v>270</v>
      </c>
      <c r="F54" s="654">
        <v>0</v>
      </c>
      <c r="G54" s="655">
        <v>0</v>
      </c>
      <c r="H54" s="655">
        <v>18085</v>
      </c>
      <c r="I54" s="655">
        <v>137519</v>
      </c>
      <c r="J54" s="655">
        <v>0</v>
      </c>
      <c r="K54" s="655">
        <v>33131</v>
      </c>
      <c r="L54" s="656">
        <v>0</v>
      </c>
      <c r="M54" s="657">
        <f t="shared" si="0"/>
        <v>188735</v>
      </c>
    </row>
    <row r="55" spans="1:13" ht="13.5">
      <c r="A55" s="240"/>
      <c r="B55" s="1136"/>
      <c r="C55" s="1137"/>
      <c r="D55" s="599"/>
      <c r="E55" s="597" t="s">
        <v>271</v>
      </c>
      <c r="F55" s="658">
        <v>241229</v>
      </c>
      <c r="G55" s="659">
        <v>14040</v>
      </c>
      <c r="H55" s="659">
        <v>0</v>
      </c>
      <c r="I55" s="659">
        <v>0</v>
      </c>
      <c r="J55" s="659">
        <v>37906</v>
      </c>
      <c r="K55" s="659">
        <v>0</v>
      </c>
      <c r="L55" s="660">
        <v>284355</v>
      </c>
      <c r="M55" s="661">
        <f t="shared" si="0"/>
        <v>577530</v>
      </c>
    </row>
    <row r="56" spans="1:13" ht="14.25" thickBot="1">
      <c r="A56" s="273" t="s">
        <v>272</v>
      </c>
      <c r="B56" s="265"/>
      <c r="C56" s="265"/>
      <c r="D56" s="265"/>
      <c r="E56" s="260"/>
      <c r="F56" s="301">
        <v>675452</v>
      </c>
      <c r="G56" s="298">
        <v>353576</v>
      </c>
      <c r="H56" s="298">
        <v>553411</v>
      </c>
      <c r="I56" s="298">
        <v>872125</v>
      </c>
      <c r="J56" s="298">
        <v>1722082</v>
      </c>
      <c r="K56" s="298">
        <v>4975811</v>
      </c>
      <c r="L56" s="310">
        <v>4601711</v>
      </c>
      <c r="M56" s="314">
        <f t="shared" si="0"/>
        <v>13754168</v>
      </c>
    </row>
    <row r="57" spans="1:13" ht="13.5">
      <c r="A57" s="240" t="s">
        <v>273</v>
      </c>
      <c r="B57" s="44"/>
      <c r="C57" s="44"/>
      <c r="D57" s="44"/>
      <c r="E57" s="258"/>
      <c r="F57" s="302">
        <v>2049647</v>
      </c>
      <c r="G57" s="303">
        <v>383928</v>
      </c>
      <c r="H57" s="303">
        <v>587076</v>
      </c>
      <c r="I57" s="303">
        <v>1070672</v>
      </c>
      <c r="J57" s="303">
        <v>2345764</v>
      </c>
      <c r="K57" s="303">
        <v>4979301</v>
      </c>
      <c r="L57" s="307">
        <v>4818671</v>
      </c>
      <c r="M57" s="311">
        <f t="shared" si="0"/>
        <v>16235059</v>
      </c>
    </row>
    <row r="58" spans="1:13" ht="13.5">
      <c r="A58" s="243" t="s">
        <v>274</v>
      </c>
      <c r="B58" s="46"/>
      <c r="C58" s="46"/>
      <c r="D58" s="46"/>
      <c r="E58" s="255"/>
      <c r="F58" s="299">
        <v>750545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308">
        <v>0</v>
      </c>
      <c r="M58" s="312">
        <f t="shared" si="0"/>
        <v>750545</v>
      </c>
    </row>
    <row r="59" spans="1:13" ht="13.5">
      <c r="A59" s="243" t="s">
        <v>275</v>
      </c>
      <c r="B59" s="46"/>
      <c r="C59" s="46"/>
      <c r="D59" s="46"/>
      <c r="E59" s="255"/>
      <c r="F59" s="299">
        <v>750545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308">
        <v>0</v>
      </c>
      <c r="M59" s="312">
        <f t="shared" si="0"/>
        <v>750545</v>
      </c>
    </row>
    <row r="60" spans="1:13" ht="13.5">
      <c r="A60" s="639" t="s">
        <v>276</v>
      </c>
      <c r="B60" s="640" t="s">
        <v>277</v>
      </c>
      <c r="C60" s="588"/>
      <c r="D60" s="588"/>
      <c r="E60" s="589"/>
      <c r="F60" s="641">
        <v>0</v>
      </c>
      <c r="G60" s="642">
        <v>0</v>
      </c>
      <c r="H60" s="642">
        <v>20508</v>
      </c>
      <c r="I60" s="642">
        <v>386567</v>
      </c>
      <c r="J60" s="642">
        <v>0</v>
      </c>
      <c r="K60" s="642">
        <v>33131</v>
      </c>
      <c r="L60" s="643">
        <v>0</v>
      </c>
      <c r="M60" s="644">
        <f t="shared" si="0"/>
        <v>440206</v>
      </c>
    </row>
    <row r="61" spans="1:13" ht="14.25" thickBot="1">
      <c r="A61" s="432" t="s">
        <v>278</v>
      </c>
      <c r="B61" s="603" t="s">
        <v>279</v>
      </c>
      <c r="C61" s="645"/>
      <c r="D61" s="645"/>
      <c r="E61" s="604"/>
      <c r="F61" s="646">
        <v>239627</v>
      </c>
      <c r="G61" s="647">
        <v>14040</v>
      </c>
      <c r="H61" s="647">
        <v>0</v>
      </c>
      <c r="I61" s="647">
        <v>0</v>
      </c>
      <c r="J61" s="647">
        <v>37906</v>
      </c>
      <c r="K61" s="647">
        <v>0</v>
      </c>
      <c r="L61" s="648">
        <v>386967</v>
      </c>
      <c r="M61" s="649">
        <f>SUM(F61:L61)</f>
        <v>678540</v>
      </c>
    </row>
  </sheetData>
  <mergeCells count="6">
    <mergeCell ref="M2:M3"/>
    <mergeCell ref="B48:C55"/>
    <mergeCell ref="B6:C10"/>
    <mergeCell ref="B33:C36"/>
    <mergeCell ref="B38:C39"/>
    <mergeCell ref="B42:C46"/>
  </mergeCells>
  <conditionalFormatting sqref="M4:M65536 M1 F1:L65536">
    <cfRule type="cellIs" priority="1" dxfId="0" operator="equal" stopIfTrue="1">
      <formula>0</formula>
    </cfRule>
  </conditionalFormatting>
  <printOptions/>
  <pageMargins left="1.17" right="0.75" top="0.52" bottom="0.49" header="0.512" footer="0.512"/>
  <pageSetup horizontalDpi="600" verticalDpi="600" orientation="landscape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N30"/>
  <sheetViews>
    <sheetView view="pageBreakPreview" zoomScale="75" zoomScaleNormal="75" zoomScaleSheetLayoutView="75" workbookViewId="0" topLeftCell="A1">
      <selection activeCell="N101" sqref="N101"/>
    </sheetView>
  </sheetViews>
  <sheetFormatPr defaultColWidth="9.00390625" defaultRowHeight="13.5"/>
  <cols>
    <col min="1" max="1" width="2.00390625" style="400" customWidth="1"/>
    <col min="2" max="2" width="9.00390625" style="399" customWidth="1"/>
    <col min="3" max="3" width="16.625" style="399" customWidth="1"/>
    <col min="4" max="4" width="20.875" style="113" customWidth="1"/>
    <col min="5" max="5" width="0.2421875" style="113" customWidth="1"/>
    <col min="6" max="6" width="6.25390625" style="117" customWidth="1"/>
    <col min="7" max="14" width="13.875" style="399" customWidth="1"/>
    <col min="15" max="16384" width="9.00390625" style="400" customWidth="1"/>
  </cols>
  <sheetData>
    <row r="1" spans="2:14" ht="22.5" customHeight="1" thickBot="1">
      <c r="B1" s="114" t="s">
        <v>687</v>
      </c>
      <c r="I1" s="110"/>
      <c r="N1" s="110" t="s">
        <v>649</v>
      </c>
    </row>
    <row r="2" spans="2:14" ht="18.75" customHeight="1">
      <c r="B2" s="401"/>
      <c r="C2" s="402"/>
      <c r="D2" s="402" t="s">
        <v>44</v>
      </c>
      <c r="E2" s="402"/>
      <c r="F2" s="422"/>
      <c r="G2" s="403" t="s">
        <v>373</v>
      </c>
      <c r="H2" s="164" t="s">
        <v>393</v>
      </c>
      <c r="I2" s="238" t="s">
        <v>374</v>
      </c>
      <c r="J2" s="164" t="s">
        <v>370</v>
      </c>
      <c r="K2" s="164" t="s">
        <v>394</v>
      </c>
      <c r="L2" s="403" t="s">
        <v>216</v>
      </c>
      <c r="M2" s="409" t="s">
        <v>217</v>
      </c>
      <c r="N2" s="1156" t="s">
        <v>572</v>
      </c>
    </row>
    <row r="3" spans="2:14" ht="18.75" customHeight="1" thickBot="1">
      <c r="B3" s="417"/>
      <c r="C3" s="413" t="s">
        <v>45</v>
      </c>
      <c r="D3" s="418"/>
      <c r="E3" s="418"/>
      <c r="F3" s="423"/>
      <c r="G3" s="419" t="s">
        <v>486</v>
      </c>
      <c r="H3" s="364" t="s">
        <v>398</v>
      </c>
      <c r="I3" s="364" t="s">
        <v>399</v>
      </c>
      <c r="J3" s="364" t="s">
        <v>400</v>
      </c>
      <c r="K3" s="420" t="s">
        <v>401</v>
      </c>
      <c r="L3" s="419" t="s">
        <v>488</v>
      </c>
      <c r="M3" s="408" t="s">
        <v>489</v>
      </c>
      <c r="N3" s="1157"/>
    </row>
    <row r="4" spans="2:14" ht="18.75" customHeight="1">
      <c r="B4" s="404" t="s">
        <v>650</v>
      </c>
      <c r="C4" s="681"/>
      <c r="D4" s="683" t="s">
        <v>651</v>
      </c>
      <c r="E4" s="1041"/>
      <c r="F4" s="1158" t="s">
        <v>683</v>
      </c>
      <c r="G4" s="111"/>
      <c r="H4" s="111"/>
      <c r="I4" s="111"/>
      <c r="J4" s="111"/>
      <c r="K4" s="111"/>
      <c r="L4" s="111"/>
      <c r="M4" s="411"/>
      <c r="N4" s="415"/>
    </row>
    <row r="5" spans="2:14" ht="18.75" customHeight="1">
      <c r="B5" s="405"/>
      <c r="C5" s="436" t="s">
        <v>652</v>
      </c>
      <c r="D5" s="684" t="s">
        <v>653</v>
      </c>
      <c r="E5" s="1042"/>
      <c r="F5" s="1159"/>
      <c r="G5" s="111">
        <f>ROUND(('２２（第4表）'!F32+'２２（第4表）'!F40)/'２２（第4表）'!F57*100,1)</f>
        <v>23.8</v>
      </c>
      <c r="H5" s="111">
        <f>ROUND(('２２（第4表）'!G32+'２２（第4表）'!G40)/'２２（第4表）'!G57*100,1)</f>
        <v>69</v>
      </c>
      <c r="I5" s="111">
        <f>ROUND(('２２（第4表）'!H32+'２２（第4表）'!H40)/'２２（第4表）'!H57*100,1)</f>
        <v>75.6</v>
      </c>
      <c r="J5" s="111">
        <f>ROUND(('２２（第4表）'!I32+'２２（第4表）'!I40)/'２２（第4表）'!I57*100,1)</f>
        <v>69.9</v>
      </c>
      <c r="K5" s="111">
        <f>ROUND(('２２（第4表）'!J32+'２２（第4表）'!J40)/'２２（第4表）'!J57*100,1)</f>
        <v>62.5</v>
      </c>
      <c r="L5" s="111">
        <f>ROUND(('２２（第4表）'!K32+'２２（第4表）'!K40)/'２２（第4表）'!K57*100,1)</f>
        <v>64.5</v>
      </c>
      <c r="M5" s="411">
        <f>ROUND(('２２（第4表）'!L32+'２２（第4表）'!L40)/'２２（第4表）'!L57*100,1)</f>
        <v>76.5</v>
      </c>
      <c r="N5" s="415">
        <f>ROUND(('２２（第4表）'!M32+'２２（第4表）'!M40)/'２２（第4表）'!M57*100,1)</f>
        <v>63.5</v>
      </c>
    </row>
    <row r="6" spans="2:14" ht="18.75" customHeight="1">
      <c r="B6" s="406" t="s">
        <v>13</v>
      </c>
      <c r="C6" s="682"/>
      <c r="D6" s="685" t="s">
        <v>14</v>
      </c>
      <c r="E6" s="1043"/>
      <c r="F6" s="1160" t="s">
        <v>684</v>
      </c>
      <c r="G6" s="112"/>
      <c r="H6" s="112"/>
      <c r="I6" s="112"/>
      <c r="J6" s="112"/>
      <c r="K6" s="112"/>
      <c r="L6" s="112"/>
      <c r="M6" s="410"/>
      <c r="N6" s="414"/>
    </row>
    <row r="7" spans="2:14" ht="18.75" customHeight="1">
      <c r="B7" s="405"/>
      <c r="C7" s="436" t="s">
        <v>15</v>
      </c>
      <c r="D7" s="684" t="s">
        <v>16</v>
      </c>
      <c r="E7" s="1042"/>
      <c r="F7" s="1159"/>
      <c r="G7" s="111">
        <f>ROUND('２２（第4表）'!F4/('２２（第4表）'!F20+'２２（第4表）'!F31+'２２（第4表）'!F40)*100,1)</f>
        <v>192.7</v>
      </c>
      <c r="H7" s="111">
        <f>ROUND('２２（第4表）'!G4/('２２（第4表）'!G20+'２２（第4表）'!G31+'２２（第4表）'!G40)*100,1)</f>
        <v>86.3</v>
      </c>
      <c r="I7" s="111">
        <f>ROUND('２２（第4表）'!H4/('２２（第4表）'!H20+'２２（第4表）'!H31+'２２（第4表）'!H40)*100,1)</f>
        <v>90.4</v>
      </c>
      <c r="J7" s="111">
        <f>ROUND('２２（第4表）'!I4/('２２（第4表）'!I20+'２２（第4表）'!I31+'２２（第4表）'!I40)*100,1)</f>
        <v>81.9</v>
      </c>
      <c r="K7" s="111">
        <f>ROUND('２２（第4表）'!J4/('２２（第4表）'!J20+'２２（第4表）'!J31+'２２（第4表）'!J40)*100,1)</f>
        <v>98.3</v>
      </c>
      <c r="L7" s="111">
        <f>ROUND('２２（第4表）'!K4/('２２（第4表）'!K20+'２２（第4表）'!K31+'２２（第4表）'!K40)*100,1)</f>
        <v>79.3</v>
      </c>
      <c r="M7" s="411">
        <f>ROUND('２２（第4表）'!L4/('２２（第4表）'!L20+'２２（第4表）'!L31+'２２（第4表）'!L40)*100,1)</f>
        <v>84</v>
      </c>
      <c r="N7" s="415">
        <f>ROUND('２２（第4表）'!M4/('２２（第4表）'!M20+'２２（第4表）'!M31+'２２（第4表）'!M40)*100,1)</f>
        <v>89.7</v>
      </c>
    </row>
    <row r="8" spans="2:14" ht="18.75" customHeight="1">
      <c r="B8" s="406" t="s">
        <v>17</v>
      </c>
      <c r="C8" s="682"/>
      <c r="D8" s="685" t="s">
        <v>18</v>
      </c>
      <c r="E8" s="1043"/>
      <c r="F8" s="1160" t="s">
        <v>685</v>
      </c>
      <c r="G8" s="112"/>
      <c r="H8" s="112"/>
      <c r="I8" s="112"/>
      <c r="J8" s="112"/>
      <c r="K8" s="112"/>
      <c r="L8" s="112"/>
      <c r="M8" s="410"/>
      <c r="N8" s="414"/>
    </row>
    <row r="9" spans="2:14" ht="18.75" customHeight="1">
      <c r="B9" s="405"/>
      <c r="C9" s="436" t="s">
        <v>358</v>
      </c>
      <c r="D9" s="684" t="s">
        <v>19</v>
      </c>
      <c r="E9" s="1042"/>
      <c r="F9" s="1159"/>
      <c r="G9" s="111">
        <f>ROUND('２２（第4表）'!F13/'２２（第4表）'!F26*100,1)</f>
        <v>45.4</v>
      </c>
      <c r="H9" s="111">
        <f>ROUND('２２（第4表）'!G13/'２２（第4表）'!G26*100,1)</f>
        <v>259.8</v>
      </c>
      <c r="I9" s="111">
        <f>ROUND('２２（第4表）'!H13/'２２（第4表）'!H26*100,1)</f>
        <v>257.3</v>
      </c>
      <c r="J9" s="111">
        <f>ROUND('２２（第4表）'!I13/'２２（第4表）'!I26*100,1)</f>
        <v>171.8</v>
      </c>
      <c r="K9" s="111">
        <f>ROUND('２２（第4表）'!J13/'２２（第4表）'!J26*100,1)</f>
        <v>102.3</v>
      </c>
      <c r="L9" s="111">
        <f>ROUND('２２（第4表）'!K13/'２２（第4表）'!K26*100,1)</f>
        <v>29674</v>
      </c>
      <c r="M9" s="411">
        <f>ROUND('２２（第4表）'!L13/'２２（第4表）'!L26*100,1)</f>
        <v>412.8</v>
      </c>
      <c r="N9" s="415">
        <f>ROUND('２２（第4表）'!M13/'２２（第4表）'!M26*100,1)</f>
        <v>151.5</v>
      </c>
    </row>
    <row r="10" spans="2:14" ht="18.75" customHeight="1">
      <c r="B10" s="406" t="s">
        <v>20</v>
      </c>
      <c r="C10" s="682"/>
      <c r="D10" s="685" t="s">
        <v>21</v>
      </c>
      <c r="E10" s="1043"/>
      <c r="F10" s="1160" t="s">
        <v>24</v>
      </c>
      <c r="G10" s="112"/>
      <c r="H10" s="112"/>
      <c r="I10" s="112"/>
      <c r="J10" s="112"/>
      <c r="K10" s="112"/>
      <c r="L10" s="112"/>
      <c r="M10" s="410"/>
      <c r="N10" s="414"/>
    </row>
    <row r="11" spans="2:14" ht="18.75" customHeight="1">
      <c r="B11" s="405"/>
      <c r="C11" s="436" t="s">
        <v>22</v>
      </c>
      <c r="D11" s="684" t="s">
        <v>23</v>
      </c>
      <c r="E11" s="1042"/>
      <c r="F11" s="1159"/>
      <c r="G11" s="111">
        <f>ROUND('２０（第2表）'!F4/'２０（第2表）'!F19*100,1)</f>
        <v>92.9</v>
      </c>
      <c r="H11" s="111">
        <f>ROUND('２０（第2表）'!G4/'２０（第2表）'!G19*100,1)</f>
        <v>96.8</v>
      </c>
      <c r="I11" s="111">
        <f>ROUND('２０（第2表）'!H4/'２０（第2表）'!H19*100,1)</f>
        <v>103.6</v>
      </c>
      <c r="J11" s="111">
        <f>ROUND('２０（第2表）'!I4/'２０（第2表）'!I19*100,1)</f>
        <v>105.5</v>
      </c>
      <c r="K11" s="111">
        <f>ROUND('２０（第2表）'!J4/'２０（第2表）'!J19*100,1)</f>
        <v>96.2</v>
      </c>
      <c r="L11" s="111">
        <f>ROUND('２０（第2表）'!K4/'２０（第2表）'!K19*100,1)</f>
        <v>102.6</v>
      </c>
      <c r="M11" s="411">
        <f>ROUND('２０（第2表）'!L4/'２０（第2表）'!L19*100,1)</f>
        <v>92.6</v>
      </c>
      <c r="N11" s="415">
        <f>ROUND('２０（第2表）'!M4/'２０（第2表）'!M19*100,1)</f>
        <v>97</v>
      </c>
    </row>
    <row r="12" spans="2:14" ht="18.75" customHeight="1">
      <c r="B12" s="406" t="s">
        <v>25</v>
      </c>
      <c r="C12" s="682"/>
      <c r="D12" s="685" t="s">
        <v>26</v>
      </c>
      <c r="E12" s="1043"/>
      <c r="F12" s="1160" t="s">
        <v>29</v>
      </c>
      <c r="G12" s="112"/>
      <c r="H12" s="112"/>
      <c r="I12" s="112"/>
      <c r="J12" s="112"/>
      <c r="K12" s="112"/>
      <c r="L12" s="112"/>
      <c r="M12" s="410"/>
      <c r="N12" s="414"/>
    </row>
    <row r="13" spans="2:14" ht="18.75" customHeight="1">
      <c r="B13" s="405"/>
      <c r="C13" s="436" t="s">
        <v>27</v>
      </c>
      <c r="D13" s="684" t="s">
        <v>28</v>
      </c>
      <c r="E13" s="1042"/>
      <c r="F13" s="1159"/>
      <c r="G13" s="111">
        <f>ROUND(('２０（第2表）'!F5+'２０（第2表）'!F11)/('２０（第2表）'!F20+'２０（第2表）'!F25)*100,1)</f>
        <v>93</v>
      </c>
      <c r="H13" s="111">
        <f>ROUND(('２０（第2表）'!G5+'２０（第2表）'!G11)/('２０（第2表）'!G20+'２０（第2表）'!G25)*100,1)</f>
        <v>96.8</v>
      </c>
      <c r="I13" s="111">
        <f>ROUND(('２０（第2表）'!H5+'２０（第2表）'!H11)/('２０（第2表）'!H20+'２０（第2表）'!H25)*100,1)</f>
        <v>104.1</v>
      </c>
      <c r="J13" s="111">
        <f>ROUND(('２０（第2表）'!I5+'２０（第2表）'!I11)/('２０（第2表）'!I20+'２０（第2表）'!I25)*100,1)</f>
        <v>117</v>
      </c>
      <c r="K13" s="111">
        <f>ROUND(('２０（第2表）'!J5+'２０（第2表）'!J11)/('２０（第2表）'!J20+'２０（第2表）'!J25)*100,1)</f>
        <v>96.2</v>
      </c>
      <c r="L13" s="111">
        <f>ROUND(('２０（第2表）'!K5+'２０（第2表）'!K11)/('２０（第2表）'!K20+'２０（第2表）'!K25)*100,1)</f>
        <v>102.6</v>
      </c>
      <c r="M13" s="411">
        <f>ROUND(('２０（第2表）'!L5+'２０（第2表）'!L11)/('２０（第2表）'!L20+'２０（第2表）'!L25)*100,1)</f>
        <v>89.9</v>
      </c>
      <c r="N13" s="415">
        <f>ROUND(('２０（第2表）'!M5+'２０（第2表）'!M11)/('２０（第2表）'!M20+'２０（第2表）'!M25)*100,1)</f>
        <v>98.1</v>
      </c>
    </row>
    <row r="14" spans="2:14" ht="18.75" customHeight="1">
      <c r="B14" s="1050" t="s">
        <v>699</v>
      </c>
      <c r="C14" s="1051"/>
      <c r="D14" s="685" t="s">
        <v>462</v>
      </c>
      <c r="E14" s="1043"/>
      <c r="F14" s="1160" t="s">
        <v>29</v>
      </c>
      <c r="G14" s="112"/>
      <c r="H14" s="112"/>
      <c r="I14" s="112"/>
      <c r="J14" s="112"/>
      <c r="K14" s="112"/>
      <c r="L14" s="112"/>
      <c r="M14" s="410"/>
      <c r="N14" s="414"/>
    </row>
    <row r="15" spans="2:14" ht="18.75" customHeight="1">
      <c r="B15" s="405"/>
      <c r="C15" s="436" t="s">
        <v>27</v>
      </c>
      <c r="D15" s="684" t="s">
        <v>30</v>
      </c>
      <c r="E15" s="1042"/>
      <c r="F15" s="1159"/>
      <c r="G15" s="111">
        <f>ROUND('２０（第2表）'!F5/'２０（第2表）'!F20*100,1)</f>
        <v>94.7</v>
      </c>
      <c r="H15" s="111">
        <f>ROUND('２０（第2表）'!G5/'２０（第2表）'!G20*100,1)</f>
        <v>82</v>
      </c>
      <c r="I15" s="111">
        <f>ROUND('２０（第2表）'!H5/'２０（第2表）'!H20*100,1)</f>
        <v>65.1</v>
      </c>
      <c r="J15" s="111">
        <f>ROUND('２０（第2表）'!I5/'２０（第2表）'!I20*100,1)</f>
        <v>75.9</v>
      </c>
      <c r="K15" s="111">
        <f>ROUND('２０（第2表）'!J5/'２０（第2表）'!J20*100,1)</f>
        <v>45.8</v>
      </c>
      <c r="L15" s="111">
        <f>ROUND('２０（第2表）'!K5/'２０（第2表）'!K20*100,1)</f>
        <v>76</v>
      </c>
      <c r="M15" s="411">
        <f>ROUND('２０（第2表）'!L5/'２０（第2表）'!L20*100,1)</f>
        <v>87.1</v>
      </c>
      <c r="N15" s="415">
        <f>ROUND('２０（第2表）'!M5/'２０（第2表）'!M20*100,1)</f>
        <v>81.6</v>
      </c>
    </row>
    <row r="16" spans="2:14" ht="18.75" customHeight="1">
      <c r="B16" s="1108" t="s">
        <v>31</v>
      </c>
      <c r="C16" s="1155"/>
      <c r="D16" s="686" t="s">
        <v>32</v>
      </c>
      <c r="E16" s="1044"/>
      <c r="F16" s="1160" t="s">
        <v>35</v>
      </c>
      <c r="G16" s="112"/>
      <c r="H16" s="112"/>
      <c r="I16" s="112"/>
      <c r="J16" s="112"/>
      <c r="K16" s="112"/>
      <c r="L16" s="112"/>
      <c r="M16" s="410"/>
      <c r="N16" s="414"/>
    </row>
    <row r="17" spans="2:14" ht="18.75" customHeight="1">
      <c r="B17" s="405"/>
      <c r="C17" s="436" t="s">
        <v>33</v>
      </c>
      <c r="D17" s="684" t="s">
        <v>34</v>
      </c>
      <c r="E17" s="1042"/>
      <c r="F17" s="1159"/>
      <c r="G17" s="111">
        <f>ROUND('２３（第7表）'!F41/'２０（第2表）'!F23*100,1)</f>
        <v>70.7</v>
      </c>
      <c r="H17" s="111">
        <f>ROUND('２３（第7表）'!G41/'２０（第2表）'!G23*100,1)</f>
        <v>265.7</v>
      </c>
      <c r="I17" s="111">
        <f>ROUND('２３（第7表）'!H41/'２０（第2表）'!H23*100,1)</f>
        <v>80.4</v>
      </c>
      <c r="J17" s="111">
        <f>ROUND('２３（第7表）'!I41/'２０（第2表）'!I23*100,1)</f>
        <v>54.7</v>
      </c>
      <c r="K17" s="111">
        <f>ROUND('２３（第7表）'!J41/'２０（第2表）'!J23*100,1)</f>
        <v>50</v>
      </c>
      <c r="L17" s="111">
        <f>ROUND('２３（第7表）'!K41/'２０（第2表）'!K23*100,1)</f>
        <v>1.6</v>
      </c>
      <c r="M17" s="411">
        <f>ROUND('２３（第7表）'!L41/'２０（第2表）'!L23*100,1)</f>
        <v>114.5</v>
      </c>
      <c r="N17" s="415">
        <f>ROUND('２３（第7表）'!M41/'２０（第2表）'!M23*100,1)</f>
        <v>55.8</v>
      </c>
    </row>
    <row r="18" spans="2:14" ht="18.75" customHeight="1">
      <c r="B18" s="406" t="s">
        <v>36</v>
      </c>
      <c r="C18" s="682"/>
      <c r="D18" s="687"/>
      <c r="E18" s="1045"/>
      <c r="F18" s="424"/>
      <c r="G18" s="118"/>
      <c r="H18" s="118"/>
      <c r="I18" s="118"/>
      <c r="J18" s="118"/>
      <c r="K18" s="118"/>
      <c r="L18" s="118"/>
      <c r="M18" s="412"/>
      <c r="N18" s="416"/>
    </row>
    <row r="19" spans="2:14" ht="18.75" customHeight="1">
      <c r="B19" s="404"/>
      <c r="C19" s="689" t="s">
        <v>37</v>
      </c>
      <c r="D19" s="690" t="s">
        <v>38</v>
      </c>
      <c r="E19" s="1046"/>
      <c r="F19" s="1163" t="s">
        <v>29</v>
      </c>
      <c r="G19" s="691"/>
      <c r="H19" s="691"/>
      <c r="I19" s="691"/>
      <c r="J19" s="691"/>
      <c r="K19" s="691"/>
      <c r="L19" s="691"/>
      <c r="M19" s="692"/>
      <c r="N19" s="693"/>
    </row>
    <row r="20" spans="2:14" ht="18.75" customHeight="1">
      <c r="B20" s="404"/>
      <c r="C20" s="694" t="s">
        <v>356</v>
      </c>
      <c r="D20" s="695" t="s">
        <v>462</v>
      </c>
      <c r="E20" s="1047"/>
      <c r="F20" s="1164"/>
      <c r="G20" s="696">
        <f>ROUND(+'２３（第7表）'!F37/'２０（第2表）'!F5*100,1)</f>
        <v>6</v>
      </c>
      <c r="H20" s="696">
        <f>ROUND(+'２３（第7表）'!G37/'２０（第2表）'!G5*100,1)</f>
        <v>8.8</v>
      </c>
      <c r="I20" s="696">
        <f>ROUND(+'２３（第7表）'!H37/'２０（第2表）'!H5*100,1)</f>
        <v>3.8</v>
      </c>
      <c r="J20" s="696">
        <f>ROUND(+'２３（第7表）'!I37/'２０（第2表）'!I5*100,1)</f>
        <v>3.3</v>
      </c>
      <c r="K20" s="696">
        <f>ROUND(+'２３（第7表）'!J37/'２０（第2表）'!J5*100,1)</f>
        <v>4</v>
      </c>
      <c r="L20" s="696">
        <f>ROUND(+'２３（第7表）'!K37/'２０（第2表）'!K5*100,1)</f>
        <v>0.3</v>
      </c>
      <c r="M20" s="697">
        <f>ROUND(+'２３（第7表）'!L37/'２０（第2表）'!L5*100,1)</f>
        <v>3.8</v>
      </c>
      <c r="N20" s="698">
        <f>ROUND(+'２３（第7表）'!M37/'２０（第2表）'!M5*100,1)</f>
        <v>4.3</v>
      </c>
    </row>
    <row r="21" spans="2:14" ht="18.75" customHeight="1">
      <c r="B21" s="404"/>
      <c r="C21" s="689" t="s">
        <v>194</v>
      </c>
      <c r="D21" s="690" t="s">
        <v>39</v>
      </c>
      <c r="E21" s="1046"/>
      <c r="F21" s="1163" t="s">
        <v>29</v>
      </c>
      <c r="G21" s="691"/>
      <c r="H21" s="691"/>
      <c r="I21" s="691"/>
      <c r="J21" s="691"/>
      <c r="K21" s="691"/>
      <c r="L21" s="691"/>
      <c r="M21" s="692"/>
      <c r="N21" s="693"/>
    </row>
    <row r="22" spans="2:14" ht="18.75" customHeight="1">
      <c r="B22" s="404"/>
      <c r="C22" s="694" t="s">
        <v>356</v>
      </c>
      <c r="D22" s="695" t="s">
        <v>462</v>
      </c>
      <c r="E22" s="1047"/>
      <c r="F22" s="1164"/>
      <c r="G22" s="696">
        <f>ROUND('２１（第3表）'!D15/'２０（第2表）'!F5*100,1)</f>
        <v>0.4</v>
      </c>
      <c r="H22" s="696">
        <f>ROUND('２１（第3表）'!F15/'２０（第2表）'!G5*100,1)</f>
        <v>1.1</v>
      </c>
      <c r="I22" s="696">
        <f>ROUND('２１（第3表）'!H15/'２０（第2表）'!H5*100,1)</f>
        <v>2.5</v>
      </c>
      <c r="J22" s="696">
        <f>ROUND('２１（第3表）'!J15/'２０（第2表）'!I5*100,1)</f>
        <v>0.3</v>
      </c>
      <c r="K22" s="696">
        <f>ROUND('２１（第3表）'!L15/'２０（第2表）'!J5*100,1)</f>
        <v>1.8</v>
      </c>
      <c r="L22" s="696">
        <f>ROUND('２１（第3表）'!N15/'２０（第2表）'!K5*100,1)</f>
        <v>3.9</v>
      </c>
      <c r="M22" s="697">
        <f>ROUND('２１（第3表）'!P15/'２０（第2表）'!L5*100,1)</f>
        <v>1.1</v>
      </c>
      <c r="N22" s="698">
        <f>ROUND('２１（第3表）'!R15/'２０（第2表）'!M5*100,1)</f>
        <v>1.1</v>
      </c>
    </row>
    <row r="23" spans="2:14" ht="18.75" customHeight="1">
      <c r="B23" s="404"/>
      <c r="C23" s="689" t="s">
        <v>40</v>
      </c>
      <c r="D23" s="690" t="s">
        <v>41</v>
      </c>
      <c r="E23" s="1046"/>
      <c r="F23" s="1163" t="s">
        <v>29</v>
      </c>
      <c r="G23" s="691"/>
      <c r="H23" s="691"/>
      <c r="I23" s="691"/>
      <c r="J23" s="691"/>
      <c r="K23" s="691"/>
      <c r="L23" s="691"/>
      <c r="M23" s="692"/>
      <c r="N23" s="693"/>
    </row>
    <row r="24" spans="2:14" ht="18.75" customHeight="1">
      <c r="B24" s="404"/>
      <c r="C24" s="694" t="s">
        <v>42</v>
      </c>
      <c r="D24" s="695" t="s">
        <v>462</v>
      </c>
      <c r="E24" s="1047"/>
      <c r="F24" s="1164"/>
      <c r="G24" s="696">
        <f>ROUND('２０（第2表）'!F23/'２０（第2表）'!F5*100,1)</f>
        <v>2.7</v>
      </c>
      <c r="H24" s="696">
        <f>ROUND('２０（第2表）'!G23/'２０（第2表）'!G5*100,1)</f>
        <v>3.3</v>
      </c>
      <c r="I24" s="696">
        <f>ROUND('２０（第2表）'!H23/'２０（第2表）'!H5*100,1)</f>
        <v>4.8</v>
      </c>
      <c r="J24" s="696">
        <f>ROUND('２０（第2表）'!I23/'２０（第2表）'!I5*100,1)</f>
        <v>5.9</v>
      </c>
      <c r="K24" s="696">
        <f>ROUND('２０（第2表）'!J23/'２０（第2表）'!J5*100,1)</f>
        <v>8</v>
      </c>
      <c r="L24" s="696">
        <f>ROUND('２０（第2表）'!K23/'２０（第2表）'!K5*100,1)</f>
        <v>20.1</v>
      </c>
      <c r="M24" s="697">
        <f>ROUND('２０（第2表）'!L23/'２０（第2表）'!L5*100,1)</f>
        <v>3.3</v>
      </c>
      <c r="N24" s="698">
        <f>ROUND('２０（第2表）'!M23/'２０（第2表）'!M5*100,1)</f>
        <v>5.4</v>
      </c>
    </row>
    <row r="25" spans="2:14" ht="18.75" customHeight="1">
      <c r="B25" s="404"/>
      <c r="C25" s="689" t="s">
        <v>43</v>
      </c>
      <c r="D25" s="690" t="s">
        <v>298</v>
      </c>
      <c r="E25" s="1046"/>
      <c r="F25" s="1163" t="s">
        <v>29</v>
      </c>
      <c r="G25" s="691"/>
      <c r="H25" s="691"/>
      <c r="I25" s="691"/>
      <c r="J25" s="691"/>
      <c r="K25" s="691"/>
      <c r="L25" s="691"/>
      <c r="M25" s="692"/>
      <c r="N25" s="693"/>
    </row>
    <row r="26" spans="2:14" ht="18.75" customHeight="1">
      <c r="B26" s="405"/>
      <c r="C26" s="1052" t="s">
        <v>357</v>
      </c>
      <c r="D26" s="684" t="s">
        <v>462</v>
      </c>
      <c r="E26" s="1042"/>
      <c r="F26" s="1159"/>
      <c r="G26" s="1053">
        <f>ROUND(+'２１（第3表）'!D12/'２０（第2表）'!F5*100,1)</f>
        <v>53.1</v>
      </c>
      <c r="H26" s="1053">
        <f>ROUND(+'２１（第3表）'!F12/'２０（第2表）'!G5*100,1)</f>
        <v>57.4</v>
      </c>
      <c r="I26" s="1053">
        <f>ROUND(+'２１（第3表）'!H12/'２０（第2表）'!H5*100,1)</f>
        <v>80.6</v>
      </c>
      <c r="J26" s="1053">
        <f>ROUND(+'２１（第3表）'!J12/'２０（第2表）'!I5*100,1)</f>
        <v>75.2</v>
      </c>
      <c r="K26" s="1053">
        <f>ROUND(+'２１（第3表）'!L12/'２０（第2表）'!J5*100,1)</f>
        <v>149.1</v>
      </c>
      <c r="L26" s="1053">
        <f>ROUND(+'２１（第3表）'!N12/'２０（第2表）'!K5*100,1)</f>
        <v>0.7</v>
      </c>
      <c r="M26" s="1054">
        <f>ROUND(+'２１（第3表）'!P12/'２０（第2表）'!L5*100,1)</f>
        <v>74.7</v>
      </c>
      <c r="N26" s="1055">
        <f>ROUND(+'２１（第3表）'!R12/'２０（第2表）'!M5*100,1)</f>
        <v>64.2</v>
      </c>
    </row>
    <row r="27" spans="2:14" s="1056" customFormat="1" ht="18.75" customHeight="1">
      <c r="B27" s="1050" t="s">
        <v>700</v>
      </c>
      <c r="C27" s="1051"/>
      <c r="D27" s="1057" t="s">
        <v>723</v>
      </c>
      <c r="E27" s="1058"/>
      <c r="F27" s="1165" t="s">
        <v>701</v>
      </c>
      <c r="G27" s="1059"/>
      <c r="H27" s="1059"/>
      <c r="I27" s="1059"/>
      <c r="J27" s="1059"/>
      <c r="K27" s="1059"/>
      <c r="L27" s="1059"/>
      <c r="M27" s="1060"/>
      <c r="N27" s="1061"/>
    </row>
    <row r="28" spans="2:14" s="1056" customFormat="1" ht="18.75" customHeight="1">
      <c r="B28" s="1076"/>
      <c r="C28" s="1077" t="s">
        <v>702</v>
      </c>
      <c r="D28" s="1078" t="s">
        <v>462</v>
      </c>
      <c r="E28" s="1079"/>
      <c r="F28" s="1166"/>
      <c r="G28" s="1080">
        <f>ROUND('２０（第2表）'!F43/'２０（第2表）'!F5*100,1)*-1</f>
        <v>79.6</v>
      </c>
      <c r="H28" s="1080">
        <f>ROUND('２０（第2表）'!G43/'２０（第2表）'!G5*100,1)*-1</f>
        <v>110.9</v>
      </c>
      <c r="I28" s="1080">
        <f>ROUND('２０（第2表）'!H43/'２０（第2表）'!H5*100,1)*-1</f>
        <v>165.2</v>
      </c>
      <c r="J28" s="1080">
        <f>ROUND('２０（第2表）'!I43/'２０（第2表）'!I5*100,1)*-1</f>
        <v>164.8</v>
      </c>
      <c r="K28" s="1080">
        <f>ROUND('２０（第2表）'!J43/'２０（第2表）'!J5*100,1)*-1</f>
        <v>52.6</v>
      </c>
      <c r="L28" s="1080"/>
      <c r="M28" s="1081">
        <f>ROUND('２０（第2表）'!L43/'２０（第2表）'!L5*100,1)*-1</f>
        <v>47.7</v>
      </c>
      <c r="N28" s="1082">
        <f>ROUND('２０（第2表）'!M43/'２０（第2表）'!M5*100,1)*-1</f>
        <v>76</v>
      </c>
    </row>
    <row r="29" spans="2:14" ht="13.5">
      <c r="B29" s="1069" t="s">
        <v>703</v>
      </c>
      <c r="C29" s="1070"/>
      <c r="D29" s="1071" t="s">
        <v>704</v>
      </c>
      <c r="E29" s="1072"/>
      <c r="F29" s="1161" t="s">
        <v>701</v>
      </c>
      <c r="G29" s="1073"/>
      <c r="H29" s="1073"/>
      <c r="I29" s="1073"/>
      <c r="J29" s="1073"/>
      <c r="K29" s="1073"/>
      <c r="L29" s="1073"/>
      <c r="M29" s="1074"/>
      <c r="N29" s="1075"/>
    </row>
    <row r="30" spans="2:14" ht="14.25" thickBot="1">
      <c r="B30" s="1062"/>
      <c r="C30" s="1063" t="s">
        <v>702</v>
      </c>
      <c r="D30" s="1064" t="s">
        <v>462</v>
      </c>
      <c r="E30" s="1065"/>
      <c r="F30" s="1162"/>
      <c r="G30" s="1066">
        <f>'２２（第4表）'!F58/'２０（第2表）'!F5*100</f>
        <v>24.576598913979204</v>
      </c>
      <c r="H30" s="1066">
        <f>'２２（第4表）'!G58/'２０（第2表）'!G5*100</f>
        <v>0</v>
      </c>
      <c r="I30" s="1066">
        <f>'２２（第4表）'!H58/'２０（第2表）'!H5*100</f>
        <v>0</v>
      </c>
      <c r="J30" s="1066">
        <f>'２２（第4表）'!I58/'２０（第2表）'!I5*100</f>
        <v>0</v>
      </c>
      <c r="K30" s="1066">
        <f>'２２（第4表）'!J58/'２０（第2表）'!J5*100</f>
        <v>0</v>
      </c>
      <c r="L30" s="1066">
        <f>'２２（第4表）'!K58/'２０（第2表）'!K5*100</f>
        <v>0</v>
      </c>
      <c r="M30" s="1067">
        <f>'２２（第4表）'!L58/'２０（第2表）'!L5*100</f>
        <v>0</v>
      </c>
      <c r="N30" s="1068">
        <f>'２２（第4表）'!M58/'２０（第2表）'!M5*100</f>
        <v>7.476016176710673</v>
      </c>
    </row>
  </sheetData>
  <mergeCells count="15">
    <mergeCell ref="F29:F30"/>
    <mergeCell ref="F19:F20"/>
    <mergeCell ref="F21:F22"/>
    <mergeCell ref="F23:F24"/>
    <mergeCell ref="F25:F26"/>
    <mergeCell ref="F27:F28"/>
    <mergeCell ref="B16:C16"/>
    <mergeCell ref="N2:N3"/>
    <mergeCell ref="F4:F5"/>
    <mergeCell ref="F6:F7"/>
    <mergeCell ref="F8:F9"/>
    <mergeCell ref="F10:F11"/>
    <mergeCell ref="F12:F13"/>
    <mergeCell ref="F14:F15"/>
    <mergeCell ref="F16:F17"/>
  </mergeCells>
  <conditionalFormatting sqref="G30:N30">
    <cfRule type="cellIs" priority="1" dxfId="0" operator="equal" stopIfTrue="1">
      <formula>0</formula>
    </cfRule>
  </conditionalFormatting>
  <printOptions/>
  <pageMargins left="1.24" right="0.75" top="0.64" bottom="1" header="0.512" footer="0.512"/>
  <pageSetup horizontalDpi="600" verticalDpi="600" orientation="landscape" pageOrder="overThenDown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200"/>
  <sheetViews>
    <sheetView view="pageBreakPreview" zoomScaleNormal="75" zoomScaleSheetLayoutView="100" workbookViewId="0" topLeftCell="A1">
      <pane xSplit="6" ySplit="3" topLeftCell="H121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O17" sqref="O17"/>
    </sheetView>
  </sheetViews>
  <sheetFormatPr defaultColWidth="9.00390625" defaultRowHeight="13.5"/>
  <cols>
    <col min="1" max="1" width="10.375" style="461" customWidth="1"/>
    <col min="2" max="2" width="1.75390625" style="461" customWidth="1"/>
    <col min="3" max="3" width="5.625" style="461" customWidth="1"/>
    <col min="4" max="4" width="14.50390625" style="461" customWidth="1"/>
    <col min="5" max="5" width="15.00390625" style="461" customWidth="1"/>
    <col min="6" max="6" width="5.25390625" style="461" customWidth="1"/>
    <col min="7" max="14" width="14.625" style="123" customWidth="1"/>
    <col min="15" max="16384" width="9.00390625" style="461" customWidth="1"/>
  </cols>
  <sheetData>
    <row r="1" spans="1:14" ht="18" customHeight="1" thickBot="1">
      <c r="A1" s="6" t="s">
        <v>46</v>
      </c>
      <c r="B1" s="106"/>
      <c r="C1" s="106"/>
      <c r="D1" s="106"/>
      <c r="E1" s="106"/>
      <c r="F1" s="106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287"/>
      <c r="B2" s="425"/>
      <c r="C2" s="425"/>
      <c r="D2" s="425"/>
      <c r="E2" s="426" t="s">
        <v>175</v>
      </c>
      <c r="F2" s="276"/>
      <c r="G2" s="269" t="s">
        <v>373</v>
      </c>
      <c r="H2" s="296" t="s">
        <v>393</v>
      </c>
      <c r="I2" s="297" t="s">
        <v>374</v>
      </c>
      <c r="J2" s="296" t="s">
        <v>370</v>
      </c>
      <c r="K2" s="296" t="s">
        <v>394</v>
      </c>
      <c r="L2" s="269" t="s">
        <v>216</v>
      </c>
      <c r="M2" s="433" t="s">
        <v>217</v>
      </c>
      <c r="N2" s="1179" t="s">
        <v>572</v>
      </c>
    </row>
    <row r="3" spans="1:14" ht="12.75" customHeight="1" thickBot="1">
      <c r="A3" s="432"/>
      <c r="B3" s="421" t="s">
        <v>174</v>
      </c>
      <c r="C3" s="421"/>
      <c r="D3" s="421"/>
      <c r="E3" s="421"/>
      <c r="F3" s="285"/>
      <c r="G3" s="282" t="s">
        <v>486</v>
      </c>
      <c r="H3" s="234" t="s">
        <v>398</v>
      </c>
      <c r="I3" s="234" t="s">
        <v>399</v>
      </c>
      <c r="J3" s="234" t="s">
        <v>400</v>
      </c>
      <c r="K3" s="304" t="s">
        <v>401</v>
      </c>
      <c r="L3" s="259" t="s">
        <v>488</v>
      </c>
      <c r="M3" s="434" t="s">
        <v>489</v>
      </c>
      <c r="N3" s="1180"/>
    </row>
    <row r="4" spans="1:14" ht="9.75" customHeight="1">
      <c r="A4" s="427" t="s">
        <v>697</v>
      </c>
      <c r="B4" s="124" t="s">
        <v>47</v>
      </c>
      <c r="C4" s="125"/>
      <c r="D4" s="127" t="s">
        <v>48</v>
      </c>
      <c r="E4" s="125"/>
      <c r="F4" s="1181" t="s">
        <v>50</v>
      </c>
      <c r="G4" s="918"/>
      <c r="H4" s="141"/>
      <c r="I4" s="141"/>
      <c r="J4" s="141"/>
      <c r="K4" s="141"/>
      <c r="L4" s="141"/>
      <c r="M4" s="435"/>
      <c r="N4" s="448"/>
    </row>
    <row r="5" spans="1:14" ht="9.75" customHeight="1">
      <c r="A5" s="1085" t="s">
        <v>698</v>
      </c>
      <c r="B5" s="128"/>
      <c r="C5" s="130"/>
      <c r="D5" s="129" t="s">
        <v>49</v>
      </c>
      <c r="E5" s="130"/>
      <c r="F5" s="1182"/>
      <c r="G5" s="919">
        <f>IF(+'９（第1表）'!E17&gt;0,ROUND(+'２７（第6表の2）'!F5/+'２７（第6表の2）'!F12*100,1),"-")</f>
        <v>56.2</v>
      </c>
      <c r="H5" s="115">
        <f>IF(+'９（第1表）'!F17&gt;0,ROUND(+'２７（第6表の2）'!G5/+'２７（第6表の2）'!G12*100,1),"-")</f>
        <v>44.3</v>
      </c>
      <c r="I5" s="115">
        <f>IF(+'９（第1表）'!G17&gt;0,ROUND(+'２７（第6表の2）'!H5/+'２７（第6表の2）'!H12*100,1),"-")</f>
        <v>48.9</v>
      </c>
      <c r="J5" s="115">
        <f>IF(+'９（第1表）'!H17&gt;0,ROUND(+'２７（第6表の2）'!I5/+'２７（第6表の2）'!I12*100,1),"-")</f>
        <v>43.1</v>
      </c>
      <c r="K5" s="115">
        <f>IF(+'９（第1表）'!I17&gt;0,ROUND(+'２７（第6表の2）'!J5/+'２７（第6表の2）'!J12*100,1),"-")</f>
        <v>19.8</v>
      </c>
      <c r="L5" s="115">
        <f>IF(+'９（第1表）'!J17&gt;0,ROUND(+'２７（第6表の2）'!K5/+'２７（第6表の2）'!K12*100,1),"-")</f>
        <v>71.8</v>
      </c>
      <c r="M5" s="436">
        <f>IF(+'９（第1表）'!K17&gt;0,ROUND(+'２７（第6表の2）'!L5/+'２７（第6表の2）'!L12*100,1),"-")</f>
        <v>58.7</v>
      </c>
      <c r="N5" s="449">
        <f>IF(+'９（第1表）'!L17&gt;0,ROUND(+'２７（第6表の2）'!M5/+'２７（第6表の2）'!M12*100,1),"-")</f>
        <v>50.7</v>
      </c>
    </row>
    <row r="6" spans="1:14" ht="9.75" customHeight="1">
      <c r="A6" s="427"/>
      <c r="B6" s="124" t="s">
        <v>51</v>
      </c>
      <c r="C6" s="125"/>
      <c r="D6" s="127" t="s">
        <v>52</v>
      </c>
      <c r="E6" s="125"/>
      <c r="F6" s="1181" t="s">
        <v>50</v>
      </c>
      <c r="G6" s="920"/>
      <c r="H6" s="142"/>
      <c r="I6" s="142"/>
      <c r="J6" s="142"/>
      <c r="K6" s="142"/>
      <c r="L6" s="142"/>
      <c r="M6" s="437"/>
      <c r="N6" s="450"/>
    </row>
    <row r="7" spans="1:14" ht="9.75" customHeight="1">
      <c r="A7" s="427"/>
      <c r="B7" s="128"/>
      <c r="C7" s="130"/>
      <c r="D7" s="129" t="s">
        <v>53</v>
      </c>
      <c r="E7" s="130"/>
      <c r="F7" s="1182"/>
      <c r="G7" s="919" t="str">
        <f>IF(+'９（第1表）'!E19&gt;0,ROUND(+'２７（第6表の2）'!F7/+'２７（第6表の2）'!F14*100,1),"-")</f>
        <v>-</v>
      </c>
      <c r="H7" s="115" t="str">
        <f>IF(+'９（第1表）'!F19&gt;0,ROUND(+'２７（第6表の2）'!G7/+'２７（第6表の2）'!G14*100,1),"-")</f>
        <v>-</v>
      </c>
      <c r="I7" s="115" t="str">
        <f>IF(+'９（第1表）'!G19&gt;0,ROUND(+'２７（第6表の2）'!H7/+'２７（第6表の2）'!H14*100,1),"-")</f>
        <v>-</v>
      </c>
      <c r="J7" s="115" t="str">
        <f>IF(+'９（第1表）'!H19&gt;0,ROUND(+'２７（第6表の2）'!I7/+'２７（第6表の2）'!I14*100,1),"-")</f>
        <v>-</v>
      </c>
      <c r="K7" s="115" t="str">
        <f>IF(+'９（第1表）'!I19&gt;0,ROUND(+'２７（第6表の2）'!J7/+'２７（第6表の2）'!J14*100,1),"-")</f>
        <v>-</v>
      </c>
      <c r="L7" s="115" t="str">
        <f>IF(+'９（第1表）'!J19&gt;0,ROUND(+'２７（第6表の2）'!K7/+'２７（第6表の2）'!K14*100,1),"-")</f>
        <v>-</v>
      </c>
      <c r="M7" s="436" t="str">
        <f>IF(+'９（第1表）'!K19&gt;0,ROUND(+'２７（第6表の2）'!L7/+'２７（第6表の2）'!L14*100,1),"-")</f>
        <v>-</v>
      </c>
      <c r="N7" s="449" t="str">
        <f>IF(+'９（第1表）'!L19&gt;0,ROUND(+'２７（第6表の2）'!M7/+'２７（第6表の2）'!M14*100,1),"-")</f>
        <v>-</v>
      </c>
    </row>
    <row r="8" spans="1:14" ht="9.75" customHeight="1">
      <c r="A8" s="427"/>
      <c r="B8" s="124" t="s">
        <v>54</v>
      </c>
      <c r="C8" s="125"/>
      <c r="D8" s="127" t="s">
        <v>55</v>
      </c>
      <c r="E8" s="125"/>
      <c r="F8" s="1181" t="s">
        <v>50</v>
      </c>
      <c r="G8" s="920"/>
      <c r="H8" s="142"/>
      <c r="I8" s="142"/>
      <c r="J8" s="142"/>
      <c r="K8" s="142"/>
      <c r="L8" s="142"/>
      <c r="M8" s="437"/>
      <c r="N8" s="450"/>
    </row>
    <row r="9" spans="1:14" ht="9.75" customHeight="1">
      <c r="A9" s="427"/>
      <c r="B9" s="128"/>
      <c r="C9" s="130"/>
      <c r="D9" s="129" t="s">
        <v>56</v>
      </c>
      <c r="E9" s="130"/>
      <c r="F9" s="1182"/>
      <c r="G9" s="919" t="str">
        <f>IF(+'９（第1表）'!E20&gt;0,ROUND(+'２７（第6表の2）'!F8/+'２７（第6表の2）'!F15*100,1),"-")</f>
        <v>-</v>
      </c>
      <c r="H9" s="115" t="str">
        <f>IF(+'９（第1表）'!F20&gt;0,ROUND(+'２７（第6表の2）'!G8/+'２７（第6表の2）'!G15*100,1),"-")</f>
        <v>-</v>
      </c>
      <c r="I9" s="115" t="str">
        <f>IF(+'９（第1表）'!G20&gt;0,ROUND(+'２７（第6表の2）'!H8/+'２７（第6表の2）'!H15*100,1),"-")</f>
        <v>-</v>
      </c>
      <c r="J9" s="115" t="str">
        <f>IF(+'９（第1表）'!H20&gt;0,ROUND(+'２７（第6表の2）'!I8/+'２７（第6表の2）'!I15*100,1),"-")</f>
        <v>-</v>
      </c>
      <c r="K9" s="115" t="str">
        <f>IF(+'９（第1表）'!I20&gt;0,ROUND(+'２７（第6表の2）'!J8/+'２７（第6表の2）'!J15*100,1),"-")</f>
        <v>-</v>
      </c>
      <c r="L9" s="115" t="str">
        <f>IF(+'９（第1表）'!J20&gt;0,ROUND(+'２７（第6表の2）'!K8/+'２７（第6表の2）'!K15*100,1),"-")</f>
        <v>-</v>
      </c>
      <c r="M9" s="436" t="str">
        <f>IF(+'９（第1表）'!K20&gt;0,ROUND(+'２７（第6表の2）'!L8/+'２７（第6表の2）'!L15*100,1),"-")</f>
        <v>-</v>
      </c>
      <c r="N9" s="449" t="str">
        <f>IF(+'９（第1表）'!L20&gt;0,ROUND(+'２７（第6表の2）'!M8/+'２７（第6表の2）'!M15*100,1),"-")</f>
        <v>-</v>
      </c>
    </row>
    <row r="10" spans="1:14" ht="9.75" customHeight="1">
      <c r="A10" s="427"/>
      <c r="B10" s="124" t="s">
        <v>706</v>
      </c>
      <c r="C10" s="125"/>
      <c r="D10" s="127" t="s">
        <v>57</v>
      </c>
      <c r="E10" s="125"/>
      <c r="F10" s="1181" t="s">
        <v>50</v>
      </c>
      <c r="G10" s="920"/>
      <c r="H10" s="142"/>
      <c r="I10" s="142"/>
      <c r="J10" s="142"/>
      <c r="K10" s="142"/>
      <c r="L10" s="142"/>
      <c r="M10" s="437"/>
      <c r="N10" s="450"/>
    </row>
    <row r="11" spans="1:14" ht="9.75" customHeight="1">
      <c r="A11" s="427"/>
      <c r="B11" s="128"/>
      <c r="C11" s="130"/>
      <c r="D11" s="129" t="s">
        <v>58</v>
      </c>
      <c r="E11" s="130"/>
      <c r="F11" s="1182"/>
      <c r="G11" s="919" t="str">
        <f>IF(+'９（第1表）'!E21&gt;0,ROUND(+'２７（第6表の2）'!F9/+'２７（第6表の2）'!F16*100,1),"-")</f>
        <v>-</v>
      </c>
      <c r="H11" s="115" t="str">
        <f>IF(+'９（第1表）'!F21&gt;0,ROUND(+'２７（第6表の2）'!G9/+'２７（第6表の2）'!G16*100,1),"-")</f>
        <v>-</v>
      </c>
      <c r="I11" s="115" t="str">
        <f>IF(+'９（第1表）'!G21&gt;0,ROUND(+'２７（第6表の2）'!H9/+'２７（第6表の2）'!H16*100,1),"-")</f>
        <v>-</v>
      </c>
      <c r="J11" s="115" t="str">
        <f>IF(+'９（第1表）'!H21&gt;0,ROUND(+'２７（第6表の2）'!I9/+'２７（第6表の2）'!I16*100,1),"-")</f>
        <v>-</v>
      </c>
      <c r="K11" s="115" t="str">
        <f>IF(+'９（第1表）'!I21&gt;0,ROUND(+'２７（第6表の2）'!J9/+'２７（第6表の2）'!J16*100,1),"-")</f>
        <v>-</v>
      </c>
      <c r="L11" s="115" t="str">
        <f>IF(+'９（第1表）'!J21&gt;0,ROUND(+'２７（第6表の2）'!K9/+'２７（第6表の2）'!K16*100,1),"-")</f>
        <v>-</v>
      </c>
      <c r="M11" s="436">
        <f>IF(+'９（第1表）'!K21&gt;0,ROUND(+'２７（第6表の2）'!L9/+'２７（第6表の2）'!L16*100,1),"-")</f>
        <v>0</v>
      </c>
      <c r="N11" s="449">
        <f>IF(+'９（第1表）'!L21&gt;0,ROUND(+'２７（第6表の2）'!M9/+'２７（第6表の2）'!M16*100,1),"-")</f>
        <v>0</v>
      </c>
    </row>
    <row r="12" spans="1:14" ht="9.75" customHeight="1">
      <c r="A12" s="427"/>
      <c r="B12" s="124" t="s">
        <v>59</v>
      </c>
      <c r="C12" s="125"/>
      <c r="D12" s="127" t="s">
        <v>60</v>
      </c>
      <c r="E12" s="125"/>
      <c r="F12" s="1181" t="s">
        <v>50</v>
      </c>
      <c r="G12" s="920"/>
      <c r="H12" s="142"/>
      <c r="I12" s="142"/>
      <c r="J12" s="142"/>
      <c r="K12" s="142"/>
      <c r="L12" s="142"/>
      <c r="M12" s="437"/>
      <c r="N12" s="450"/>
    </row>
    <row r="13" spans="1:14" ht="9.75" customHeight="1" thickBot="1">
      <c r="A13" s="428"/>
      <c r="B13" s="429"/>
      <c r="C13" s="430"/>
      <c r="D13" s="466" t="s">
        <v>61</v>
      </c>
      <c r="E13" s="430"/>
      <c r="F13" s="1183"/>
      <c r="G13" s="921">
        <f>IF(+'９（第1表）'!E22&gt;0,ROUND(+'２７（第6表の2）'!F10/+'２７（第6表の2）'!F17*100,1),"-")</f>
        <v>56.2</v>
      </c>
      <c r="H13" s="467">
        <f>IF(+'９（第1表）'!F22&gt;0,ROUND(+'２７（第6表の2）'!G10/+'２７（第6表の2）'!G17*100,1),"-")</f>
        <v>44.3</v>
      </c>
      <c r="I13" s="467">
        <f>IF(+'９（第1表）'!G22&gt;0,ROUND(+'２７（第6表の2）'!H10/+'２７（第6表の2）'!H17*100,1),"-")</f>
        <v>48.9</v>
      </c>
      <c r="J13" s="467">
        <f>IF(+'９（第1表）'!H22&gt;0,ROUND(+'２７（第6表の2）'!I10/+'２７（第6表の2）'!I17*100,1),"-")</f>
        <v>43.1</v>
      </c>
      <c r="K13" s="467">
        <f>IF(+'９（第1表）'!I22&gt;0,ROUND(+'２７（第6表の2）'!J10/+'２７（第6表の2）'!J17*100,1),"-")</f>
        <v>19.8</v>
      </c>
      <c r="L13" s="467">
        <f>IF(+'９（第1表）'!J22&gt;0,ROUND(+'２７（第6表の2）'!K10/+'２７（第6表の2）'!K17*100,1),"-")</f>
        <v>64.2</v>
      </c>
      <c r="M13" s="468">
        <f>IF(+'９（第1表）'!K22&gt;0,ROUND(+'２７（第6表の2）'!L10/+'２７（第6表の2）'!L17*100,1),"-")</f>
        <v>56</v>
      </c>
      <c r="N13" s="469">
        <f>IF(+'９（第1表）'!L22&gt;0,ROUND(+'２７（第6表の2）'!M10/+'２７（第6表の2）'!M17*100,1),"-")</f>
        <v>50.5</v>
      </c>
    </row>
    <row r="14" spans="1:14" ht="9.75" customHeight="1">
      <c r="A14" s="427" t="s">
        <v>62</v>
      </c>
      <c r="B14" s="124" t="s">
        <v>654</v>
      </c>
      <c r="C14" s="125"/>
      <c r="D14" s="125"/>
      <c r="E14" s="125"/>
      <c r="F14" s="464"/>
      <c r="G14" s="998"/>
      <c r="H14" s="950"/>
      <c r="I14" s="950"/>
      <c r="J14" s="950"/>
      <c r="K14" s="950"/>
      <c r="L14" s="950"/>
      <c r="M14" s="999"/>
      <c r="N14" s="1000"/>
    </row>
    <row r="15" spans="1:14" ht="9.75" customHeight="1">
      <c r="A15" s="427"/>
      <c r="B15" s="1167"/>
      <c r="C15" s="1168"/>
      <c r="D15" s="1003" t="s">
        <v>63</v>
      </c>
      <c r="E15" s="1004" t="s">
        <v>64</v>
      </c>
      <c r="F15" s="965"/>
      <c r="G15" s="1005"/>
      <c r="H15" s="951"/>
      <c r="I15" s="951"/>
      <c r="J15" s="951"/>
      <c r="K15" s="951"/>
      <c r="L15" s="951"/>
      <c r="M15" s="1006"/>
      <c r="N15" s="1103"/>
    </row>
    <row r="16" spans="1:14" ht="9.75" customHeight="1">
      <c r="A16" s="427"/>
      <c r="B16" s="1167"/>
      <c r="C16" s="1168"/>
      <c r="D16" s="1008"/>
      <c r="E16" s="988" t="s">
        <v>728</v>
      </c>
      <c r="F16" s="989"/>
      <c r="G16" s="1009">
        <f>IF(+'９（第1表）'!E46&gt;0,ROUND(+'９（第1表）'!E46/366,1),"-")</f>
        <v>118</v>
      </c>
      <c r="H16" s="1010">
        <f>IF(+'９（第1表）'!F46&gt;0,ROUND(+'９（第1表）'!F46/366,1),"-")</f>
        <v>13.3</v>
      </c>
      <c r="I16" s="1010">
        <f>IF(+'９（第1表）'!G46&gt;0,ROUND(+'９（第1表）'!G46/366,1),"-")</f>
        <v>23.4</v>
      </c>
      <c r="J16" s="1010">
        <f>IF(+'９（第1表）'!H46&gt;0,ROUND(+'９（第1表）'!H46/366,1),"-")</f>
        <v>74.6</v>
      </c>
      <c r="K16" s="1010">
        <f>IF(+'９（第1表）'!I46&gt;0,ROUND(+'９（第1表）'!I46/366,1),"-")</f>
        <v>15.8</v>
      </c>
      <c r="L16" s="1010">
        <f>IF(+'９（第1表）'!J46&gt;0,ROUND(+'９（第1表）'!J46/366,1),"-")</f>
        <v>51.3</v>
      </c>
      <c r="M16" s="1011">
        <f>IF(+'９（第1表）'!K46&gt;0,ROUND(+'９（第1表）'!K46/366,1),"-")</f>
        <v>171.9</v>
      </c>
      <c r="N16" s="1012">
        <f>SUM(G16:M16)</f>
        <v>468.30000000000007</v>
      </c>
    </row>
    <row r="17" spans="1:14" ht="9.75" customHeight="1">
      <c r="A17" s="427"/>
      <c r="B17" s="1167"/>
      <c r="C17" s="1168"/>
      <c r="D17" s="1001" t="s">
        <v>65</v>
      </c>
      <c r="E17" s="1002" t="s">
        <v>66</v>
      </c>
      <c r="F17" s="463"/>
      <c r="G17" s="922"/>
      <c r="H17" s="143"/>
      <c r="I17" s="143"/>
      <c r="J17" s="143"/>
      <c r="K17" s="143"/>
      <c r="L17" s="143"/>
      <c r="M17" s="439"/>
      <c r="N17" s="1103"/>
    </row>
    <row r="18" spans="1:14" ht="9.75" customHeight="1">
      <c r="A18" s="427"/>
      <c r="B18" s="1169"/>
      <c r="C18" s="1170"/>
      <c r="D18" s="995"/>
      <c r="E18" s="132" t="s">
        <v>67</v>
      </c>
      <c r="F18" s="465"/>
      <c r="G18" s="919">
        <f>IF(+'９（第1表）'!E48&gt;0,ROUND(+'９（第1表）'!E48/+'９（第1表）'!E47,1),"-")</f>
        <v>465.9</v>
      </c>
      <c r="H18" s="115">
        <f>IF(+'９（第1表）'!F48&gt;0,ROUND(+'９（第1表）'!F48/+'９（第1表）'!F47,1),"-")</f>
        <v>80.7</v>
      </c>
      <c r="I18" s="115">
        <f>IF(+'９（第1表）'!G48&gt;0,ROUND(+'９（第1表）'!G48/+'９（第1表）'!G47,1),"-")</f>
        <v>57.8</v>
      </c>
      <c r="J18" s="115">
        <f>IF(+'９（第1表）'!H48&gt;0,ROUND(+'９（第1表）'!H48/+'９（第1表）'!H47,1),"-")</f>
        <v>357.3</v>
      </c>
      <c r="K18" s="115">
        <f>IF(+'９（第1表）'!I48&gt;0,ROUND(+'９（第1表）'!I48/+'９（第1表）'!I47,1),"-")</f>
        <v>148</v>
      </c>
      <c r="L18" s="115">
        <f>IF(+'９（第1表）'!J48&gt;0,ROUND(+'９（第1表）'!J48/+'９（第1表）'!J47,1),"-")</f>
        <v>215.1</v>
      </c>
      <c r="M18" s="436">
        <f>IF(+'９（第1表）'!K48&gt;0,ROUND(+'９（第1表）'!K48/+'９（第1表）'!K47,1),"-")</f>
        <v>483.6</v>
      </c>
      <c r="N18" s="449">
        <f>SUM(G18:M18)</f>
        <v>1808.4</v>
      </c>
    </row>
    <row r="19" spans="1:14" ht="9.75" customHeight="1">
      <c r="A19" s="427"/>
      <c r="B19" s="124" t="s">
        <v>68</v>
      </c>
      <c r="C19" s="125"/>
      <c r="D19" s="125"/>
      <c r="E19" s="997" t="s">
        <v>66</v>
      </c>
      <c r="F19" s="1181" t="s">
        <v>50</v>
      </c>
      <c r="G19" s="922"/>
      <c r="H19" s="143"/>
      <c r="I19" s="143"/>
      <c r="J19" s="143"/>
      <c r="K19" s="143"/>
      <c r="L19" s="143"/>
      <c r="M19" s="439"/>
      <c r="N19" s="452"/>
    </row>
    <row r="20" spans="1:14" ht="9.75" customHeight="1">
      <c r="A20" s="427"/>
      <c r="B20" s="126"/>
      <c r="C20" s="135"/>
      <c r="D20" s="133" t="s">
        <v>69</v>
      </c>
      <c r="E20" s="987" t="s">
        <v>64</v>
      </c>
      <c r="F20" s="1182"/>
      <c r="G20" s="919">
        <f>IF(+'９（第1表）'!E46&gt;0,ROUND(+'９（第1表）'!E48/+'９（第1表）'!E46*100,1),"-")</f>
        <v>292.4</v>
      </c>
      <c r="H20" s="115">
        <f>IF(+'９（第1表）'!F46&gt;0,ROUND(+'９（第1表）'!F48/+'９（第1表）'!F46*100,1),"-")</f>
        <v>406.5</v>
      </c>
      <c r="I20" s="116">
        <f>IF(+'９（第1表）'!G46&gt;0,ROUND(+'９（第1表）'!G48/+'９（第1表）'!G46*100,1),"-")</f>
        <v>179.8</v>
      </c>
      <c r="J20" s="116">
        <f>IF(+'９（第1表）'!H46&gt;0,ROUND(+'９（第1表）'!H48/+'９（第1表）'!H46*100,1),"-")</f>
        <v>320.6</v>
      </c>
      <c r="K20" s="116">
        <f>IF(+'９（第1表）'!I46&gt;0,ROUND(+'９（第1表）'!I48/+'９（第1表）'!I46*100,1),"-")</f>
        <v>625.3</v>
      </c>
      <c r="L20" s="116">
        <f>IF(+'９（第1表）'!J46&gt;0,ROUND(+'９（第1表）'!J48/+'９（第1表）'!J46*100,1),"-")</f>
        <v>336.7</v>
      </c>
      <c r="M20" s="440">
        <f>IF(+'９（第1表）'!K46&gt;0,ROUND(+'９（第1表）'!K48/+'９（第1表）'!K46*100,1),"-")</f>
        <v>226</v>
      </c>
      <c r="N20" s="449">
        <f>IF(+'９（第1表）'!L46&gt;0,ROUND(+'９（第1表）'!L48/+'９（第1表）'!L46*100,1),"-")</f>
        <v>286.2</v>
      </c>
    </row>
    <row r="21" spans="1:14" ht="9.75" customHeight="1">
      <c r="A21" s="427"/>
      <c r="B21" s="131" t="s">
        <v>655</v>
      </c>
      <c r="C21" s="125"/>
      <c r="D21" s="125"/>
      <c r="E21" s="125"/>
      <c r="F21" s="464"/>
      <c r="G21" s="923"/>
      <c r="H21" s="149"/>
      <c r="I21" s="149"/>
      <c r="J21" s="149"/>
      <c r="K21" s="149"/>
      <c r="L21" s="149"/>
      <c r="M21" s="438"/>
      <c r="N21" s="451"/>
    </row>
    <row r="22" spans="1:14" ht="9.75" customHeight="1">
      <c r="A22" s="427"/>
      <c r="B22" s="134"/>
      <c r="C22" s="1013" t="s">
        <v>70</v>
      </c>
      <c r="D22" s="994" t="s">
        <v>71</v>
      </c>
      <c r="E22" s="977" t="s">
        <v>64</v>
      </c>
      <c r="F22" s="1181" t="s">
        <v>50</v>
      </c>
      <c r="G22" s="918"/>
      <c r="H22" s="141"/>
      <c r="I22" s="141"/>
      <c r="J22" s="141"/>
      <c r="K22" s="141"/>
      <c r="L22" s="141"/>
      <c r="M22" s="435"/>
      <c r="N22" s="448"/>
    </row>
    <row r="23" spans="1:14" ht="9.75" customHeight="1">
      <c r="A23" s="427"/>
      <c r="B23" s="119"/>
      <c r="C23" s="126"/>
      <c r="D23" s="1008"/>
      <c r="E23" s="988" t="s">
        <v>707</v>
      </c>
      <c r="F23" s="1184"/>
      <c r="G23" s="1009">
        <f>IF(+'９（第1表）'!E46&gt;0,ROUND(+'９（第1表）'!E46/+'２７（第6表の2）'!F19,1),"-")</f>
        <v>5.8</v>
      </c>
      <c r="H23" s="1010">
        <f>IF(+'９（第1表）'!F46&gt;0,ROUND(+'９（第1表）'!F46/+'２７（第6表の2）'!G19,1),"-")</f>
        <v>4.7</v>
      </c>
      <c r="I23" s="1014">
        <f>IF(+'９（第1表）'!G46&gt;0,ROUND(+'９（第1表）'!G46/+'２７（第6表の2）'!H19,1),"-")</f>
        <v>11.7</v>
      </c>
      <c r="J23" s="1014">
        <f>IF(+'９（第1表）'!H46&gt;0,ROUND(+'９（第1表）'!H46/+'２７（第6表の2）'!I19,1),"-")</f>
        <v>5.5</v>
      </c>
      <c r="K23" s="1014">
        <f>IF(+'９（第1表）'!I46&gt;0,ROUND(+'９（第1表）'!I46/+'２７（第6表の2）'!J19,1),"-")</f>
        <v>2.4</v>
      </c>
      <c r="L23" s="1014" t="e">
        <f>IF(+'９（第1表）'!J46&gt;0,ROUND(+'９（第1表）'!J46/+'２７（第6表の2）'!K19,1),"-")</f>
        <v>#DIV/0!</v>
      </c>
      <c r="M23" s="1015">
        <f>IF(+'９（第1表）'!K46&gt;0,ROUND(+'９（第1表）'!K46/+'２７（第6表の2）'!L19,1),"-")</f>
        <v>7.8</v>
      </c>
      <c r="N23" s="1012">
        <f>IF(+'９（第1表）'!L46&gt;0,ROUND(+'９（第1表）'!L46/+'２７（第6表の2）'!M19,1),"-")</f>
        <v>6.9</v>
      </c>
    </row>
    <row r="24" spans="1:14" ht="9.75" customHeight="1">
      <c r="A24" s="427"/>
      <c r="B24" s="119"/>
      <c r="C24" s="126"/>
      <c r="D24" s="1001" t="s">
        <v>72</v>
      </c>
      <c r="E24" s="137" t="s">
        <v>66</v>
      </c>
      <c r="F24" s="1185" t="s">
        <v>50</v>
      </c>
      <c r="G24" s="922"/>
      <c r="H24" s="143"/>
      <c r="I24" s="143"/>
      <c r="J24" s="143"/>
      <c r="K24" s="143"/>
      <c r="L24" s="143"/>
      <c r="M24" s="439"/>
      <c r="N24" s="452"/>
    </row>
    <row r="25" spans="1:14" ht="9.75" customHeight="1">
      <c r="A25" s="427"/>
      <c r="B25" s="119"/>
      <c r="C25" s="128"/>
      <c r="D25" s="995"/>
      <c r="E25" s="132" t="s">
        <v>708</v>
      </c>
      <c r="F25" s="1182"/>
      <c r="G25" s="919">
        <f>IF(+'９（第1表）'!E48&gt;0,ROUND(+'９（第1表）'!E48/+'２７（第6表の2）'!F19,1),"-")</f>
        <v>16.8</v>
      </c>
      <c r="H25" s="115">
        <f>IF(+'９（第1表）'!F48&gt;0,ROUND(+'９（第1表）'!F48/+'２７（第6表の2）'!G19,1),"-")</f>
        <v>19.3</v>
      </c>
      <c r="I25" s="116">
        <f>IF(+'９（第1表）'!G48&gt;0,ROUND(+'９（第1表）'!G48/+'２７（第6表の2）'!H19,1),"-")</f>
        <v>21.1</v>
      </c>
      <c r="J25" s="116">
        <f>IF(+'９（第1表）'!H48&gt;0,ROUND(+'９（第1表）'!H48/+'２７（第6表の2）'!I19,1),"-")</f>
        <v>17.7</v>
      </c>
      <c r="K25" s="116">
        <f>IF(+'９（第1表）'!I48&gt;0,ROUND(+'９（第1表）'!I48/+'２７（第6表の2）'!J19,1),"-")</f>
        <v>14.9</v>
      </c>
      <c r="L25" s="116" t="e">
        <f>IF(+'９（第1表）'!J48&gt;0,ROUND(+'９（第1表）'!J48/+'２７（第6表の2）'!K19,1),"-")</f>
        <v>#DIV/0!</v>
      </c>
      <c r="M25" s="440">
        <f>IF(+'９（第1表）'!K48&gt;0,ROUND(+'９（第1表）'!K48/+'２７（第6表の2）'!L19,1),"-")</f>
        <v>17.7</v>
      </c>
      <c r="N25" s="449">
        <f>IF(+'９（第1表）'!L48&gt;0,ROUND(+'９（第1表）'!L48/+'２７（第6表の2）'!M19,1),"-")</f>
        <v>19.9</v>
      </c>
    </row>
    <row r="26" spans="1:14" ht="9.75" customHeight="1">
      <c r="A26" s="427"/>
      <c r="B26" s="1175"/>
      <c r="C26" s="1177" t="s">
        <v>712</v>
      </c>
      <c r="D26" s="994" t="s">
        <v>71</v>
      </c>
      <c r="E26" s="120" t="s">
        <v>64</v>
      </c>
      <c r="F26" s="1181" t="s">
        <v>50</v>
      </c>
      <c r="G26" s="922"/>
      <c r="H26" s="143"/>
      <c r="I26" s="143"/>
      <c r="J26" s="143"/>
      <c r="K26" s="143"/>
      <c r="L26" s="143"/>
      <c r="M26" s="439"/>
      <c r="N26" s="452"/>
    </row>
    <row r="27" spans="1:14" ht="9.75" customHeight="1">
      <c r="A27" s="427"/>
      <c r="B27" s="1176"/>
      <c r="C27" s="1178"/>
      <c r="D27" s="1001"/>
      <c r="E27" s="139" t="s">
        <v>709</v>
      </c>
      <c r="F27" s="1185"/>
      <c r="G27" s="920">
        <f>IF(+'９（第1表）'!E46&gt;0,ROUND(+'９（第1表）'!E46/+'２７（第6表の2）'!F20,1),"-")</f>
        <v>1.1</v>
      </c>
      <c r="H27" s="142">
        <f>IF(+'９（第1表）'!F46&gt;0,ROUND(+'９（第1表）'!F46/+'２７（第6表の2）'!G20,1),"-")</f>
        <v>0.7</v>
      </c>
      <c r="I27" s="1016">
        <f>IF(+'９（第1表）'!G46&gt;0,ROUND(+'９（第1表）'!G46/+'２７（第6表の2）'!H20,1),"-")</f>
        <v>1.6</v>
      </c>
      <c r="J27" s="1016">
        <f>IF(+'９（第1表）'!H46&gt;0,ROUND(+'９（第1表）'!H46/+'２７（第6表の2）'!I20,1),"-")</f>
        <v>0.7</v>
      </c>
      <c r="K27" s="1016">
        <f>IF(+'９（第1表）'!I46&gt;0,ROUND(+'９（第1表）'!I46/+'２７（第6表の2）'!J20,1),"-")</f>
        <v>0.5</v>
      </c>
      <c r="L27" s="1016" t="e">
        <f>IF(+'９（第1表）'!J46&gt;0,ROUND(+'９（第1表）'!J46/+'２７（第6表の2）'!K20,1),"-")</f>
        <v>#DIV/0!</v>
      </c>
      <c r="M27" s="688">
        <f>IF(+'９（第1表）'!K46&gt;0,ROUND(+'９（第1表）'!K46/+'２７（第6表の2）'!L20,1),"-")</f>
        <v>1.1</v>
      </c>
      <c r="N27" s="450">
        <f>IF(+'９（第1表）'!L46&gt;0,ROUND(+'９（第1表）'!L46/+'２７（第6表の2）'!M20,1),"-")</f>
        <v>1.1</v>
      </c>
    </row>
    <row r="28" spans="1:14" ht="9.75" customHeight="1">
      <c r="A28" s="427"/>
      <c r="B28" s="119"/>
      <c r="C28" s="1178"/>
      <c r="D28" s="1003" t="s">
        <v>72</v>
      </c>
      <c r="E28" s="974" t="s">
        <v>66</v>
      </c>
      <c r="F28" s="1186" t="s">
        <v>50</v>
      </c>
      <c r="G28" s="1005"/>
      <c r="H28" s="951"/>
      <c r="I28" s="951"/>
      <c r="J28" s="951"/>
      <c r="K28" s="951"/>
      <c r="L28" s="951"/>
      <c r="M28" s="1006"/>
      <c r="N28" s="1007"/>
    </row>
    <row r="29" spans="1:14" ht="9.75" customHeight="1" thickBot="1">
      <c r="A29" s="428"/>
      <c r="B29" s="470"/>
      <c r="C29" s="430"/>
      <c r="D29" s="996"/>
      <c r="E29" s="471" t="s">
        <v>710</v>
      </c>
      <c r="F29" s="1183"/>
      <c r="G29" s="921">
        <f>IF(+'９（第1表）'!E48&gt;0,ROUND(+'９（第1表）'!E48/+'２７（第6表の2）'!F20,1),"-")</f>
        <v>3.2</v>
      </c>
      <c r="H29" s="467">
        <f>IF(+'９（第1表）'!F48&gt;0,ROUND(+'９（第1表）'!F48/+'２７（第6表の2）'!G20,1),"-")</f>
        <v>3</v>
      </c>
      <c r="I29" s="407">
        <f>IF(+'９（第1表）'!G48&gt;0,ROUND(+'９（第1表）'!G48/+'２７（第6表の2）'!H20,1),"-")</f>
        <v>2.8</v>
      </c>
      <c r="J29" s="407">
        <f>IF(+'９（第1表）'!H48&gt;0,ROUND(+'９（第1表）'!H48/+'２７（第6表の2）'!I20,1),"-")</f>
        <v>2.3</v>
      </c>
      <c r="K29" s="407">
        <f>IF(+'９（第1表）'!I48&gt;0,ROUND(+'９（第1表）'!I48/+'２７（第6表の2）'!J20,1),"-")</f>
        <v>3.1</v>
      </c>
      <c r="L29" s="407" t="e">
        <f>IF(+'９（第1表）'!J48&gt;0,ROUND(+'９（第1表）'!J48/+'２７（第6表の2）'!K20,1),"-")</f>
        <v>#DIV/0!</v>
      </c>
      <c r="M29" s="472">
        <f>IF(+'９（第1表）'!K48&gt;0,ROUND(+'９（第1表）'!K48/+'２７（第6表の2）'!L20,1),"-")</f>
        <v>2.6</v>
      </c>
      <c r="N29" s="469">
        <f>IF(+'９（第1表）'!L48&gt;0,ROUND(+'９（第1表）'!L48/+'２７（第6表の2）'!M20,1),"-")</f>
        <v>3.1</v>
      </c>
    </row>
    <row r="30" spans="1:14" ht="9.75" customHeight="1">
      <c r="A30" s="427" t="s">
        <v>73</v>
      </c>
      <c r="B30" s="124" t="s">
        <v>74</v>
      </c>
      <c r="C30" s="125"/>
      <c r="D30" s="125"/>
      <c r="E30" s="125"/>
      <c r="F30" s="464"/>
      <c r="G30" s="924"/>
      <c r="H30" s="148"/>
      <c r="I30" s="148"/>
      <c r="J30" s="148"/>
      <c r="K30" s="148"/>
      <c r="L30" s="148"/>
      <c r="M30" s="441"/>
      <c r="N30" s="453"/>
    </row>
    <row r="31" spans="1:14" ht="9.75" customHeight="1">
      <c r="A31" s="427"/>
      <c r="B31" s="1167"/>
      <c r="C31" s="1173"/>
      <c r="D31" s="124" t="s">
        <v>63</v>
      </c>
      <c r="E31" s="127" t="s">
        <v>75</v>
      </c>
      <c r="F31" s="464"/>
      <c r="G31" s="918"/>
      <c r="H31" s="141"/>
      <c r="I31" s="141"/>
      <c r="J31" s="141"/>
      <c r="K31" s="141"/>
      <c r="L31" s="141"/>
      <c r="M31" s="435"/>
      <c r="N31" s="448"/>
    </row>
    <row r="32" spans="1:14" ht="9.75" customHeight="1">
      <c r="A32" s="427"/>
      <c r="B32" s="1167"/>
      <c r="C32" s="1173"/>
      <c r="D32" s="126"/>
      <c r="E32" s="136" t="s">
        <v>76</v>
      </c>
      <c r="F32" s="463"/>
      <c r="G32" s="925">
        <f>IF(+'９（第1表）'!E46&gt;0,ROUND(+'２０（第2表）'!F6/+'９（第1表）'!E46*1000,0),"-")</f>
        <v>39536</v>
      </c>
      <c r="H32" s="92">
        <f>IF(+'９（第1表）'!F46&gt;0,ROUND(+'２０（第2表）'!G6/+'９（第1表）'!F46*1000,0),"-")</f>
        <v>22433</v>
      </c>
      <c r="I32" s="92">
        <f>IF(+'９（第1表）'!G46&gt;0,ROUND(+'２０（第2表）'!H6/+'９（第1表）'!G46*1000,0),"-")</f>
        <v>14172</v>
      </c>
      <c r="J32" s="92">
        <f>IF(+'９（第1表）'!H46&gt;0,ROUND(+'２０（第2表）'!I6/+'９（第1表）'!H46*1000,0),"-")</f>
        <v>34842</v>
      </c>
      <c r="K32" s="92">
        <f>IF(+'９（第1表）'!I46&gt;0,ROUND(+'２０（第2表）'!J6/+'９（第1表）'!I46*1000,0),"-")</f>
        <v>28821</v>
      </c>
      <c r="L32" s="92">
        <f>IF(+'９（第1表）'!J46&gt;0,ROUND(+'２０（第2表）'!K6/+'９（第1表）'!J46*1000,0),"-")</f>
        <v>25187</v>
      </c>
      <c r="M32" s="442">
        <f>IF(+'９（第1表）'!K46&gt;0,ROUND(+'２０（第2表）'!L6/+'９（第1表）'!K46*1000,0),"-")</f>
        <v>29083</v>
      </c>
      <c r="N32" s="454">
        <f>IF(+'９（第1表）'!L46&gt;0,ROUND(+'２０（第2表）'!M6/+'９（第1表）'!L46*1000,0),"-")</f>
        <v>31262</v>
      </c>
    </row>
    <row r="33" spans="1:14" ht="9.75" customHeight="1">
      <c r="A33" s="427"/>
      <c r="B33" s="1167"/>
      <c r="C33" s="1173"/>
      <c r="D33" s="124" t="s">
        <v>77</v>
      </c>
      <c r="E33" s="125"/>
      <c r="F33" s="464"/>
      <c r="G33" s="1017"/>
      <c r="H33" s="1018"/>
      <c r="I33" s="1018"/>
      <c r="J33" s="1018"/>
      <c r="K33" s="1018"/>
      <c r="L33" s="1018"/>
      <c r="M33" s="1019"/>
      <c r="N33" s="1020"/>
    </row>
    <row r="34" spans="1:14" ht="9.75" customHeight="1">
      <c r="A34" s="427"/>
      <c r="B34" s="1167"/>
      <c r="C34" s="1173"/>
      <c r="D34" s="126" t="s">
        <v>78</v>
      </c>
      <c r="E34" s="952" t="s">
        <v>79</v>
      </c>
      <c r="F34" s="965"/>
      <c r="G34" s="1005"/>
      <c r="H34" s="951"/>
      <c r="I34" s="951"/>
      <c r="J34" s="951"/>
      <c r="K34" s="951"/>
      <c r="L34" s="951"/>
      <c r="M34" s="1006"/>
      <c r="N34" s="1007"/>
    </row>
    <row r="35" spans="1:14" ht="9.75" customHeight="1">
      <c r="A35" s="427"/>
      <c r="B35" s="1167"/>
      <c r="C35" s="1173"/>
      <c r="D35" s="126" t="s">
        <v>80</v>
      </c>
      <c r="E35" s="982" t="s">
        <v>81</v>
      </c>
      <c r="F35" s="989"/>
      <c r="G35" s="1022">
        <f>IF(+'９（第1表）'!E46&gt;0,ROUND(+('２７（第6表の2）'!F25+'２７（第6表の2）'!F26)/+'９（第1表）'!E46*1000,0),"-")</f>
        <v>5378</v>
      </c>
      <c r="H35" s="1023">
        <f>IF(+'９（第1表）'!F46&gt;0,ROUND(+('２７（第6表の2）'!G25+'２７（第6表の2）'!G26)/+'９（第1表）'!F46*1000,0),"-")</f>
        <v>3258</v>
      </c>
      <c r="I35" s="1023">
        <f>IF(+'９（第1表）'!G46&gt;0,ROUND(+('２７（第6表の2）'!H25+'２７（第6表の2）'!H26)/+'９（第1表）'!G46*1000,0),"-")</f>
        <v>933</v>
      </c>
      <c r="J35" s="1023">
        <f>IF(+'９（第1表）'!H46&gt;0,ROUND(+('２７（第6表の2）'!I25+'２７（第6表の2）'!I26)/+'９（第1表）'!H46*1000,0),"-")</f>
        <v>5768</v>
      </c>
      <c r="K35" s="1023">
        <f>IF(+'９（第1表）'!I46&gt;0,ROUND(+('２７（第6表の2）'!J25+'２７（第6表の2）'!J26)/+'９（第1表）'!I46*1000,0),"-")</f>
        <v>4091</v>
      </c>
      <c r="L35" s="1023">
        <f>IF(+'９（第1表）'!J46&gt;0,ROUND(+('２７（第6表の2）'!K25+'２７（第6表の2）'!K26)/+'９（第1表）'!J46*1000,0),"-")</f>
        <v>0</v>
      </c>
      <c r="M35" s="1024">
        <f>IF(+'９（第1表）'!K46&gt;0,ROUND(+('２７（第6表の2）'!L25+'２７（第6表の2）'!L26)/+'９（第1表）'!K46*1000,0),"-")</f>
        <v>4517</v>
      </c>
      <c r="N35" s="1025">
        <f>IF(+'９（第1表）'!L46&gt;0,ROUND(+('２７（第6表の2）'!M25+'２７（第6表の2）'!M26)/+'９（第1表）'!L46*1000,0),"-")</f>
        <v>4209</v>
      </c>
    </row>
    <row r="36" spans="1:14" ht="9.75" customHeight="1">
      <c r="A36" s="427"/>
      <c r="B36" s="1167"/>
      <c r="C36" s="1173"/>
      <c r="D36" s="126" t="s">
        <v>82</v>
      </c>
      <c r="E36" s="978" t="s">
        <v>83</v>
      </c>
      <c r="F36" s="463"/>
      <c r="G36" s="922"/>
      <c r="H36" s="143"/>
      <c r="I36" s="1021"/>
      <c r="J36" s="143"/>
      <c r="K36" s="143"/>
      <c r="L36" s="143"/>
      <c r="M36" s="439"/>
      <c r="N36" s="452"/>
    </row>
    <row r="37" spans="1:14" ht="9.75" customHeight="1">
      <c r="A37" s="427"/>
      <c r="B37" s="1167"/>
      <c r="C37" s="1173"/>
      <c r="D37" s="126"/>
      <c r="E37" s="979" t="s">
        <v>84</v>
      </c>
      <c r="F37" s="463"/>
      <c r="G37" s="1026">
        <f>IF(+'９（第1表）'!E46&gt;0,ROUND(+'２７（第6表の2）'!F28/+'９（第1表）'!E46*1000,0),"-")</f>
        <v>2539</v>
      </c>
      <c r="H37" s="1027">
        <f>IF(+'９（第1表）'!F46&gt;0,ROUND(+'２７（第6表の2）'!G28/+'９（第1表）'!F46*1000,0),"-")</f>
        <v>1579</v>
      </c>
      <c r="I37" s="1028">
        <f>IF(+'９（第1表）'!G46&gt;0,ROUND(+'２７（第6表の2）'!H28/+'９（第1表）'!G46*1000,0),"-")</f>
        <v>480</v>
      </c>
      <c r="J37" s="1027">
        <f>IF(+'９（第1表）'!H46&gt;0,ROUND(+'２７（第6表の2）'!I28/+'９（第1表）'!H46*1000,0),"-")</f>
        <v>1955</v>
      </c>
      <c r="K37" s="1027">
        <f>IF(+'９（第1表）'!I46&gt;0,ROUND(+'２７（第6表の2）'!J28/+'９（第1表）'!I46*1000,0),"-")</f>
        <v>2113</v>
      </c>
      <c r="L37" s="1027">
        <f>IF(+'９（第1表）'!J46&gt;0,ROUND(+'２７（第6表の2）'!K28/+'９（第1表）'!J46*1000,0),"-")</f>
        <v>0</v>
      </c>
      <c r="M37" s="1029">
        <f>IF(+'９（第1表）'!K46&gt;0,ROUND(+'２７（第6表の2）'!L28/+'９（第1表）'!K46*1000,0),"-")</f>
        <v>1108</v>
      </c>
      <c r="N37" s="1030">
        <f>IF(+'９（第1表）'!L46&gt;0,ROUND(+'２７（第6表の2）'!M28/+'９（第1表）'!L46*1000,0),"-")</f>
        <v>1498</v>
      </c>
    </row>
    <row r="38" spans="1:14" ht="9.75" customHeight="1">
      <c r="A38" s="427"/>
      <c r="B38" s="1167"/>
      <c r="C38" s="1173"/>
      <c r="D38" s="126" t="s">
        <v>713</v>
      </c>
      <c r="E38" s="952" t="s">
        <v>711</v>
      </c>
      <c r="F38" s="965"/>
      <c r="G38" s="1005"/>
      <c r="H38" s="951"/>
      <c r="I38" s="951"/>
      <c r="J38" s="951"/>
      <c r="K38" s="951"/>
      <c r="L38" s="951"/>
      <c r="M38" s="1006"/>
      <c r="N38" s="1007"/>
    </row>
    <row r="39" spans="1:14" ht="9.75" customHeight="1">
      <c r="A39" s="427"/>
      <c r="B39" s="1167"/>
      <c r="C39" s="1173"/>
      <c r="D39" s="128"/>
      <c r="E39" s="947" t="s">
        <v>85</v>
      </c>
      <c r="F39" s="465"/>
      <c r="G39" s="925">
        <f>IF(+'９（第1表）'!E46&gt;0,ROUND(+'２７（第6表の2）'!F29/+'９（第1表）'!E46*1000,0),"-")</f>
        <v>904</v>
      </c>
      <c r="H39" s="92">
        <f>IF(+'９（第1表）'!F46&gt;0,ROUND(+'２７（第6表の2）'!G29/+'９（第1表）'!F46*1000,0),"-")</f>
        <v>887</v>
      </c>
      <c r="I39" s="92">
        <f>IF(+'９（第1表）'!G46&gt;0,ROUND(+'２７（第6表の2）'!H29/+'９（第1表）'!G46*1000,0),"-")</f>
        <v>250</v>
      </c>
      <c r="J39" s="92">
        <f>IF(+'９（第1表）'!H46&gt;0,ROUND(+'２７（第6表の2）'!I29/+'９（第1表）'!H46*1000,0),"-")</f>
        <v>1683</v>
      </c>
      <c r="K39" s="92">
        <f>IF(+'９（第1表）'!I46&gt;0,ROUND(+'２７（第6表の2）'!J29/+'９（第1表）'!I46*1000,0),"-")</f>
        <v>724</v>
      </c>
      <c r="L39" s="92">
        <f>IF(+'９（第1表）'!J46&gt;0,ROUND(+'２７（第6表の2）'!K29/+'９（第1表）'!J46*1000,0),"-")</f>
        <v>0</v>
      </c>
      <c r="M39" s="442">
        <f>IF(+'９（第1表）'!K46&gt;0,ROUND(+'２７（第6表の2）'!L29/+'９（第1表）'!K46*1000,0),"-")</f>
        <v>568</v>
      </c>
      <c r="N39" s="454">
        <f>IF(+'９（第1表）'!L46&gt;0,ROUND(+'２７（第6表の2）'!M29/+'９（第1表）'!L46*1000,0),"-")</f>
        <v>767</v>
      </c>
    </row>
    <row r="40" spans="1:14" ht="9.75" customHeight="1">
      <c r="A40" s="427"/>
      <c r="B40" s="1167"/>
      <c r="C40" s="1173"/>
      <c r="D40" s="124" t="s">
        <v>65</v>
      </c>
      <c r="E40" s="120" t="s">
        <v>86</v>
      </c>
      <c r="F40" s="464"/>
      <c r="G40" s="918"/>
      <c r="H40" s="141"/>
      <c r="I40" s="144"/>
      <c r="J40" s="141"/>
      <c r="K40" s="141"/>
      <c r="L40" s="141"/>
      <c r="M40" s="435"/>
      <c r="N40" s="448"/>
    </row>
    <row r="41" spans="1:14" ht="9.75" customHeight="1">
      <c r="A41" s="427"/>
      <c r="B41" s="1167"/>
      <c r="C41" s="1173"/>
      <c r="D41" s="128"/>
      <c r="E41" s="132" t="s">
        <v>87</v>
      </c>
      <c r="F41" s="465"/>
      <c r="G41" s="925">
        <f>IF(+'９（第1表）'!E48&gt;0,ROUND(+'２０（第2表）'!F7/+'９（第1表）'!E48*1000,0),"-")</f>
        <v>8950</v>
      </c>
      <c r="H41" s="92">
        <f>IF(+'９（第1表）'!F48&gt;0,ROUND(+'２０（第2表）'!G7/+'９（第1表）'!F48*1000,0),"-")</f>
        <v>11736</v>
      </c>
      <c r="I41" s="145">
        <f>IF(+'９（第1表）'!G48&gt;0,ROUND(+'２０（第2表）'!H7/+'９（第1表）'!G48*1000,0),"-")</f>
        <v>10868</v>
      </c>
      <c r="J41" s="1083">
        <f>IF(+'９（第1表）'!H48&gt;0,ROUND(+'２０（第2表）'!I7/+'９（第1表）'!H48*1000,0),"-")</f>
        <v>6652</v>
      </c>
      <c r="K41" s="92">
        <f>IF(+'９（第1表）'!I48&gt;0,ROUND(+'２０（第2表）'!J7/+'９（第1表）'!I48*1000,0),"-")</f>
        <v>6327</v>
      </c>
      <c r="L41" s="92">
        <f>IF(+'９（第1表）'!J48&gt;0,ROUND(+'２０（第2表）'!K7/+'９（第1表）'!J48*1000,0),"-")</f>
        <v>6040</v>
      </c>
      <c r="M41" s="442">
        <f>IF(+'９（第1表）'!K48&gt;0,ROUND(+'２０（第2表）'!L7/+'９（第1表）'!K48*1000,0),"-")</f>
        <v>8906</v>
      </c>
      <c r="N41" s="454">
        <f>IF(+'９（第1表）'!L48&gt;0,ROUND(+'２０（第2表）'!M7/+'９（第1表）'!L48*1000,0),"-")</f>
        <v>8131</v>
      </c>
    </row>
    <row r="42" spans="1:14" ht="9.75" customHeight="1">
      <c r="A42" s="427"/>
      <c r="B42" s="1167"/>
      <c r="C42" s="1173"/>
      <c r="D42" s="126" t="s">
        <v>77</v>
      </c>
      <c r="E42" s="135"/>
      <c r="F42" s="463"/>
      <c r="G42" s="1017"/>
      <c r="H42" s="1018"/>
      <c r="I42" s="1018"/>
      <c r="J42" s="1018"/>
      <c r="K42" s="1018"/>
      <c r="L42" s="1018"/>
      <c r="M42" s="1019"/>
      <c r="N42" s="1020"/>
    </row>
    <row r="43" spans="1:14" ht="9.75" customHeight="1">
      <c r="A43" s="427"/>
      <c r="B43" s="1167"/>
      <c r="C43" s="1173"/>
      <c r="D43" s="126" t="s">
        <v>78</v>
      </c>
      <c r="E43" s="952" t="s">
        <v>79</v>
      </c>
      <c r="F43" s="965"/>
      <c r="G43" s="1005"/>
      <c r="H43" s="951"/>
      <c r="I43" s="1031"/>
      <c r="J43" s="951"/>
      <c r="K43" s="951"/>
      <c r="L43" s="951"/>
      <c r="M43" s="1006"/>
      <c r="N43" s="1007"/>
    </row>
    <row r="44" spans="1:14" ht="9.75" customHeight="1">
      <c r="A44" s="427"/>
      <c r="B44" s="1167"/>
      <c r="C44" s="1173"/>
      <c r="D44" s="126" t="s">
        <v>80</v>
      </c>
      <c r="E44" s="982" t="s">
        <v>88</v>
      </c>
      <c r="F44" s="989"/>
      <c r="G44" s="1022">
        <f>IF(+'９（第1表）'!E48&gt;0,ROUND(+('２７（第6表の2）'!F36+'２７（第6表の2）'!F37)/+'９（第1表）'!E48*1000,0),"-")</f>
        <v>3132</v>
      </c>
      <c r="H44" s="1023">
        <f>IF(+'９（第1表）'!F48&gt;0,ROUND(+('２７（第6表の2）'!G36+'２７（第6表の2）'!G37)/+'９（第1表）'!F48*1000,0),"-")</f>
        <v>6630</v>
      </c>
      <c r="I44" s="1032">
        <f>IF(+'９（第1表）'!G48&gt;0,ROUND(+('２７（第6表の2）'!H36+'２７（第6表の2）'!H37)/+'９（第1表）'!G48*1000,0),"-")</f>
        <v>6041</v>
      </c>
      <c r="J44" s="1023">
        <f>IF(+'９（第1表）'!H48&gt;0,ROUND(+('２７（第6表の2）'!I36+'２７（第6表の2）'!I37)/+'９（第1表）'!H48*1000,0),"-")</f>
        <v>992</v>
      </c>
      <c r="K44" s="1023">
        <f>IF(+'９（第1表）'!I48&gt;0,ROUND(+('２７（第6表の2）'!J36+'２７（第6表の2）'!J37)/+'９（第1表）'!I48*1000,0),"-")</f>
        <v>218</v>
      </c>
      <c r="L44" s="1023">
        <f>IF(+'９（第1表）'!J48&gt;0,ROUND(+('２７（第6表の2）'!K36+'２７（第6表の2）'!K37)/+'９（第1表）'!J48*1000,0),"-")</f>
        <v>0</v>
      </c>
      <c r="M44" s="1024">
        <f>IF(+'９（第1表）'!K48&gt;0,ROUND(+('２７（第6表の2）'!L36+'２７（第6表の2）'!L37)/+'９（第1表）'!K48*1000,0),"-")</f>
        <v>925</v>
      </c>
      <c r="N44" s="1025">
        <f>IF(+'９（第1表）'!L48&gt;0,ROUND(+('２７（第6表の2）'!M36+'２７（第6表の2）'!M37)/+'９（第1表）'!L48*1000,0),"-")</f>
        <v>1724</v>
      </c>
    </row>
    <row r="45" spans="1:14" ht="9.75" customHeight="1">
      <c r="A45" s="427"/>
      <c r="B45" s="1167"/>
      <c r="C45" s="1173"/>
      <c r="D45" s="126" t="s">
        <v>82</v>
      </c>
      <c r="E45" s="978" t="s">
        <v>83</v>
      </c>
      <c r="F45" s="463"/>
      <c r="G45" s="922"/>
      <c r="H45" s="143"/>
      <c r="I45" s="1021"/>
      <c r="J45" s="143"/>
      <c r="K45" s="143"/>
      <c r="L45" s="143"/>
      <c r="M45" s="439"/>
      <c r="N45" s="452"/>
    </row>
    <row r="46" spans="1:14" ht="9.75" customHeight="1">
      <c r="A46" s="427"/>
      <c r="B46" s="1167"/>
      <c r="C46" s="1173"/>
      <c r="D46" s="126"/>
      <c r="E46" s="979" t="s">
        <v>89</v>
      </c>
      <c r="F46" s="463"/>
      <c r="G46" s="1026">
        <f>IF(+'９（第1表）'!E48&gt;0,ROUND(+'２７（第6表の2）'!F39/+'９（第1表）'!E48*1000,0),"-")</f>
        <v>2116</v>
      </c>
      <c r="H46" s="1027">
        <f>IF(+'９（第1表）'!F48&gt;0,ROUND(+'２７（第6表の2）'!G39/+'９（第1表）'!F48*1000,0),"-")</f>
        <v>1195</v>
      </c>
      <c r="I46" s="1028">
        <f>IF(+'９（第1表）'!G48&gt;0,ROUND(+'２７（第6表の2）'!H39/+'９（第1表）'!G48*1000,0),"-")</f>
        <v>1165</v>
      </c>
      <c r="J46" s="1027">
        <f>IF(+'９（第1表）'!H48&gt;0,ROUND(+'２７（第6表の2）'!I39/+'９（第1表）'!H48*1000,0),"-")</f>
        <v>1999</v>
      </c>
      <c r="K46" s="1027">
        <f>IF(+'９（第1表）'!I48&gt;0,ROUND(+'２７（第6表の2）'!J39/+'９（第1表）'!I48*1000,0),"-")</f>
        <v>1936</v>
      </c>
      <c r="L46" s="1027">
        <f>IF(+'９（第1表）'!J48&gt;0,ROUND(+'２７（第6表の2）'!K39/+'９（第1表）'!J48*1000,0),"-")</f>
        <v>0</v>
      </c>
      <c r="M46" s="1029">
        <f>IF(+'９（第1表）'!K48&gt;0,ROUND(+'２７（第6表の2）'!L39/+'９（第1表）'!K48*1000,0),"-")</f>
        <v>1758</v>
      </c>
      <c r="N46" s="1030">
        <f>IF(+'９（第1表）'!L48&gt;0,ROUND(+'２７（第6表の2）'!M39/+'９（第1表）'!L48*1000,0),"-")</f>
        <v>1638</v>
      </c>
    </row>
    <row r="47" spans="1:14" ht="9.75" customHeight="1">
      <c r="A47" s="427"/>
      <c r="B47" s="1167"/>
      <c r="C47" s="1173"/>
      <c r="D47" s="126" t="s">
        <v>713</v>
      </c>
      <c r="E47" s="952" t="s">
        <v>711</v>
      </c>
      <c r="F47" s="965"/>
      <c r="G47" s="1005"/>
      <c r="H47" s="951"/>
      <c r="I47" s="1031"/>
      <c r="J47" s="951"/>
      <c r="K47" s="951"/>
      <c r="L47" s="951"/>
      <c r="M47" s="1006"/>
      <c r="N47" s="1007"/>
    </row>
    <row r="48" spans="1:14" ht="9.75" customHeight="1">
      <c r="A48" s="427"/>
      <c r="B48" s="1169"/>
      <c r="C48" s="1174"/>
      <c r="D48" s="128"/>
      <c r="E48" s="947" t="s">
        <v>90</v>
      </c>
      <c r="F48" s="465"/>
      <c r="G48" s="925">
        <f>IF(+'９（第1表）'!E48&gt;0,ROUND(+'２７（第6表の2）'!F40/+'９（第1表）'!E48*1000,0),"-")</f>
        <v>750</v>
      </c>
      <c r="H48" s="92">
        <f>IF(+'９（第1表）'!F48&gt;0,ROUND(+'２７（第6表の2）'!G40/+'９（第1表）'!F48*1000,0),"-")</f>
        <v>386</v>
      </c>
      <c r="I48" s="145">
        <f>IF(+'９（第1表）'!G48&gt;0,ROUND(+'２７（第6表の2）'!H40/+'９（第1表）'!G48*1000,0),"-")</f>
        <v>217</v>
      </c>
      <c r="J48" s="92">
        <f>IF(+'９（第1表）'!H48&gt;0,ROUND(+'２７（第6表の2）'!I40/+'９（第1表）'!H48*1000,0),"-")</f>
        <v>920</v>
      </c>
      <c r="K48" s="92">
        <f>IF(+'９（第1表）'!I48&gt;0,ROUND(+'２７（第6表の2）'!J40/+'９（第1表）'!I48*1000,0),"-")</f>
        <v>373</v>
      </c>
      <c r="L48" s="92">
        <f>IF(+'９（第1表）'!J48&gt;0,ROUND(+'２７（第6表の2）'!K40/+'９（第1表）'!J48*1000,0),"-")</f>
        <v>0</v>
      </c>
      <c r="M48" s="442">
        <f>IF(+'９（第1表）'!K48&gt;0,ROUND(+'２７（第6表の2）'!L40/+'９（第1表）'!K48*1000,0),"-")</f>
        <v>755</v>
      </c>
      <c r="N48" s="454">
        <f>IF(+'９（第1表）'!L48&gt;0,ROUND(+'２７（第6表の2）'!M40/+'９（第1表）'!L48*1000,0),"-")</f>
        <v>626</v>
      </c>
    </row>
    <row r="49" spans="1:14" ht="9.75" customHeight="1">
      <c r="A49" s="427"/>
      <c r="B49" s="124" t="s">
        <v>91</v>
      </c>
      <c r="C49" s="125"/>
      <c r="D49" s="125"/>
      <c r="E49" s="125"/>
      <c r="F49" s="464"/>
      <c r="G49" s="1033"/>
      <c r="H49" s="1034"/>
      <c r="I49" s="1034"/>
      <c r="J49" s="1034"/>
      <c r="K49" s="1034"/>
      <c r="L49" s="1034"/>
      <c r="M49" s="1035"/>
      <c r="N49" s="1036"/>
    </row>
    <row r="50" spans="1:14" ht="9.75" customHeight="1">
      <c r="A50" s="427"/>
      <c r="B50" s="1167"/>
      <c r="C50" s="1168"/>
      <c r="D50" s="1003" t="s">
        <v>70</v>
      </c>
      <c r="E50" s="952" t="s">
        <v>92</v>
      </c>
      <c r="F50" s="965"/>
      <c r="G50" s="946"/>
      <c r="H50" s="941"/>
      <c r="I50" s="941"/>
      <c r="J50" s="941"/>
      <c r="K50" s="941"/>
      <c r="L50" s="941"/>
      <c r="M50" s="942"/>
      <c r="N50" s="943"/>
    </row>
    <row r="51" spans="1:14" ht="9.75" customHeight="1">
      <c r="A51" s="427"/>
      <c r="B51" s="1167"/>
      <c r="C51" s="1168"/>
      <c r="D51" s="1008"/>
      <c r="E51" s="982" t="s">
        <v>93</v>
      </c>
      <c r="F51" s="989"/>
      <c r="G51" s="1037">
        <f>ROUND((+'２０（第2表）'!F6+'２０（第2表）'!F7)/'２７（第6表の2）'!F19*1000,0)</f>
        <v>378092</v>
      </c>
      <c r="H51" s="1038">
        <f>ROUND((+'２０（第2表）'!G6+'２０（第2表）'!G7)/'２７（第6表の2）'!G19*1000,0)</f>
        <v>332973</v>
      </c>
      <c r="I51" s="1038">
        <f>ROUND((+'２０（第2表）'!H6+'２０（第2表）'!H7)/'２７（第6表の2）'!H19*1000,0)</f>
        <v>395258</v>
      </c>
      <c r="J51" s="1038">
        <f>ROUND((+'２０（第2表）'!I6+'２０（第2表）'!I7)/'２７（第6表の2）'!I19*1000,0)</f>
        <v>310288</v>
      </c>
      <c r="K51" s="1038">
        <f>ROUND((+'２０（第2表）'!J6+'２０（第2表）'!J7)/'２７（第6表の2）'!J19*1000,0)</f>
        <v>162510</v>
      </c>
      <c r="L51" s="1038" t="e">
        <f>ROUND((+'２０（第2表）'!K6+'２０（第2表）'!K7)/'２７（第6表の2）'!K19*1000,0)</f>
        <v>#DIV/0!</v>
      </c>
      <c r="M51" s="1039">
        <f>ROUND((+'２０（第2表）'!L6+'２０（第2表）'!L7)/'２７（第6表の2）'!L19*1000,0)</f>
        <v>384510</v>
      </c>
      <c r="N51" s="1040">
        <f>ROUND((+'２０（第2表）'!M6+'２０（第2表）'!M7)/'２７（第6表の2）'!M19*1000,0)</f>
        <v>378572</v>
      </c>
    </row>
    <row r="52" spans="1:14" ht="9.75" customHeight="1">
      <c r="A52" s="427"/>
      <c r="B52" s="1167"/>
      <c r="C52" s="1168"/>
      <c r="D52" s="1001" t="s">
        <v>94</v>
      </c>
      <c r="E52" s="978" t="s">
        <v>95</v>
      </c>
      <c r="F52" s="463"/>
      <c r="G52" s="926"/>
      <c r="H52" s="122"/>
      <c r="I52" s="122"/>
      <c r="J52" s="122"/>
      <c r="K52" s="122"/>
      <c r="L52" s="122"/>
      <c r="M52" s="443"/>
      <c r="N52" s="455"/>
    </row>
    <row r="53" spans="1:14" ht="9.75" customHeight="1" thickBot="1">
      <c r="A53" s="428"/>
      <c r="B53" s="1171"/>
      <c r="C53" s="1172"/>
      <c r="D53" s="996" t="s">
        <v>96</v>
      </c>
      <c r="E53" s="944" t="s">
        <v>97</v>
      </c>
      <c r="F53" s="473"/>
      <c r="G53" s="927">
        <f>ROUND((+'２０（第2表）'!F6+'２０（第2表）'!F7)/+'２７（第6表の2）'!F20*1000,0)</f>
        <v>72379</v>
      </c>
      <c r="H53" s="185">
        <f>ROUND((+'２０（第2表）'!G6+'２０（第2表）'!G7)/+'２７（第6表の2）'!G20*1000,0)</f>
        <v>51806</v>
      </c>
      <c r="I53" s="185">
        <f>ROUND((+'２０（第2表）'!H6+'２０（第2表）'!H7)/+'２７（第6表の2）'!H20*1000,0)</f>
        <v>52701</v>
      </c>
      <c r="J53" s="185">
        <f>ROUND((+'２０（第2表）'!I6+'２０（第2表）'!I7)/+'２７（第6表の2）'!I20*1000,0)</f>
        <v>40200</v>
      </c>
      <c r="K53" s="185">
        <f>ROUND((+'２０（第2表）'!J6+'２０（第2表）'!J7)/+'２７（第6表の2）'!J20*1000,0)</f>
        <v>33824</v>
      </c>
      <c r="L53" s="185" t="e">
        <f>ROUND((+'２０（第2表）'!K6+'２０（第2表）'!K7)/+'２７（第6表の2）'!K20*1000,0)</f>
        <v>#DIV/0!</v>
      </c>
      <c r="M53" s="184">
        <f>ROUND((+'２０（第2表）'!L6+'２０（第2表）'!L7)/+'２７（第6表の2）'!L20*1000,0)</f>
        <v>56021</v>
      </c>
      <c r="N53" s="474">
        <f>ROUND((+'２０（第2表）'!M6+'２０（第2表）'!M7)/+'２７（第6表の2）'!M20*1000,0)</f>
        <v>59771</v>
      </c>
    </row>
    <row r="54" spans="1:14" ht="9.75" customHeight="1">
      <c r="A54" s="427" t="s">
        <v>98</v>
      </c>
      <c r="B54" s="124" t="s">
        <v>99</v>
      </c>
      <c r="C54" s="125"/>
      <c r="D54" s="125"/>
      <c r="E54" s="125"/>
      <c r="F54" s="464"/>
      <c r="G54" s="945"/>
      <c r="H54" s="936"/>
      <c r="I54" s="936"/>
      <c r="J54" s="936"/>
      <c r="K54" s="936"/>
      <c r="L54" s="936"/>
      <c r="M54" s="937"/>
      <c r="N54" s="938"/>
    </row>
    <row r="55" spans="1:14" ht="9.75" customHeight="1">
      <c r="A55" s="427"/>
      <c r="B55" s="1167"/>
      <c r="C55" s="1168"/>
      <c r="D55" s="975" t="s">
        <v>203</v>
      </c>
      <c r="E55" s="974" t="s">
        <v>100</v>
      </c>
      <c r="F55" s="965"/>
      <c r="G55" s="946"/>
      <c r="H55" s="941"/>
      <c r="I55" s="941"/>
      <c r="J55" s="941"/>
      <c r="K55" s="941"/>
      <c r="L55" s="941"/>
      <c r="M55" s="942"/>
      <c r="N55" s="943"/>
    </row>
    <row r="56" spans="1:14" ht="9.75" customHeight="1">
      <c r="A56" s="427"/>
      <c r="B56" s="1167"/>
      <c r="C56" s="1168"/>
      <c r="D56" s="981"/>
      <c r="E56" s="988" t="s">
        <v>101</v>
      </c>
      <c r="F56" s="989"/>
      <c r="G56" s="990">
        <f>ROUND(+'２１（第3表）'!D23/('９（第1表）'!E46+'９（第1表）'!E48)*1000,0)</f>
        <v>2021</v>
      </c>
      <c r="H56" s="991">
        <f>ROUND(+'２１（第3表）'!F23/('９（第1表）'!F46+'９（第1表）'!F48)*1000,0)</f>
        <v>4528</v>
      </c>
      <c r="I56" s="991">
        <f>ROUND(+'２１（第3表）'!H23/('９（第1表）'!G46+'９（第1表）'!G48)*1000,0)</f>
        <v>3553</v>
      </c>
      <c r="J56" s="991">
        <f>ROUND(+'２１（第3表）'!J23/('９（第1表）'!H46+'９（第1表）'!H48)*1000,0)</f>
        <v>341</v>
      </c>
      <c r="K56" s="991">
        <f>ROUND(+'２１（第3表）'!L23/('９（第1表）'!I46+'９（第1表）'!I48)*1000,0)</f>
        <v>153</v>
      </c>
      <c r="L56" s="991">
        <f>ROUND(+'２１（第3表）'!N23/('９（第1表）'!J46+'９（第1表）'!J48)*1000,0)</f>
        <v>0</v>
      </c>
      <c r="M56" s="992">
        <f>ROUND(+'２１（第3表）'!P23/('９（第1表）'!K46+'９（第1表）'!K48)*1000,0)</f>
        <v>381</v>
      </c>
      <c r="N56" s="993">
        <f>ROUND(+'２１（第3表）'!R23/('９（第1表）'!L46+'９（第1表）'!L48)*1000,0)</f>
        <v>1001</v>
      </c>
    </row>
    <row r="57" spans="1:14" ht="9.75" customHeight="1">
      <c r="A57" s="427"/>
      <c r="B57" s="1167"/>
      <c r="C57" s="1168"/>
      <c r="D57" s="975" t="s">
        <v>204</v>
      </c>
      <c r="E57" s="974" t="s">
        <v>102</v>
      </c>
      <c r="F57" s="965"/>
      <c r="G57" s="946"/>
      <c r="H57" s="941"/>
      <c r="I57" s="941"/>
      <c r="J57" s="941"/>
      <c r="K57" s="941"/>
      <c r="L57" s="941"/>
      <c r="M57" s="942"/>
      <c r="N57" s="943"/>
    </row>
    <row r="58" spans="1:14" ht="9.75" customHeight="1">
      <c r="A58" s="427"/>
      <c r="B58" s="1167"/>
      <c r="C58" s="1168"/>
      <c r="D58" s="981"/>
      <c r="E58" s="988" t="s">
        <v>103</v>
      </c>
      <c r="F58" s="989"/>
      <c r="G58" s="990">
        <f>ROUND(+'２１（第3表）'!D24/('９（第1表）'!E46+'９（第1表）'!E48)*1000,0)</f>
        <v>1226</v>
      </c>
      <c r="H58" s="991">
        <f>ROUND(+'２１（第3表）'!F24/('９（第1表）'!F46+'９（第1表）'!F48)*1000,0)</f>
        <v>503</v>
      </c>
      <c r="I58" s="991">
        <f>ROUND(+'２１（第3表）'!H24/('９（第1表）'!G46+'９（第1表）'!G48)*1000,0)</f>
        <v>276</v>
      </c>
      <c r="J58" s="991">
        <f>ROUND(+'２１（第3表）'!J24/('９（第1表）'!H46+'９（第1表）'!H48)*1000,0)</f>
        <v>1442</v>
      </c>
      <c r="K58" s="991">
        <f>ROUND(+'２１（第3表）'!L24/('９（第1表）'!I46+'９（第1表）'!I48)*1000,0)</f>
        <v>553</v>
      </c>
      <c r="L58" s="991">
        <f>ROUND(+'２１（第3表）'!N24/('９（第1表）'!J46+'９（第1表）'!J48)*1000,0)</f>
        <v>0</v>
      </c>
      <c r="M58" s="992">
        <f>ROUND(+'２１（第3表）'!P24/('９（第1表）'!K46+'９（第1表）'!K48)*1000,0)</f>
        <v>1646</v>
      </c>
      <c r="N58" s="993">
        <f>ROUND(+'２１（第3表）'!R24/('９（第1表）'!L46+'９（第1表）'!L48)*1000,0)</f>
        <v>1138</v>
      </c>
    </row>
    <row r="59" spans="1:14" ht="9.75" customHeight="1">
      <c r="A59" s="427"/>
      <c r="B59" s="1167"/>
      <c r="C59" s="1168"/>
      <c r="D59" s="975" t="s">
        <v>104</v>
      </c>
      <c r="E59" s="974" t="s">
        <v>105</v>
      </c>
      <c r="F59" s="965"/>
      <c r="G59" s="946"/>
      <c r="H59" s="941"/>
      <c r="I59" s="941"/>
      <c r="J59" s="941"/>
      <c r="K59" s="941"/>
      <c r="L59" s="941"/>
      <c r="M59" s="942"/>
      <c r="N59" s="943"/>
    </row>
    <row r="60" spans="1:14" ht="9.75" customHeight="1">
      <c r="A60" s="427"/>
      <c r="B60" s="1169"/>
      <c r="C60" s="1170"/>
      <c r="D60" s="949"/>
      <c r="E60" s="132" t="s">
        <v>106</v>
      </c>
      <c r="F60" s="465"/>
      <c r="G60" s="928">
        <f>ROUND(+'２１（第3表）'!D25/(+'９（第1表）'!E46+'９（第1表）'!E48)*1000,0)</f>
        <v>3247</v>
      </c>
      <c r="H60" s="45">
        <f>ROUND(+'２１（第3表）'!F25/(+'９（第1表）'!F46+'９（第1表）'!F48)*1000,0)</f>
        <v>5031</v>
      </c>
      <c r="I60" s="45">
        <f>ROUND(+'２１（第3表）'!H25/(+'９（第1表）'!G46+'９（第1表）'!G48)*1000,0)</f>
        <v>3829</v>
      </c>
      <c r="J60" s="45">
        <f>ROUND(+'２１（第3表）'!J25/(+'９（第1表）'!H46+'９（第1表）'!H48)*1000,0)</f>
        <v>1783</v>
      </c>
      <c r="K60" s="45">
        <f>ROUND(+'２１（第3表）'!L25/(+'９（第1表）'!I46+'９（第1表）'!I48)*1000,0)</f>
        <v>706</v>
      </c>
      <c r="L60" s="45">
        <f>ROUND(+'２１（第3表）'!N25/(+'９（第1表）'!J46+'９（第1表）'!J48)*1000,0)</f>
        <v>0</v>
      </c>
      <c r="M60" s="44">
        <f>ROUND(+'２１（第3表）'!P25/(+'９（第1表）'!K46+'９（第1表）'!K48)*1000,0)</f>
        <v>2027</v>
      </c>
      <c r="N60" s="456">
        <f>ROUND(+'２１（第3表）'!R25/(+'９（第1表）'!L46+'９（第1表）'!L48)*1000,0)</f>
        <v>2139</v>
      </c>
    </row>
    <row r="61" spans="1:14" ht="9.75" customHeight="1">
      <c r="A61" s="427"/>
      <c r="B61" s="124" t="s">
        <v>107</v>
      </c>
      <c r="C61" s="125"/>
      <c r="D61" s="125"/>
      <c r="E61" s="125"/>
      <c r="F61" s="464"/>
      <c r="G61" s="945"/>
      <c r="H61" s="936"/>
      <c r="I61" s="936"/>
      <c r="J61" s="936"/>
      <c r="K61" s="936"/>
      <c r="L61" s="936"/>
      <c r="M61" s="937"/>
      <c r="N61" s="938"/>
    </row>
    <row r="62" spans="1:14" ht="9.75" customHeight="1">
      <c r="A62" s="427"/>
      <c r="B62" s="1167"/>
      <c r="C62" s="1168"/>
      <c r="D62" s="952" t="s">
        <v>108</v>
      </c>
      <c r="E62" s="940"/>
      <c r="F62" s="965"/>
      <c r="G62" s="946"/>
      <c r="H62" s="941"/>
      <c r="I62" s="941"/>
      <c r="J62" s="941"/>
      <c r="K62" s="941"/>
      <c r="L62" s="941"/>
      <c r="M62" s="942"/>
      <c r="N62" s="943"/>
    </row>
    <row r="63" spans="1:14" ht="9.75" customHeight="1">
      <c r="A63" s="427"/>
      <c r="B63" s="1169"/>
      <c r="C63" s="1170"/>
      <c r="D63" s="1086" t="s">
        <v>64</v>
      </c>
      <c r="E63" s="130"/>
      <c r="F63" s="465"/>
      <c r="G63" s="929">
        <f>ROUND(+'２１（第3表）'!D28/'９（第1表）'!E46*1000,0)</f>
        <v>11</v>
      </c>
      <c r="H63" s="121">
        <f>ROUND(+'２１（第3表）'!F28/'９（第1表）'!F46*1000,0)</f>
        <v>602</v>
      </c>
      <c r="I63" s="121">
        <f>ROUND(+'２１（第3表）'!H28/'９（第1表）'!G46*1000,0)</f>
        <v>0</v>
      </c>
      <c r="J63" s="121">
        <f>ROUND(+'２１（第3表）'!J28/'９（第1表）'!H46*1000,0)</f>
        <v>680</v>
      </c>
      <c r="K63" s="121">
        <f>ROUND(+'２１（第3表）'!L28/'９（第1表）'!I46*1000,0)</f>
        <v>639</v>
      </c>
      <c r="L63" s="121">
        <f>ROUND(+'２１（第3表）'!N28/'９（第1表）'!J46*1000,0)</f>
        <v>0</v>
      </c>
      <c r="M63" s="444">
        <f>ROUND(+'２１（第3表）'!P28/'９（第1表）'!K46*1000,0)</f>
        <v>567</v>
      </c>
      <c r="N63" s="457">
        <f>ROUND(+'２１（第3表）'!R28/'９（第1表）'!L46*1000,0)</f>
        <v>358</v>
      </c>
    </row>
    <row r="64" spans="1:14" ht="9.75" customHeight="1">
      <c r="A64" s="427"/>
      <c r="B64" s="124" t="s">
        <v>109</v>
      </c>
      <c r="C64" s="125"/>
      <c r="D64" s="125"/>
      <c r="E64" s="125"/>
      <c r="F64" s="464"/>
      <c r="G64" s="945"/>
      <c r="H64" s="936"/>
      <c r="I64" s="936"/>
      <c r="J64" s="936"/>
      <c r="K64" s="936"/>
      <c r="L64" s="936"/>
      <c r="M64" s="937"/>
      <c r="N64" s="938"/>
    </row>
    <row r="65" spans="1:14" ht="9.75" customHeight="1">
      <c r="A65" s="427"/>
      <c r="B65" s="1167"/>
      <c r="C65" s="1168"/>
      <c r="D65" s="952" t="s">
        <v>110</v>
      </c>
      <c r="E65" s="1187" t="s">
        <v>35</v>
      </c>
      <c r="F65" s="965"/>
      <c r="G65" s="946"/>
      <c r="H65" s="941"/>
      <c r="I65" s="941"/>
      <c r="J65" s="941"/>
      <c r="K65" s="941"/>
      <c r="L65" s="941"/>
      <c r="M65" s="942"/>
      <c r="N65" s="943"/>
    </row>
    <row r="66" spans="1:14" ht="9.75" customHeight="1">
      <c r="A66" s="427"/>
      <c r="B66" s="1169"/>
      <c r="C66" s="1170"/>
      <c r="D66" s="947" t="s">
        <v>111</v>
      </c>
      <c r="E66" s="1188"/>
      <c r="F66" s="465"/>
      <c r="G66" s="930">
        <f>ROUND(+'２７（第6表の2）'!F43/+'２１（第3表）'!D23*100,1)</f>
        <v>115</v>
      </c>
      <c r="H66" s="146">
        <f>ROUND(+'２７（第6表の2）'!G43/+'２１（第3表）'!F23*100,1)</f>
        <v>119</v>
      </c>
      <c r="I66" s="146">
        <f>ROUND(+'２７（第6表の2）'!H43/+'２１（第3表）'!H23*100,1)</f>
        <v>110.8</v>
      </c>
      <c r="J66" s="146">
        <f>ROUND(+'２７（第6表の2）'!I43/+'２１（第3表）'!J23*100,1)</f>
        <v>108.7</v>
      </c>
      <c r="K66" s="146">
        <f>ROUND(+'２７（第6表の2）'!J43/+'２１（第3表）'!L23*100,1)</f>
        <v>106.9</v>
      </c>
      <c r="L66" s="146" t="e">
        <f>ROUND(+'２７（第6表の2）'!K43/+'２１（第3表）'!N23*100,1)</f>
        <v>#DIV/0!</v>
      </c>
      <c r="M66" s="445">
        <f>ROUND(+'２７（第6表の2）'!L43/+'２１（第3表）'!P23*100,1)</f>
        <v>100</v>
      </c>
      <c r="N66" s="458">
        <f>ROUND(+'２７（第6表の2）'!M43/+'２１（第3表）'!R23*100,1)</f>
        <v>112.9</v>
      </c>
    </row>
    <row r="67" spans="1:14" ht="9.75" customHeight="1">
      <c r="A67" s="427"/>
      <c r="B67" s="124" t="s">
        <v>112</v>
      </c>
      <c r="C67" s="125"/>
      <c r="D67" s="125"/>
      <c r="E67" s="462"/>
      <c r="F67" s="464"/>
      <c r="G67" s="945"/>
      <c r="H67" s="936"/>
      <c r="I67" s="936"/>
      <c r="J67" s="936"/>
      <c r="K67" s="936"/>
      <c r="L67" s="936"/>
      <c r="M67" s="937"/>
      <c r="N67" s="938"/>
    </row>
    <row r="68" spans="1:14" ht="9.75" customHeight="1">
      <c r="A68" s="427"/>
      <c r="B68" s="1167"/>
      <c r="C68" s="1168"/>
      <c r="D68" s="952" t="s">
        <v>113</v>
      </c>
      <c r="E68" s="1187" t="s">
        <v>35</v>
      </c>
      <c r="F68" s="965"/>
      <c r="G68" s="946"/>
      <c r="H68" s="941"/>
      <c r="I68" s="941"/>
      <c r="J68" s="941"/>
      <c r="K68" s="941"/>
      <c r="L68" s="941"/>
      <c r="M68" s="942"/>
      <c r="N68" s="943"/>
    </row>
    <row r="69" spans="1:14" ht="9.75" customHeight="1" thickBot="1">
      <c r="A69" s="428"/>
      <c r="B69" s="1171"/>
      <c r="C69" s="1172"/>
      <c r="D69" s="944" t="s">
        <v>111</v>
      </c>
      <c r="E69" s="1189"/>
      <c r="F69" s="473"/>
      <c r="G69" s="931">
        <f>ROUND(+'２７（第6表の2）'!F44/'２１（第3表）'!D24*100,1)</f>
        <v>112.6</v>
      </c>
      <c r="H69" s="475">
        <f>ROUND(+'２７（第6表の2）'!G44/'２１（第3表）'!F24*100,1)</f>
        <v>114.9</v>
      </c>
      <c r="I69" s="475">
        <f>ROUND(+'２７（第6表の2）'!H44/'２１（第3表）'!H24*100,1)</f>
        <v>100.6</v>
      </c>
      <c r="J69" s="475">
        <f>ROUND(+'２７（第6表の2）'!I44/'２１（第3表）'!J24*100,1)</f>
        <v>121.8</v>
      </c>
      <c r="K69" s="475">
        <f>ROUND(+'２７（第6表の2）'!J44/'２１（第3表）'!L24*100,1)</f>
        <v>106.6</v>
      </c>
      <c r="L69" s="475" t="e">
        <f>ROUND(+'２７（第6表の2）'!K44/'２１（第3表）'!N24*100,1)</f>
        <v>#DIV/0!</v>
      </c>
      <c r="M69" s="476">
        <f>ROUND(+'２７（第6表の2）'!L44/'２１（第3表）'!P24*100,1)</f>
        <v>100</v>
      </c>
      <c r="N69" s="477">
        <f>ROUND(+'２７（第6表の2）'!M44/'２１（第3表）'!R24*100,1)</f>
        <v>108.7</v>
      </c>
    </row>
    <row r="70" spans="1:14" ht="9.75" customHeight="1">
      <c r="A70" s="427" t="s">
        <v>690</v>
      </c>
      <c r="B70" s="124" t="s">
        <v>114</v>
      </c>
      <c r="C70" s="125"/>
      <c r="D70" s="125"/>
      <c r="E70" s="125"/>
      <c r="F70" s="464"/>
      <c r="G70" s="945"/>
      <c r="H70" s="936"/>
      <c r="I70" s="936"/>
      <c r="J70" s="936"/>
      <c r="K70" s="936"/>
      <c r="L70" s="936"/>
      <c r="M70" s="937"/>
      <c r="N70" s="938"/>
    </row>
    <row r="71" spans="1:14" ht="9.75" customHeight="1">
      <c r="A71" s="427" t="s">
        <v>692</v>
      </c>
      <c r="B71" s="1167"/>
      <c r="C71" s="1168"/>
      <c r="D71" s="952" t="s">
        <v>115</v>
      </c>
      <c r="E71" s="940"/>
      <c r="F71" s="1186" t="s">
        <v>117</v>
      </c>
      <c r="G71" s="946"/>
      <c r="H71" s="941"/>
      <c r="I71" s="941"/>
      <c r="J71" s="941"/>
      <c r="K71" s="941"/>
      <c r="L71" s="941"/>
      <c r="M71" s="942"/>
      <c r="N71" s="943"/>
    </row>
    <row r="72" spans="1:14" ht="9.75" customHeight="1">
      <c r="A72" s="1085" t="s">
        <v>691</v>
      </c>
      <c r="B72" s="1169"/>
      <c r="C72" s="1170"/>
      <c r="D72" s="947" t="s">
        <v>116</v>
      </c>
      <c r="E72" s="130"/>
      <c r="F72" s="1182"/>
      <c r="G72" s="932">
        <f>ROUND((+'２７（第6表の2）'!F25+'２７（第6表の2）'!F26+'２７（第6表の2）'!F36+'２７（第6表の2）'!F37)/('２０（第2表）'!F6+'２０（第2表）'!F7)*100,1)</f>
        <v>22.1</v>
      </c>
      <c r="H72" s="147">
        <f>ROUND((+'２７（第6表の2）'!G25+'２７（第6表の2）'!G26+'２７（第6表の2）'!G36+'２７（第6表の2）'!G37)/('２０（第2表）'!G6+'２０（第2表）'!G7)*100,1)</f>
        <v>43.1</v>
      </c>
      <c r="I72" s="147">
        <f>ROUND((+'２７（第6表の2）'!H25+'２７（第6表の2）'!H26+'２７（第6表の2）'!H36+'２７（第6表の2）'!H37)/('２０（第2表）'!H6+'２０（第2表）'!H7)*100,1)</f>
        <v>35</v>
      </c>
      <c r="J72" s="147">
        <f>ROUND((+'２７（第6表の2）'!I25+'２７（第6表の2）'!I26+'２７（第6表の2）'!I36+'２７（第6表の2）'!I37)/('２０（第2表）'!I6+'２０（第2表）'!I7)*100,1)</f>
        <v>15.9</v>
      </c>
      <c r="K72" s="147">
        <f>ROUND((+'２７（第6表の2）'!J25+'２７（第6表の2）'!J26+'２７（第6表の2）'!J36+'２７（第6表の2）'!J37)/('２０（第2表）'!J6+'２０（第2表）'!J7)*100,1)</f>
        <v>8</v>
      </c>
      <c r="L72" s="147">
        <f>ROUND((+'２７（第6表の2）'!K25+'２７（第6表の2）'!K26+'２７（第6表の2）'!K36+'２７（第6表の2）'!K37)/('２０（第2表）'!K6+'２０（第2表）'!K7)*100,1)</f>
        <v>0</v>
      </c>
      <c r="M72" s="446">
        <f>ROUND((+'２７（第6表の2）'!L25+'２７（第6表の2）'!L26+'２７（第6表の2）'!L36+'２７（第6表の2）'!L37)/('２０（第2表）'!L6+'２０（第2表）'!L7)*100,1)</f>
        <v>13.4</v>
      </c>
      <c r="N72" s="459">
        <f>ROUND((+'２７（第6表の2）'!M25+'２７（第6表の2）'!M26+'２７（第6表の2）'!M36+'２７（第6表の2）'!M37)/('２０（第2表）'!M6+'２０（第2表）'!M7)*100,1)</f>
        <v>16.8</v>
      </c>
    </row>
    <row r="73" spans="1:14" ht="9.75" customHeight="1">
      <c r="A73" s="427"/>
      <c r="B73" s="124" t="s">
        <v>118</v>
      </c>
      <c r="C73" s="125"/>
      <c r="D73" s="125"/>
      <c r="E73" s="125"/>
      <c r="F73" s="464"/>
      <c r="G73" s="945"/>
      <c r="H73" s="936"/>
      <c r="I73" s="936"/>
      <c r="J73" s="936"/>
      <c r="K73" s="936"/>
      <c r="L73" s="936"/>
      <c r="M73" s="937"/>
      <c r="N73" s="938"/>
    </row>
    <row r="74" spans="1:14" ht="9.75" customHeight="1">
      <c r="A74" s="427"/>
      <c r="B74" s="1167"/>
      <c r="C74" s="1168"/>
      <c r="D74" s="952" t="s">
        <v>83</v>
      </c>
      <c r="E74" s="940"/>
      <c r="F74" s="1186" t="s">
        <v>119</v>
      </c>
      <c r="G74" s="946"/>
      <c r="H74" s="941"/>
      <c r="I74" s="941"/>
      <c r="J74" s="941"/>
      <c r="K74" s="941"/>
      <c r="L74" s="941"/>
      <c r="M74" s="942"/>
      <c r="N74" s="943"/>
    </row>
    <row r="75" spans="1:14" ht="9.75" customHeight="1">
      <c r="A75" s="427"/>
      <c r="B75" s="1169"/>
      <c r="C75" s="1170"/>
      <c r="D75" s="947" t="s">
        <v>84</v>
      </c>
      <c r="E75" s="130"/>
      <c r="F75" s="1182"/>
      <c r="G75" s="932">
        <f>ROUND((+'２７（第6表の2）'!F28+'２７（第6表の2）'!F39)/(+'２０（第2表）'!F6+'２０（第2表）'!F7)*100,1)</f>
        <v>13.3</v>
      </c>
      <c r="H75" s="147">
        <f>ROUND((+'２７（第6表の2）'!G28+'２７（第6表の2）'!G39)/(+'２０（第2表）'!G6+'２０（第2表）'!G7)*100,1)</f>
        <v>9.2</v>
      </c>
      <c r="I75" s="147">
        <f>ROUND((+'２７（第6表の2）'!H28+'２７（第6表の2）'!H39)/(+'２０（第2表）'!H6+'２０（第2表）'!H7)*100,1)</f>
        <v>7.6</v>
      </c>
      <c r="J75" s="147">
        <f>ROUND((+'２７（第6表の2）'!I28+'２７（第6表の2）'!I39)/(+'２０（第2表）'!I6+'２０（第2表）'!I7)*100,1)</f>
        <v>14.9</v>
      </c>
      <c r="K75" s="147">
        <f>ROUND((+'２７（第6表の2）'!J28+'２７（第6表の2）'!J39)/(+'２０（第2表）'!J6+'２０（第2表）'!J7)*100,1)</f>
        <v>20.8</v>
      </c>
      <c r="L75" s="147">
        <f>ROUND((+'２７（第6表の2）'!K28+'２７（第6表の2）'!K39)/(+'２０（第2表）'!K6+'２０（第2表）'!K7)*100,1)</f>
        <v>0</v>
      </c>
      <c r="M75" s="446">
        <f>ROUND((+'２７（第6表の2）'!L28+'２７（第6表の2）'!L39)/(+'２０（第2表）'!L6+'２０（第2表）'!L7)*100,1)</f>
        <v>10.3</v>
      </c>
      <c r="N75" s="459">
        <f>ROUND((+'２７（第6表の2）'!M28+'２７（第6表の2）'!M39)/(+'２０（第2表）'!M6+'２０（第2表）'!M7)*100,1)</f>
        <v>11.3</v>
      </c>
    </row>
    <row r="76" spans="1:14" ht="9.75" customHeight="1">
      <c r="A76" s="427"/>
      <c r="B76" s="138" t="s">
        <v>120</v>
      </c>
      <c r="C76" s="935"/>
      <c r="D76" s="125"/>
      <c r="E76" s="125"/>
      <c r="F76" s="464"/>
      <c r="G76" s="945"/>
      <c r="H76" s="936"/>
      <c r="I76" s="936"/>
      <c r="J76" s="936"/>
      <c r="K76" s="936"/>
      <c r="L76" s="936"/>
      <c r="M76" s="937"/>
      <c r="N76" s="938"/>
    </row>
    <row r="77" spans="1:14" ht="9.75" customHeight="1">
      <c r="A77" s="427"/>
      <c r="B77" s="1167"/>
      <c r="C77" s="1168"/>
      <c r="D77" s="952" t="s">
        <v>711</v>
      </c>
      <c r="E77" s="940"/>
      <c r="F77" s="1186" t="s">
        <v>121</v>
      </c>
      <c r="G77" s="946"/>
      <c r="H77" s="941"/>
      <c r="I77" s="941"/>
      <c r="J77" s="941"/>
      <c r="K77" s="941"/>
      <c r="L77" s="941"/>
      <c r="M77" s="942"/>
      <c r="N77" s="943"/>
    </row>
    <row r="78" spans="1:14" ht="9.75" customHeight="1" thickBot="1">
      <c r="A78" s="428"/>
      <c r="B78" s="1171"/>
      <c r="C78" s="1172"/>
      <c r="D78" s="944" t="s">
        <v>85</v>
      </c>
      <c r="E78" s="430"/>
      <c r="F78" s="1183"/>
      <c r="G78" s="933">
        <f>ROUND((+'２７（第6表の2）'!F29+'２７（第6表の2）'!F40)/(+'２０（第2表）'!F6+'２０（第2表）'!F7)*100,1)</f>
        <v>4.7</v>
      </c>
      <c r="H78" s="475">
        <f>ROUND((+'２７（第6表の2）'!G29+'２７（第6表の2）'!G40)/(+'２０（第2表）'!G6+'２０（第2表）'!G7)*100,1)</f>
        <v>3.5</v>
      </c>
      <c r="I78" s="475">
        <f>ROUND((+'２７（第6表の2）'!H29+'２７（第6表の2）'!H40)/(+'２０（第2表）'!H6+'２０（第2表）'!H7)*100,1)</f>
        <v>1.9</v>
      </c>
      <c r="J78" s="475">
        <f>ROUND((+'２７（第6表の2）'!I29+'２７（第6表の2）'!I40)/(+'２０（第2表）'!I6+'２０（第2表）'!I7)*100,1)</f>
        <v>8.2</v>
      </c>
      <c r="K78" s="475">
        <f>ROUND((+'２７（第6表の2）'!J29+'２７（第6表の2）'!J40)/(+'２０（第2表）'!J6+'２０（第2表）'!J7)*100,1)</f>
        <v>4.5</v>
      </c>
      <c r="L78" s="475">
        <f>ROUND((+'２７（第6表の2）'!K29+'２７（第6表の2）'!K40)/(+'２０（第2表）'!K6+'２０（第2表）'!K7)*100,1)</f>
        <v>0</v>
      </c>
      <c r="M78" s="476">
        <f>ROUND((+'２７（第6表の2）'!L29+'２７（第6表の2）'!L40)/(+'２０（第2表）'!L6+'２０（第2表）'!L7)*100,1)</f>
        <v>4.6</v>
      </c>
      <c r="N78" s="477">
        <f>ROUND((+'２７（第6表の2）'!M29+'２７（第6表の2）'!M40)/(+'２０（第2表）'!M6+'２０（第2表）'!M7)*100,1)</f>
        <v>4.7</v>
      </c>
    </row>
    <row r="79" spans="1:14" ht="9.75" customHeight="1">
      <c r="A79" s="427" t="s">
        <v>693</v>
      </c>
      <c r="B79" s="124" t="s">
        <v>122</v>
      </c>
      <c r="C79" s="125"/>
      <c r="D79" s="125"/>
      <c r="E79" s="125"/>
      <c r="F79" s="464"/>
      <c r="G79" s="945"/>
      <c r="H79" s="936"/>
      <c r="I79" s="936"/>
      <c r="J79" s="936"/>
      <c r="K79" s="936"/>
      <c r="L79" s="936"/>
      <c r="M79" s="937"/>
      <c r="N79" s="938"/>
    </row>
    <row r="80" spans="1:14" ht="9.75" customHeight="1">
      <c r="A80" s="1085" t="s">
        <v>691</v>
      </c>
      <c r="B80" s="1167"/>
      <c r="C80" s="1168"/>
      <c r="D80" s="975" t="s">
        <v>123</v>
      </c>
      <c r="E80" s="952" t="s">
        <v>124</v>
      </c>
      <c r="F80" s="1186" t="s">
        <v>29</v>
      </c>
      <c r="G80" s="946"/>
      <c r="H80" s="941"/>
      <c r="I80" s="941"/>
      <c r="J80" s="941"/>
      <c r="K80" s="941"/>
      <c r="L80" s="941"/>
      <c r="M80" s="942"/>
      <c r="N80" s="943"/>
    </row>
    <row r="81" spans="1:14" ht="9.75" customHeight="1">
      <c r="A81" s="427"/>
      <c r="B81" s="1167"/>
      <c r="C81" s="1168"/>
      <c r="D81" s="976"/>
      <c r="E81" s="979" t="s">
        <v>125</v>
      </c>
      <c r="F81" s="1185"/>
      <c r="G81" s="926">
        <f>ROUND(+'２１（第3表）'!D25/'２０（第2表）'!F5*100,1)</f>
        <v>18</v>
      </c>
      <c r="H81" s="122">
        <f>ROUND(+'２１（第3表）'!F25/'２０（第2表）'!G5*100,1)</f>
        <v>34.3</v>
      </c>
      <c r="I81" s="122">
        <f>ROUND(+'２１（第3表）'!H25/'２０（第2表）'!H5*100,1)</f>
        <v>28.4</v>
      </c>
      <c r="J81" s="980">
        <f>ROUND(+'２１（第3表）'!J25/'２０（第2表）'!I5*100,1)</f>
        <v>12.2</v>
      </c>
      <c r="K81" s="980">
        <f>ROUND(+'２１（第3表）'!L25/'２０（第2表）'!J5*100,1)</f>
        <v>6.6</v>
      </c>
      <c r="L81" s="122">
        <f>ROUND(+'２１（第3表）'!N25/'２０（第2表）'!K5*100,1)</f>
        <v>0</v>
      </c>
      <c r="M81" s="443">
        <f>ROUND(+'２１（第3表）'!P25/'２０（第2表）'!L5*100,1)</f>
        <v>12.8</v>
      </c>
      <c r="N81" s="455">
        <f>ROUND(+'２１（第3表）'!R25/'２０（第2表）'!M5*100,1)</f>
        <v>14.1</v>
      </c>
    </row>
    <row r="82" spans="1:14" ht="9.75" customHeight="1">
      <c r="A82" s="427"/>
      <c r="B82" s="1167"/>
      <c r="C82" s="1168"/>
      <c r="D82" s="975" t="s">
        <v>126</v>
      </c>
      <c r="E82" s="952" t="s">
        <v>127</v>
      </c>
      <c r="F82" s="1186" t="s">
        <v>29</v>
      </c>
      <c r="G82" s="946"/>
      <c r="H82" s="941"/>
      <c r="I82" s="941"/>
      <c r="J82" s="941"/>
      <c r="K82" s="941"/>
      <c r="L82" s="941"/>
      <c r="M82" s="942"/>
      <c r="N82" s="943"/>
    </row>
    <row r="83" spans="1:14" ht="9.75" customHeight="1">
      <c r="A83" s="427"/>
      <c r="B83" s="1167"/>
      <c r="C83" s="1168"/>
      <c r="D83" s="981" t="s">
        <v>128</v>
      </c>
      <c r="E83" s="982" t="s">
        <v>129</v>
      </c>
      <c r="F83" s="1184"/>
      <c r="G83" s="983">
        <f>ROUND(+'２１（第3表）'!D26/'２０（第2表）'!F5*100,1)</f>
        <v>9.2</v>
      </c>
      <c r="H83" s="984">
        <f>ROUND(+'２１（第3表）'!F26/'２０（第2表）'!G5*100,1)</f>
        <v>2.9</v>
      </c>
      <c r="I83" s="984">
        <f>ROUND(+'２１（第3表）'!H26/'２０（第2表）'!H5*100,1)</f>
        <v>1.2</v>
      </c>
      <c r="J83" s="984">
        <f>ROUND(+'２１（第3表）'!J26/'２０（第2表）'!I5*100,1)</f>
        <v>9.5</v>
      </c>
      <c r="K83" s="984">
        <f>ROUND(+'２１（第3表）'!L26/'２０（第2表）'!J5*100,1)</f>
        <v>8.3</v>
      </c>
      <c r="L83" s="984">
        <f>ROUND(+'２１（第3表）'!N26/'２０（第2表）'!K5*100,1)</f>
        <v>0</v>
      </c>
      <c r="M83" s="985">
        <f>ROUND(+'２１（第3表）'!P26/'２０（第2表）'!L5*100,1)</f>
        <v>10</v>
      </c>
      <c r="N83" s="986">
        <f>ROUND(+'２１（第3表）'!R26/'２０（第2表）'!M5*100,1)</f>
        <v>8.1</v>
      </c>
    </row>
    <row r="84" spans="1:14" ht="9.75" customHeight="1">
      <c r="A84" s="427"/>
      <c r="B84" s="1167"/>
      <c r="C84" s="1168"/>
      <c r="D84" s="976" t="s">
        <v>104</v>
      </c>
      <c r="E84" s="978" t="s">
        <v>130</v>
      </c>
      <c r="F84" s="1185" t="s">
        <v>29</v>
      </c>
      <c r="G84" s="926"/>
      <c r="H84" s="122"/>
      <c r="I84" s="122"/>
      <c r="J84" s="122"/>
      <c r="K84" s="122"/>
      <c r="L84" s="122"/>
      <c r="M84" s="443"/>
      <c r="N84" s="455"/>
    </row>
    <row r="85" spans="1:14" ht="9.75" customHeight="1">
      <c r="A85" s="427"/>
      <c r="B85" s="1169"/>
      <c r="C85" s="1170"/>
      <c r="D85" s="949"/>
      <c r="E85" s="947" t="s">
        <v>129</v>
      </c>
      <c r="F85" s="1182"/>
      <c r="G85" s="929">
        <f>ROUND(+'２１（第3表）'!D27/'２０（第2表）'!F5*100,1)</f>
        <v>27.2</v>
      </c>
      <c r="H85" s="121">
        <f>ROUND(+'２１（第3表）'!F27/'２０（第2表）'!G5*100,1)</f>
        <v>37.2</v>
      </c>
      <c r="I85" s="121">
        <f>ROUND(+'２１（第3表）'!H27/'２０（第2表）'!H5*100,1)</f>
        <v>29.6</v>
      </c>
      <c r="J85" s="146">
        <f>ROUND(+'２１（第3表）'!J27/'２０（第2表）'!I5*100,1)</f>
        <v>21.7</v>
      </c>
      <c r="K85" s="146">
        <f>ROUND(+'２１（第3表）'!L27/'２０（第2表）'!J5*100,1)</f>
        <v>14.9</v>
      </c>
      <c r="L85" s="121">
        <f>ROUND(+'２１（第3表）'!N27/'２０（第2表）'!K5*100,1)</f>
        <v>0</v>
      </c>
      <c r="M85" s="444">
        <f>ROUND(+'２１（第3表）'!P27/'２０（第2表）'!L5*100,1)</f>
        <v>22.8</v>
      </c>
      <c r="N85" s="457">
        <f>ROUND(+'２１（第3表）'!R27/'２０（第2表）'!M5*100,1)</f>
        <v>22.2</v>
      </c>
    </row>
    <row r="86" spans="1:14" ht="9.75" customHeight="1">
      <c r="A86" s="427"/>
      <c r="B86" s="124" t="s">
        <v>131</v>
      </c>
      <c r="C86" s="125"/>
      <c r="D86" s="125"/>
      <c r="E86" s="977" t="s">
        <v>298</v>
      </c>
      <c r="F86" s="1181" t="s">
        <v>355</v>
      </c>
      <c r="G86" s="926"/>
      <c r="H86" s="122"/>
      <c r="I86" s="122"/>
      <c r="J86" s="122"/>
      <c r="K86" s="122"/>
      <c r="L86" s="122"/>
      <c r="M86" s="443"/>
      <c r="N86" s="455"/>
    </row>
    <row r="87" spans="1:14" ht="9.75" customHeight="1" thickBot="1">
      <c r="A87" s="428"/>
      <c r="B87" s="429"/>
      <c r="C87" s="430"/>
      <c r="D87" s="430"/>
      <c r="E87" s="944" t="s">
        <v>81</v>
      </c>
      <c r="F87" s="1183"/>
      <c r="G87" s="933">
        <f>ROUND(+'２１（第3表）'!D12/'２０（第2表）'!F5*100,1)</f>
        <v>53.1</v>
      </c>
      <c r="H87" s="431">
        <f>ROUND(+'２１（第3表）'!F12/'２０（第2表）'!G5*100,1)</f>
        <v>57.4</v>
      </c>
      <c r="I87" s="431">
        <f>ROUND(+'２１（第3表）'!H12/'２０（第2表）'!H5*100,1)</f>
        <v>80.6</v>
      </c>
      <c r="J87" s="475">
        <f>ROUND(+'２１（第3表）'!J12/'２０（第2表）'!I5*100,1)</f>
        <v>75.2</v>
      </c>
      <c r="K87" s="475">
        <f>ROUND(+'２１（第3表）'!L12/'２０（第2表）'!J5*100,1)</f>
        <v>149.1</v>
      </c>
      <c r="L87" s="431">
        <f>ROUND(+'２１（第3表）'!N12/'２０（第2表）'!K5*100,1)</f>
        <v>0.7</v>
      </c>
      <c r="M87" s="447">
        <f>ROUND(+'２１（第3表）'!P12/'２０（第2表）'!L5*100,1)</f>
        <v>74.7</v>
      </c>
      <c r="N87" s="460">
        <f>ROUND(+'２１（第3表）'!R12/'２０（第2表）'!M5*100,1)</f>
        <v>64.2</v>
      </c>
    </row>
    <row r="88" spans="1:14" ht="9.75" customHeight="1">
      <c r="A88" s="427" t="s">
        <v>132</v>
      </c>
      <c r="B88" s="124" t="s">
        <v>133</v>
      </c>
      <c r="C88" s="125"/>
      <c r="D88" s="125"/>
      <c r="E88" s="125"/>
      <c r="F88" s="464"/>
      <c r="G88" s="945"/>
      <c r="H88" s="936"/>
      <c r="I88" s="936"/>
      <c r="J88" s="936"/>
      <c r="K88" s="936"/>
      <c r="L88" s="936"/>
      <c r="M88" s="937"/>
      <c r="N88" s="938"/>
    </row>
    <row r="89" spans="1:14" ht="9.75" customHeight="1">
      <c r="A89" s="427"/>
      <c r="B89" s="1167"/>
      <c r="C89" s="1168"/>
      <c r="D89" s="952" t="s">
        <v>134</v>
      </c>
      <c r="E89" s="940"/>
      <c r="F89" s="1186" t="s">
        <v>50</v>
      </c>
      <c r="G89" s="946"/>
      <c r="H89" s="941"/>
      <c r="I89" s="941"/>
      <c r="J89" s="941"/>
      <c r="K89" s="941"/>
      <c r="L89" s="941"/>
      <c r="M89" s="942"/>
      <c r="N89" s="943"/>
    </row>
    <row r="90" spans="1:14" ht="9.75" customHeight="1">
      <c r="A90" s="427"/>
      <c r="B90" s="1169"/>
      <c r="C90" s="1170"/>
      <c r="D90" s="947" t="s">
        <v>135</v>
      </c>
      <c r="E90" s="130"/>
      <c r="F90" s="1182"/>
      <c r="G90" s="929">
        <f>ROUND(+'２７（第6表の2）'!F46/('９（第1表）'!E46+'９（第1表）'!E48)*100,1)</f>
        <v>623.5</v>
      </c>
      <c r="H90" s="121">
        <f>ROUND(+'２７（第6表の2）'!G46/('９（第1表）'!F46+'９（第1表）'!F48)*100,1)</f>
        <v>254.4</v>
      </c>
      <c r="I90" s="121">
        <f>ROUND(+'２７（第6表の2）'!H46/('９（第1表）'!G46+'９（第1表）'!G48)*100,1)</f>
        <v>213.2</v>
      </c>
      <c r="J90" s="121">
        <f>ROUND(+'２７（第6表の2）'!I46/('９（第1表）'!H46+'９（第1表）'!H48)*100,1)</f>
        <v>454.8</v>
      </c>
      <c r="K90" s="121">
        <f>ROUND(+'２７（第6表の2）'!J46/('９（第1表）'!I46+'９（第1表）'!I48)*100,1)</f>
        <v>61.5</v>
      </c>
      <c r="L90" s="121">
        <f>ROUND(+'２７（第6表の2）'!K46/('９（第1表）'!J46+'９（第1表）'!J48)*100,1)</f>
        <v>0</v>
      </c>
      <c r="M90" s="444">
        <f>ROUND(+'２７（第6表の2）'!L46/('９（第1表）'!K46+'９（第1表）'!K48)*100,1)</f>
        <v>508.8</v>
      </c>
      <c r="N90" s="457">
        <f>ROUND(+'２７（第6表の2）'!M46/('９（第1表）'!L46+'９（第1表）'!L48)*100,1)</f>
        <v>417.1</v>
      </c>
    </row>
    <row r="91" spans="1:14" ht="9.75" customHeight="1">
      <c r="A91" s="427"/>
      <c r="B91" s="124" t="s">
        <v>714</v>
      </c>
      <c r="C91" s="125"/>
      <c r="D91" s="125"/>
      <c r="E91" s="125"/>
      <c r="F91" s="464"/>
      <c r="G91" s="945"/>
      <c r="H91" s="936"/>
      <c r="I91" s="936"/>
      <c r="J91" s="936"/>
      <c r="K91" s="936"/>
      <c r="L91" s="936"/>
      <c r="M91" s="937"/>
      <c r="N91" s="938"/>
    </row>
    <row r="92" spans="1:14" ht="9.75" customHeight="1">
      <c r="A92" s="427"/>
      <c r="B92" s="1167"/>
      <c r="C92" s="1168"/>
      <c r="D92" s="952" t="s">
        <v>715</v>
      </c>
      <c r="E92" s="940"/>
      <c r="F92" s="1186" t="s">
        <v>50</v>
      </c>
      <c r="G92" s="946"/>
      <c r="H92" s="941"/>
      <c r="I92" s="941"/>
      <c r="J92" s="941"/>
      <c r="K92" s="941"/>
      <c r="L92" s="941"/>
      <c r="M92" s="942"/>
      <c r="N92" s="943"/>
    </row>
    <row r="93" spans="1:14" ht="9.75" customHeight="1">
      <c r="A93" s="427"/>
      <c r="B93" s="1169"/>
      <c r="C93" s="1170"/>
      <c r="D93" s="947" t="s">
        <v>136</v>
      </c>
      <c r="E93" s="130"/>
      <c r="F93" s="1182"/>
      <c r="G93" s="929">
        <f>ROUND(+'２７（第6表の2）'!F47/(+'９（第1表）'!E46+'９（第1表）'!E48)*100,1)</f>
        <v>14</v>
      </c>
      <c r="H93" s="146">
        <f>ROUND(+'２７（第6表の2）'!G47/(+'９（第1表）'!F46+'９（第1表）'!F48)*100,1)</f>
        <v>12.4</v>
      </c>
      <c r="I93" s="146">
        <f>ROUND(+'２７（第6表の2）'!H47/(+'９（第1表）'!G46+'９（第1表）'!G48)*100,1)</f>
        <v>9.5</v>
      </c>
      <c r="J93" s="146">
        <f>ROUND(+'２７（第6表の2）'!I47/(+'９（第1表）'!H46+'９（第1表）'!H48)*100,1)</f>
        <v>21.3</v>
      </c>
      <c r="K93" s="146">
        <f>ROUND(+'２７（第6表の2）'!J47/(+'９（第1表）'!I46+'９（第1表）'!I48)*100,1)</f>
        <v>8.9</v>
      </c>
      <c r="L93" s="146">
        <f>ROUND(+'２７（第6表の2）'!K47/(+'９（第1表）'!J46+'９（第1表）'!J48)*100,1)</f>
        <v>0</v>
      </c>
      <c r="M93" s="445">
        <f>ROUND(+'２７（第6表の2）'!L47/(+'９（第1表）'!K46+'９（第1表）'!K48)*100,1)</f>
        <v>14.8</v>
      </c>
      <c r="N93" s="458">
        <f>ROUND(+'２７（第6表の2）'!M47/(+'９（第1表）'!L46+'９（第1表）'!L48)*100,1)</f>
        <v>13.2</v>
      </c>
    </row>
    <row r="94" spans="1:14" ht="9.75" customHeight="1">
      <c r="A94" s="427"/>
      <c r="B94" s="124" t="s">
        <v>137</v>
      </c>
      <c r="C94" s="125"/>
      <c r="D94" s="125"/>
      <c r="E94" s="125"/>
      <c r="F94" s="464"/>
      <c r="G94" s="945"/>
      <c r="H94" s="936"/>
      <c r="I94" s="936"/>
      <c r="J94" s="936"/>
      <c r="K94" s="936"/>
      <c r="L94" s="936"/>
      <c r="M94" s="937"/>
      <c r="N94" s="938"/>
    </row>
    <row r="95" spans="1:14" ht="9.75" customHeight="1">
      <c r="A95" s="427"/>
      <c r="B95" s="1167"/>
      <c r="C95" s="1168"/>
      <c r="D95" s="952" t="s">
        <v>138</v>
      </c>
      <c r="E95" s="940"/>
      <c r="F95" s="965"/>
      <c r="G95" s="946"/>
      <c r="H95" s="941"/>
      <c r="I95" s="941"/>
      <c r="J95" s="941"/>
      <c r="K95" s="941"/>
      <c r="L95" s="941"/>
      <c r="M95" s="942"/>
      <c r="N95" s="943"/>
    </row>
    <row r="96" spans="1:14" ht="9.75" customHeight="1">
      <c r="A96" s="427"/>
      <c r="B96" s="1169"/>
      <c r="C96" s="1170"/>
      <c r="D96" s="947" t="s">
        <v>139</v>
      </c>
      <c r="E96" s="130"/>
      <c r="F96" s="465"/>
      <c r="G96" s="932">
        <f>ROUND(+'２７（第6表の2）'!F46/'２７（第6表の2）'!F64,1)</f>
        <v>96023.7</v>
      </c>
      <c r="H96" s="147">
        <f>ROUND(+'２７（第6表の2）'!G46/'２７（第6表の2）'!G64,1)</f>
        <v>62702</v>
      </c>
      <c r="I96" s="147">
        <f>ROUND(+'２７（第6表の2）'!H46/'２７（第6表の2）'!H64,1)</f>
        <v>51193</v>
      </c>
      <c r="J96" s="147">
        <f>ROUND(+'２７（第6表の2）'!I46/'２７（第6表の2）'!I64,1)</f>
        <v>52222.9</v>
      </c>
      <c r="K96" s="147">
        <f>ROUND(+'２７（第6表の2）'!J46/'２７（第6表の2）'!J64,1)</f>
        <v>8624</v>
      </c>
      <c r="L96" s="147" t="e">
        <f>ROUND(+'２７（第6表の2）'!K46/'２７（第6表の2）'!K64,1)</f>
        <v>#DIV/0!</v>
      </c>
      <c r="M96" s="446">
        <f>ROUND(+'２７（第6表の2）'!L46/'２７（第6表の2）'!L64,1)</f>
        <v>104366.1</v>
      </c>
      <c r="N96" s="459">
        <f>ROUND(+'２７（第6表の2）'!M46/'２７（第6表の2）'!M64,1)</f>
        <v>76719.9</v>
      </c>
    </row>
    <row r="97" spans="1:14" ht="9.75" customHeight="1">
      <c r="A97" s="427"/>
      <c r="B97" s="124" t="s">
        <v>140</v>
      </c>
      <c r="C97" s="125"/>
      <c r="D97" s="125"/>
      <c r="E97" s="125"/>
      <c r="F97" s="464"/>
      <c r="G97" s="945"/>
      <c r="H97" s="936"/>
      <c r="I97" s="936"/>
      <c r="J97" s="936"/>
      <c r="K97" s="936"/>
      <c r="L97" s="950"/>
      <c r="M97" s="937"/>
      <c r="N97" s="938"/>
    </row>
    <row r="98" spans="1:14" ht="9.75" customHeight="1">
      <c r="A98" s="427"/>
      <c r="B98" s="1167"/>
      <c r="C98" s="1168"/>
      <c r="D98" s="952" t="s">
        <v>83</v>
      </c>
      <c r="E98" s="940"/>
      <c r="F98" s="965"/>
      <c r="G98" s="946"/>
      <c r="H98" s="941"/>
      <c r="I98" s="941"/>
      <c r="J98" s="941"/>
      <c r="K98" s="941"/>
      <c r="L98" s="951"/>
      <c r="M98" s="942"/>
      <c r="N98" s="943"/>
    </row>
    <row r="99" spans="1:14" ht="9.75" customHeight="1">
      <c r="A99" s="427"/>
      <c r="B99" s="1169"/>
      <c r="C99" s="1170"/>
      <c r="D99" s="947" t="s">
        <v>89</v>
      </c>
      <c r="E99" s="130"/>
      <c r="F99" s="465"/>
      <c r="G99" s="932">
        <f>ROUND((+'２７（第6表の2）'!F28+'２７（第6表の2）'!F39)/'２７（第6表の2）'!F64,1)</f>
        <v>34248.1</v>
      </c>
      <c r="H99" s="147">
        <f>ROUND((+'２７（第6表の2）'!G28+'２７（第6表の2）'!G39)/'２７（第6表の2）'!G64,1)</f>
        <v>31326</v>
      </c>
      <c r="I99" s="147">
        <f>ROUND((+'２７（第6表の2）'!H28+'２７（第6表の2）'!H39)/'２７（第6表の2）'!H64,1)</f>
        <v>22101</v>
      </c>
      <c r="J99" s="147">
        <f>ROUND((+'２７（第6表の2）'!I28+'２７（第6表の2）'!I39)/'２７（第6表の2）'!I64,1)</f>
        <v>22831.1</v>
      </c>
      <c r="K99" s="147">
        <f>ROUND((+'２７（第6表の2）'!J28+'２７（第6表の2）'!J39)/'２７（第6表の2）'!J64,1)</f>
        <v>27494</v>
      </c>
      <c r="L99" s="147" t="e">
        <f>ROUND((+'２７（第6表の2）'!K28+'２７（第6表の2）'!K39)/'２７（第6表の2）'!K64,1)</f>
        <v>#DIV/0!</v>
      </c>
      <c r="M99" s="446">
        <f>ROUND((+'２７（第6表の2）'!L28+'２７（第6表の2）'!L39)/'２７（第6表の2）'!L64,1)</f>
        <v>31971.9</v>
      </c>
      <c r="N99" s="459">
        <f>ROUND((+'２７（第6表の2）'!M28+'２７（第6表の2）'!M39)/'２７（第6表の2）'!M64,1)</f>
        <v>29463</v>
      </c>
    </row>
    <row r="100" spans="1:14" ht="9.75" customHeight="1">
      <c r="A100" s="427"/>
      <c r="B100" s="124" t="s">
        <v>716</v>
      </c>
      <c r="C100" s="125"/>
      <c r="D100" s="125"/>
      <c r="E100" s="125"/>
      <c r="F100" s="464"/>
      <c r="G100" s="945"/>
      <c r="H100" s="936"/>
      <c r="I100" s="936"/>
      <c r="J100" s="936"/>
      <c r="K100" s="936"/>
      <c r="L100" s="950"/>
      <c r="M100" s="937"/>
      <c r="N100" s="938"/>
    </row>
    <row r="101" spans="1:14" ht="9.75" customHeight="1">
      <c r="A101" s="427"/>
      <c r="B101" s="1167"/>
      <c r="C101" s="1168"/>
      <c r="D101" s="952" t="s">
        <v>717</v>
      </c>
      <c r="E101" s="940"/>
      <c r="F101" s="965"/>
      <c r="G101" s="946"/>
      <c r="H101" s="941"/>
      <c r="I101" s="941"/>
      <c r="J101" s="941"/>
      <c r="K101" s="941"/>
      <c r="L101" s="951"/>
      <c r="M101" s="942"/>
      <c r="N101" s="943"/>
    </row>
    <row r="102" spans="1:14" ht="9.75" customHeight="1">
      <c r="A102" s="427"/>
      <c r="B102" s="1169"/>
      <c r="C102" s="1170"/>
      <c r="D102" s="947" t="s">
        <v>718</v>
      </c>
      <c r="E102" s="130"/>
      <c r="F102" s="465"/>
      <c r="G102" s="932">
        <f>ROUND(+'２７（第6表の2）'!F47/'２７（第6表の2）'!F63,1)</f>
        <v>3946</v>
      </c>
      <c r="H102" s="147">
        <f>ROUND(+'２７（第6表の2）'!G47/'２７（第6表の2）'!G63,1)</f>
        <v>1529</v>
      </c>
      <c r="I102" s="147">
        <f>ROUND(+'２７（第6表の2）'!H47/'２７（第6表の2）'!H63,1)</f>
        <v>1139.5</v>
      </c>
      <c r="J102" s="147">
        <f>ROUND(+'２７（第6表の2）'!I47/'２７（第6表の2）'!I63,1)</f>
        <v>4533.9</v>
      </c>
      <c r="K102" s="147">
        <f>ROUND(+'２７（第6表の2）'!J47/'２７（第6表の2）'!J63,1)</f>
        <v>1874</v>
      </c>
      <c r="L102" s="147" t="e">
        <f>ROUND(+'２７（第6表の2）'!K47/'２７（第6表の2）'!K63,1)</f>
        <v>#DIV/0!</v>
      </c>
      <c r="M102" s="446">
        <f>ROUND(+'２７（第6表の2）'!L47/'２７（第6表の2）'!L63,1)</f>
        <v>3362</v>
      </c>
      <c r="N102" s="459">
        <f>ROUND(+'２７（第6表の2）'!M47/'２７（第6表の2）'!M63,1)</f>
        <v>3314.5</v>
      </c>
    </row>
    <row r="103" spans="1:14" ht="9.75" customHeight="1">
      <c r="A103" s="427"/>
      <c r="B103" s="126" t="s">
        <v>719</v>
      </c>
      <c r="C103" s="135"/>
      <c r="D103" s="135"/>
      <c r="E103" s="135"/>
      <c r="F103" s="463"/>
      <c r="G103" s="945"/>
      <c r="H103" s="936"/>
      <c r="I103" s="936"/>
      <c r="J103" s="936"/>
      <c r="K103" s="936"/>
      <c r="L103" s="950"/>
      <c r="M103" s="937"/>
      <c r="N103" s="938"/>
    </row>
    <row r="104" spans="1:14" ht="9.75" customHeight="1">
      <c r="A104" s="427"/>
      <c r="B104" s="1167"/>
      <c r="C104" s="1168"/>
      <c r="D104" s="952" t="s">
        <v>711</v>
      </c>
      <c r="E104" s="940"/>
      <c r="F104" s="965"/>
      <c r="G104" s="946"/>
      <c r="H104" s="941"/>
      <c r="I104" s="941"/>
      <c r="J104" s="941"/>
      <c r="K104" s="941"/>
      <c r="L104" s="951"/>
      <c r="M104" s="942"/>
      <c r="N104" s="943"/>
    </row>
    <row r="105" spans="1:14" ht="9.75" customHeight="1" thickBot="1">
      <c r="A105" s="428"/>
      <c r="B105" s="1171"/>
      <c r="C105" s="1172"/>
      <c r="D105" s="944" t="s">
        <v>141</v>
      </c>
      <c r="E105" s="430"/>
      <c r="F105" s="473"/>
      <c r="G105" s="934">
        <f>ROUND((+'２７（第6表の2）'!F29+'２７（第6表の2）'!F40)/'２７（第6表の2）'!F63,1)</f>
        <v>22292.2</v>
      </c>
      <c r="H105" s="478">
        <f>ROUND((+'２７（第6表の2）'!G29+'２７（第6表の2）'!G40)/'２７（第6表の2）'!G63,1)</f>
        <v>5980.5</v>
      </c>
      <c r="I105" s="478">
        <f>ROUND((+'２７（第6表の2）'!H29+'２７（第6表の2）'!H40)/'２７（第6表の2）'!H63,1)</f>
        <v>2748.5</v>
      </c>
      <c r="J105" s="478">
        <f>ROUND((+'２７（第6表の2）'!I29+'２７（第6表の2）'!I40)/'２７（第6表の2）'!I63,1)</f>
        <v>23414.3</v>
      </c>
      <c r="K105" s="478">
        <f>ROUND((+'２７（第6表の2）'!J29+'２７（第6表の2）'!J40)/'２７（第6表の2）'!J63,1)</f>
        <v>8869</v>
      </c>
      <c r="L105" s="478" t="e">
        <f>ROUND((+'２７（第6表の2）'!K29+'２７（第6表の2）'!K40)/'２７（第6表の2）'!K63,1)</f>
        <v>#DIV/0!</v>
      </c>
      <c r="M105" s="479">
        <f>ROUND((+'２７（第6表の2）'!L29+'２７（第6表の2）'!L40)/'２７（第6表の2）'!L63,1)</f>
        <v>15902.8</v>
      </c>
      <c r="N105" s="480">
        <f>ROUND((+'２７（第6表の2）'!M29+'２７（第6表の2）'!M40)/'２７（第6表の2）'!M63,1)</f>
        <v>16610.3</v>
      </c>
    </row>
    <row r="106" spans="1:14" ht="9.75" customHeight="1">
      <c r="A106" s="427" t="s">
        <v>142</v>
      </c>
      <c r="B106" s="124" t="s">
        <v>143</v>
      </c>
      <c r="C106" s="125"/>
      <c r="D106" s="125"/>
      <c r="E106" s="125"/>
      <c r="F106" s="464"/>
      <c r="G106" s="945"/>
      <c r="H106" s="936"/>
      <c r="I106" s="936"/>
      <c r="J106" s="936"/>
      <c r="K106" s="936"/>
      <c r="L106" s="936"/>
      <c r="M106" s="937"/>
      <c r="N106" s="938"/>
    </row>
    <row r="107" spans="1:14" ht="9.75" customHeight="1">
      <c r="A107" s="427"/>
      <c r="B107" s="1167"/>
      <c r="C107" s="1168"/>
      <c r="D107" s="966" t="s">
        <v>144</v>
      </c>
      <c r="E107" s="959" t="s">
        <v>145</v>
      </c>
      <c r="F107" s="960"/>
      <c r="G107" s="961">
        <v>3150</v>
      </c>
      <c r="H107" s="962">
        <v>3000</v>
      </c>
      <c r="I107" s="962">
        <v>3150</v>
      </c>
      <c r="J107" s="962">
        <v>7350</v>
      </c>
      <c r="K107" s="962">
        <v>1800</v>
      </c>
      <c r="L107" s="962">
        <v>12600</v>
      </c>
      <c r="M107" s="963">
        <v>9450</v>
      </c>
      <c r="N107" s="964"/>
    </row>
    <row r="108" spans="1:14" ht="9.75" customHeight="1">
      <c r="A108" s="427"/>
      <c r="B108" s="1167"/>
      <c r="C108" s="1168"/>
      <c r="D108" s="967"/>
      <c r="E108" s="966" t="s">
        <v>146</v>
      </c>
      <c r="F108" s="968"/>
      <c r="G108" s="969">
        <v>0</v>
      </c>
      <c r="H108" s="970">
        <v>2000</v>
      </c>
      <c r="I108" s="970">
        <v>1575</v>
      </c>
      <c r="J108" s="970">
        <v>2100</v>
      </c>
      <c r="K108" s="970">
        <v>1400</v>
      </c>
      <c r="L108" s="970">
        <v>5250</v>
      </c>
      <c r="M108" s="971">
        <v>2630</v>
      </c>
      <c r="N108" s="972"/>
    </row>
    <row r="109" spans="1:14" ht="9.75" customHeight="1">
      <c r="A109" s="427"/>
      <c r="B109" s="1167"/>
      <c r="C109" s="1168"/>
      <c r="D109" s="966" t="s">
        <v>147</v>
      </c>
      <c r="E109" s="959" t="s">
        <v>145</v>
      </c>
      <c r="F109" s="960"/>
      <c r="G109" s="961">
        <v>1050</v>
      </c>
      <c r="H109" s="962">
        <v>0</v>
      </c>
      <c r="I109" s="962">
        <v>0</v>
      </c>
      <c r="J109" s="962">
        <v>0</v>
      </c>
      <c r="K109" s="962">
        <v>0</v>
      </c>
      <c r="L109" s="962">
        <v>0</v>
      </c>
      <c r="M109" s="963">
        <v>3150</v>
      </c>
      <c r="N109" s="964"/>
    </row>
    <row r="110" spans="1:14" ht="9.75" customHeight="1">
      <c r="A110" s="427"/>
      <c r="B110" s="1169"/>
      <c r="C110" s="1170"/>
      <c r="D110" s="973"/>
      <c r="E110" s="953" t="s">
        <v>146</v>
      </c>
      <c r="F110" s="954"/>
      <c r="G110" s="955">
        <v>520</v>
      </c>
      <c r="H110" s="956">
        <v>0</v>
      </c>
      <c r="I110" s="956">
        <v>0</v>
      </c>
      <c r="J110" s="956">
        <v>0</v>
      </c>
      <c r="K110" s="956">
        <v>0</v>
      </c>
      <c r="L110" s="956">
        <v>0</v>
      </c>
      <c r="M110" s="957">
        <v>0</v>
      </c>
      <c r="N110" s="958"/>
    </row>
    <row r="111" spans="1:14" ht="9.75" customHeight="1">
      <c r="A111" s="427"/>
      <c r="B111" s="124" t="s">
        <v>148</v>
      </c>
      <c r="C111" s="125"/>
      <c r="D111" s="125"/>
      <c r="E111" s="125"/>
      <c r="F111" s="464"/>
      <c r="G111" s="945"/>
      <c r="H111" s="936"/>
      <c r="I111" s="936"/>
      <c r="J111" s="936"/>
      <c r="K111" s="936"/>
      <c r="L111" s="936"/>
      <c r="M111" s="937"/>
      <c r="N111" s="938"/>
    </row>
    <row r="112" spans="1:14" ht="9.75" customHeight="1">
      <c r="A112" s="427"/>
      <c r="B112" s="1167"/>
      <c r="C112" s="1168"/>
      <c r="D112" s="952" t="s">
        <v>149</v>
      </c>
      <c r="E112" s="940"/>
      <c r="F112" s="1186" t="s">
        <v>24</v>
      </c>
      <c r="G112" s="946"/>
      <c r="H112" s="941"/>
      <c r="I112" s="941"/>
      <c r="J112" s="941"/>
      <c r="K112" s="941"/>
      <c r="L112" s="941"/>
      <c r="M112" s="942"/>
      <c r="N112" s="943"/>
    </row>
    <row r="113" spans="1:14" ht="9.75" customHeight="1">
      <c r="A113" s="427"/>
      <c r="B113" s="1169"/>
      <c r="C113" s="1170"/>
      <c r="D113" s="1086" t="s">
        <v>21</v>
      </c>
      <c r="E113" s="130"/>
      <c r="F113" s="1182"/>
      <c r="G113" s="930">
        <f>ROUND(+'２７（第6表の2）'!F53/'２７（第6表の2）'!F69*100,1)</f>
        <v>0.1</v>
      </c>
      <c r="H113" s="146">
        <f>ROUND(+'２７（第6表の2）'!G53/'２７（第6表の2）'!G69*100,1)</f>
        <v>0.7</v>
      </c>
      <c r="I113" s="146">
        <f>ROUND(+'２７（第6表の2）'!H53/'２７（第6表の2）'!H69*100,1)</f>
        <v>0.2</v>
      </c>
      <c r="J113" s="146">
        <f>ROUND(+'２７（第6表の2）'!I53/'２７（第6表の2）'!I69*100,1)</f>
        <v>0.7</v>
      </c>
      <c r="K113" s="146">
        <f>ROUND(+'２７（第6表の2）'!J53/'２７（第6表の2）'!J69*100,1)</f>
        <v>0.3</v>
      </c>
      <c r="L113" s="115">
        <f>ROUND(+'２７（第6表の2）'!K53/'２７（第6表の2）'!K69*100,1)</f>
        <v>2.5</v>
      </c>
      <c r="M113" s="445">
        <f>ROUND(+'２７（第6表の2）'!L53/'２７（第6表の2）'!L69*100,1)</f>
        <v>0.5</v>
      </c>
      <c r="N113" s="458">
        <f>ROUND(+'２７（第6表の2）'!M53/'２７（第6表の2）'!M69*100,1)</f>
        <v>0.6</v>
      </c>
    </row>
    <row r="114" spans="1:14" ht="9.75" customHeight="1">
      <c r="A114" s="427"/>
      <c r="B114" s="124" t="s">
        <v>150</v>
      </c>
      <c r="C114" s="125"/>
      <c r="D114" s="125"/>
      <c r="E114" s="125"/>
      <c r="F114" s="464"/>
      <c r="G114" s="945"/>
      <c r="H114" s="936"/>
      <c r="I114" s="936"/>
      <c r="J114" s="936"/>
      <c r="K114" s="936"/>
      <c r="L114" s="950"/>
      <c r="M114" s="937"/>
      <c r="N114" s="938"/>
    </row>
    <row r="115" spans="1:14" ht="9.75" customHeight="1">
      <c r="A115" s="427"/>
      <c r="B115" s="1167"/>
      <c r="C115" s="1168"/>
      <c r="D115" s="952" t="s">
        <v>149</v>
      </c>
      <c r="E115" s="940"/>
      <c r="F115" s="1186" t="s">
        <v>117</v>
      </c>
      <c r="G115" s="946"/>
      <c r="H115" s="941"/>
      <c r="I115" s="941"/>
      <c r="J115" s="941"/>
      <c r="K115" s="941"/>
      <c r="L115" s="951"/>
      <c r="M115" s="942"/>
      <c r="N115" s="943"/>
    </row>
    <row r="116" spans="1:14" ht="9.75" customHeight="1">
      <c r="A116" s="427"/>
      <c r="B116" s="1169"/>
      <c r="C116" s="1170"/>
      <c r="D116" s="947" t="s">
        <v>151</v>
      </c>
      <c r="E116" s="130"/>
      <c r="F116" s="1182"/>
      <c r="G116" s="930">
        <f>ROUND(+'２７（第6表の2）'!F53/'２７（第6表の2）'!F68*100,1)</f>
        <v>0.2</v>
      </c>
      <c r="H116" s="146">
        <f>ROUND(+'２７（第6表の2）'!G53/'２７（第6表の2）'!G68*100,1)</f>
        <v>2.8</v>
      </c>
      <c r="I116" s="146">
        <f>ROUND(+'２７（第6表の2）'!H53/'２７（第6表の2）'!H68*100,1)</f>
        <v>0.9</v>
      </c>
      <c r="J116" s="146">
        <f>ROUND(+'２７（第6表の2）'!I53/'２７（第6表の2）'!I68*100,1)</f>
        <v>1.9</v>
      </c>
      <c r="K116" s="146">
        <f>ROUND(+'２７（第6表の2）'!J53/'２７（第6表の2）'!J68*100,1)</f>
        <v>2</v>
      </c>
      <c r="L116" s="115">
        <f>ROUND(+'２７（第6表の2）'!K53/'２７（第6表の2）'!K68*100,1)</f>
        <v>6.9</v>
      </c>
      <c r="M116" s="445">
        <f>ROUND(+'２７（第6表の2）'!L53/'２７（第6表の2）'!L68*100,1)</f>
        <v>1</v>
      </c>
      <c r="N116" s="458">
        <f>ROUND(+'２７（第6表の2）'!M53/'２７（第6表の2）'!M68*100,1)</f>
        <v>1.5</v>
      </c>
    </row>
    <row r="117" spans="1:14" ht="9.75" customHeight="1">
      <c r="A117" s="427"/>
      <c r="B117" s="124" t="s">
        <v>152</v>
      </c>
      <c r="C117" s="125"/>
      <c r="D117" s="125"/>
      <c r="E117" s="125"/>
      <c r="F117" s="464"/>
      <c r="G117" s="945"/>
      <c r="H117" s="936"/>
      <c r="I117" s="936"/>
      <c r="J117" s="936"/>
      <c r="K117" s="936"/>
      <c r="L117" s="950"/>
      <c r="M117" s="937"/>
      <c r="N117" s="938"/>
    </row>
    <row r="118" spans="1:14" ht="9.75" customHeight="1">
      <c r="A118" s="427"/>
      <c r="B118" s="1167"/>
      <c r="C118" s="1168"/>
      <c r="D118" s="952" t="s">
        <v>153</v>
      </c>
      <c r="E118" s="940"/>
      <c r="F118" s="1186" t="s">
        <v>24</v>
      </c>
      <c r="G118" s="946"/>
      <c r="H118" s="941"/>
      <c r="I118" s="941"/>
      <c r="J118" s="941"/>
      <c r="K118" s="941"/>
      <c r="L118" s="951"/>
      <c r="M118" s="942"/>
      <c r="N118" s="943"/>
    </row>
    <row r="119" spans="1:14" ht="9.75" customHeight="1" thickBot="1">
      <c r="A119" s="428"/>
      <c r="B119" s="1171"/>
      <c r="C119" s="1172"/>
      <c r="D119" s="944" t="s">
        <v>154</v>
      </c>
      <c r="E119" s="430"/>
      <c r="F119" s="1183"/>
      <c r="G119" s="933">
        <f>ROUND(+'２７（第6表の2）'!F54/'２７（第6表の2）'!F70*100,1)</f>
        <v>11.4</v>
      </c>
      <c r="H119" s="1087">
        <f>ROUND(+'２７（第6表の2）'!G54/'２７（第6表の2）'!G70*100,1)</f>
        <v>20</v>
      </c>
      <c r="I119" s="431">
        <f>ROUND(+'２７（第6表の2）'!H54/'２７（第6表の2）'!H70*100,1)</f>
        <v>16.7</v>
      </c>
      <c r="J119" s="431">
        <f>ROUND(+'２７（第6表の2）'!I54/'２７（第6表の2）'!I70*100,1)</f>
        <v>16.2</v>
      </c>
      <c r="K119" s="431">
        <f>ROUND(+'２７（第6表の2）'!J54/'２７（第6表の2）'!J70*100,1)</f>
        <v>22.5</v>
      </c>
      <c r="L119" s="467">
        <f>ROUND(+'２７（第6表の2）'!K54/'２７（第6表の2）'!K70*100,1)</f>
        <v>35</v>
      </c>
      <c r="M119" s="447">
        <f>ROUND(+'２７（第6表の2）'!L54/'２７（第6表の2）'!L70*100,1)</f>
        <v>17.8</v>
      </c>
      <c r="N119" s="1084">
        <f>ROUND(+'２７（第6表の2）'!M54/'２７（第6表の2）'!M70*100,1)</f>
        <v>18</v>
      </c>
    </row>
    <row r="120" spans="1:14" ht="9.75" customHeight="1">
      <c r="A120" s="427" t="s">
        <v>694</v>
      </c>
      <c r="B120" s="124" t="s">
        <v>155</v>
      </c>
      <c r="C120" s="125"/>
      <c r="D120" s="125"/>
      <c r="E120" s="125"/>
      <c r="F120" s="464"/>
      <c r="G120" s="945"/>
      <c r="H120" s="936"/>
      <c r="I120" s="936"/>
      <c r="J120" s="936"/>
      <c r="K120" s="936"/>
      <c r="L120" s="936"/>
      <c r="M120" s="937"/>
      <c r="N120" s="938"/>
    </row>
    <row r="121" spans="1:14" ht="9.75" customHeight="1">
      <c r="A121" s="427" t="s">
        <v>695</v>
      </c>
      <c r="B121" s="1167"/>
      <c r="C121" s="1168"/>
      <c r="D121" s="939" t="s">
        <v>156</v>
      </c>
      <c r="E121" s="940"/>
      <c r="F121" s="1186" t="s">
        <v>50</v>
      </c>
      <c r="G121" s="946"/>
      <c r="H121" s="941"/>
      <c r="I121" s="941"/>
      <c r="J121" s="941"/>
      <c r="K121" s="941"/>
      <c r="L121" s="941"/>
      <c r="M121" s="942"/>
      <c r="N121" s="943"/>
    </row>
    <row r="122" spans="1:14" ht="9.75" customHeight="1">
      <c r="A122" s="1085" t="s">
        <v>696</v>
      </c>
      <c r="B122" s="1169"/>
      <c r="C122" s="1170"/>
      <c r="D122" s="949" t="s">
        <v>157</v>
      </c>
      <c r="E122" s="130"/>
      <c r="F122" s="1182"/>
      <c r="G122" s="930">
        <f>ROUND(+'２７（第6表の2）'!F56/'２７（第6表の2）'!F70*100,1)</f>
        <v>9.5</v>
      </c>
      <c r="H122" s="146">
        <f>ROUND(+'２７（第6表の2）'!G56/'２７（第6表の2）'!G70*100,1)</f>
        <v>9.3</v>
      </c>
      <c r="I122" s="146">
        <f>ROUND(+'２７（第6表の2）'!H56/'２７（第6表の2）'!H70*100,1)</f>
        <v>4.2</v>
      </c>
      <c r="J122" s="146">
        <f>ROUND(+'２７（第6表の2）'!I56/'２７（第6表の2）'!I70*100,1)</f>
        <v>7.8</v>
      </c>
      <c r="K122" s="146">
        <f>ROUND(+'２７（第6表の2）'!J56/'２７（第6表の2）'!J70*100,1)</f>
        <v>8.4</v>
      </c>
      <c r="L122" s="146">
        <f>ROUND(+'２７（第6表の2）'!K56/'２７（第6表の2）'!K70*100,1)</f>
        <v>0</v>
      </c>
      <c r="M122" s="445">
        <f>ROUND(+'２７（第6表の2）'!L56/'２７（第6表の2）'!L70*100,1)</f>
        <v>6.6</v>
      </c>
      <c r="N122" s="458">
        <f>ROUND(+'２７（第6表の2）'!M56/'２７（第6表の2）'!M70*100,1)</f>
        <v>7</v>
      </c>
    </row>
    <row r="123" spans="1:14" ht="9.75" customHeight="1">
      <c r="A123" s="427"/>
      <c r="B123" s="124" t="s">
        <v>158</v>
      </c>
      <c r="C123" s="125"/>
      <c r="D123" s="125"/>
      <c r="E123" s="125"/>
      <c r="F123" s="464"/>
      <c r="G123" s="945"/>
      <c r="H123" s="936"/>
      <c r="I123" s="936"/>
      <c r="J123" s="936"/>
      <c r="K123" s="936"/>
      <c r="L123" s="936"/>
      <c r="M123" s="937"/>
      <c r="N123" s="938"/>
    </row>
    <row r="124" spans="1:14" ht="9.75" customHeight="1">
      <c r="A124" s="427"/>
      <c r="B124" s="1167"/>
      <c r="C124" s="1168"/>
      <c r="D124" s="952" t="s">
        <v>159</v>
      </c>
      <c r="E124" s="940"/>
      <c r="F124" s="1186" t="s">
        <v>50</v>
      </c>
      <c r="G124" s="946"/>
      <c r="H124" s="941"/>
      <c r="I124" s="941"/>
      <c r="J124" s="941"/>
      <c r="K124" s="941"/>
      <c r="L124" s="941"/>
      <c r="M124" s="942"/>
      <c r="N124" s="943"/>
    </row>
    <row r="125" spans="1:14" ht="9.75" customHeight="1">
      <c r="A125" s="427"/>
      <c r="B125" s="1169"/>
      <c r="C125" s="1170"/>
      <c r="D125" s="947" t="s">
        <v>705</v>
      </c>
      <c r="E125" s="130"/>
      <c r="F125" s="1182"/>
      <c r="G125" s="930">
        <f>ROUND((+'２７（第6表の2）'!F57+'２７（第6表の2）'!F58+'２７（第6表の2）'!F59)/'２７（第6表の2）'!F70*100,1)</f>
        <v>60</v>
      </c>
      <c r="H125" s="146">
        <f>ROUND((+'２７（第6表の2）'!G57+'２７（第6表の2）'!G58+'２７（第6表の2）'!G59)/'２７（第6表の2）'!G70*100,1)</f>
        <v>60</v>
      </c>
      <c r="I125" s="146">
        <f>ROUND((+'２７（第6表の2）'!H57+'２７（第6表の2）'!H58+'２７（第6表の2）'!H59)/'２７（第6表の2）'!H70*100,1)</f>
        <v>31.3</v>
      </c>
      <c r="J125" s="146">
        <f>ROUND((+'２７（第6表の2）'!I57+'２７（第6表の2）'!I58+'２７（第6表の2）'!I59)/'２７（第6表の2）'!I70*100,1)</f>
        <v>47.3</v>
      </c>
      <c r="K125" s="146">
        <f>ROUND((+'２７（第6表の2）'!J57+'２７（第6表の2）'!J58+'２７（第6表の2）'!J59)/'２７（第6表の2）'!J70*100,1)</f>
        <v>38.4</v>
      </c>
      <c r="L125" s="146">
        <f>ROUND((+'２７（第6表の2）'!K57+'２７（第6表の2）'!K58+'２７（第6表の2）'!K59)/'２７（第6表の2）'!K70*100,1)</f>
        <v>0</v>
      </c>
      <c r="M125" s="445">
        <f>ROUND((+'２７（第6表の2）'!L57+'２７（第6表の2）'!L58+'２７（第6表の2）'!L59)/'２７（第6表の2）'!L70*100,1)</f>
        <v>49.8</v>
      </c>
      <c r="N125" s="458">
        <f>ROUND((+'２７（第6表の2）'!M57+'２７（第6表の2）'!M58+'２７（第6表の2）'!M59)/'２７（第6表の2）'!M70*100,1)</f>
        <v>45.7</v>
      </c>
    </row>
    <row r="126" spans="1:14" ht="9.75" customHeight="1">
      <c r="A126" s="427"/>
      <c r="B126" s="124" t="s">
        <v>161</v>
      </c>
      <c r="C126" s="125"/>
      <c r="D126" s="125"/>
      <c r="E126" s="125"/>
      <c r="F126" s="464"/>
      <c r="G126" s="945"/>
      <c r="H126" s="936"/>
      <c r="I126" s="936"/>
      <c r="J126" s="936"/>
      <c r="K126" s="936"/>
      <c r="L126" s="936"/>
      <c r="M126" s="937"/>
      <c r="N126" s="938"/>
    </row>
    <row r="127" spans="1:14" ht="9.75" customHeight="1">
      <c r="A127" s="427"/>
      <c r="B127" s="1167"/>
      <c r="C127" s="1168"/>
      <c r="D127" s="952" t="s">
        <v>162</v>
      </c>
      <c r="E127" s="940"/>
      <c r="F127" s="1186" t="s">
        <v>50</v>
      </c>
      <c r="G127" s="946"/>
      <c r="H127" s="941"/>
      <c r="I127" s="941"/>
      <c r="J127" s="941"/>
      <c r="K127" s="941"/>
      <c r="L127" s="941"/>
      <c r="M127" s="942"/>
      <c r="N127" s="943"/>
    </row>
    <row r="128" spans="1:14" ht="9.75" customHeight="1">
      <c r="A128" s="427"/>
      <c r="B128" s="1169"/>
      <c r="C128" s="1170"/>
      <c r="D128" s="947" t="s">
        <v>705</v>
      </c>
      <c r="E128" s="130"/>
      <c r="F128" s="1182"/>
      <c r="G128" s="930">
        <f>ROUND(+'２７（第6表の2）'!F60/'２７（第6表の2）'!F70*100,1)</f>
        <v>3.3</v>
      </c>
      <c r="H128" s="146">
        <f>ROUND(+'２７（第6表の2）'!G60/'２７（第6表の2）'!G70*100,1)</f>
        <v>9</v>
      </c>
      <c r="I128" s="146">
        <f>ROUND(+'２７（第6表の2）'!H60/'２７（第6表の2）'!H70*100,1)</f>
        <v>4.2</v>
      </c>
      <c r="J128" s="146">
        <f>ROUND(+'２７（第6表の2）'!I60/'２７（第6表の2）'!I70*100,1)</f>
        <v>3.4</v>
      </c>
      <c r="K128" s="146">
        <f>ROUND(+'２７（第6表の2）'!J60/'２７（第6表の2）'!J70*100,1)</f>
        <v>3.8</v>
      </c>
      <c r="L128" s="146">
        <f>ROUND(+'２７（第6表の2）'!K60/'２７（第6表の2）'!K70*100,1)</f>
        <v>0</v>
      </c>
      <c r="M128" s="445">
        <f>ROUND(+'２７（第6表の2）'!L60/'２７（第6表の2）'!L70*100,1)</f>
        <v>2.3</v>
      </c>
      <c r="N128" s="458">
        <f>ROUND(+'２７（第6表の2）'!M60/'２７（第6表の2）'!M70*100,1)</f>
        <v>3</v>
      </c>
    </row>
    <row r="129" spans="1:14" ht="9.75" customHeight="1">
      <c r="A129" s="427"/>
      <c r="B129" s="124" t="s">
        <v>163</v>
      </c>
      <c r="C129" s="125"/>
      <c r="D129" s="125"/>
      <c r="E129" s="125"/>
      <c r="F129" s="464"/>
      <c r="G129" s="945"/>
      <c r="H129" s="936"/>
      <c r="I129" s="936"/>
      <c r="J129" s="936"/>
      <c r="K129" s="936"/>
      <c r="L129" s="936"/>
      <c r="M129" s="937"/>
      <c r="N129" s="938"/>
    </row>
    <row r="130" spans="1:14" ht="9.75" customHeight="1">
      <c r="A130" s="427"/>
      <c r="B130" s="1167"/>
      <c r="C130" s="1168"/>
      <c r="D130" s="952" t="s">
        <v>164</v>
      </c>
      <c r="E130" s="940"/>
      <c r="F130" s="1186" t="s">
        <v>50</v>
      </c>
      <c r="G130" s="946"/>
      <c r="H130" s="941"/>
      <c r="I130" s="941"/>
      <c r="J130" s="941"/>
      <c r="K130" s="941"/>
      <c r="L130" s="941"/>
      <c r="M130" s="942"/>
      <c r="N130" s="943"/>
    </row>
    <row r="131" spans="1:14" ht="9.75" customHeight="1">
      <c r="A131" s="427"/>
      <c r="B131" s="1169"/>
      <c r="C131" s="1170"/>
      <c r="D131" s="947" t="s">
        <v>705</v>
      </c>
      <c r="E131" s="130"/>
      <c r="F131" s="1182"/>
      <c r="G131" s="930">
        <f>ROUND(+'２７（第6表の2）'!F61/'２７（第6表の2）'!F70*100,1)</f>
        <v>8.6</v>
      </c>
      <c r="H131" s="146">
        <f>ROUND(+'２７（第6表の2）'!G61/'２７（第6表の2）'!G70*100,1)</f>
        <v>10</v>
      </c>
      <c r="I131" s="146">
        <f>ROUND(+'２７（第6表の2）'!H61/'２７（第6表の2）'!H70*100,1)</f>
        <v>6.3</v>
      </c>
      <c r="J131" s="146">
        <f>ROUND(+'２７（第6表の2）'!I61/'２７（第6表の2）'!I70*100,1)</f>
        <v>8.5</v>
      </c>
      <c r="K131" s="146">
        <f>ROUND(+'２７（第6表の2）'!J61/'２７（第6表の2）'!J70*100,1)</f>
        <v>13.8</v>
      </c>
      <c r="L131" s="146">
        <f>ROUND(+'２７（第6表の2）'!K61/'２７（第6表の2）'!K70*100,1)</f>
        <v>1.3</v>
      </c>
      <c r="M131" s="445">
        <f>ROUND(+'２７（第6表の2）'!L61/'２７（第6表の2）'!L70*100,1)</f>
        <v>16.2</v>
      </c>
      <c r="N131" s="458">
        <f>ROUND(+'２７（第6表の2）'!M61/'２７（第6表の2）'!M70*100,1)</f>
        <v>10.8</v>
      </c>
    </row>
    <row r="132" spans="1:14" ht="9.75" customHeight="1">
      <c r="A132" s="427"/>
      <c r="B132" s="124" t="s">
        <v>165</v>
      </c>
      <c r="C132" s="125"/>
      <c r="D132" s="125"/>
      <c r="E132" s="125"/>
      <c r="F132" s="464"/>
      <c r="G132" s="945"/>
      <c r="H132" s="936"/>
      <c r="I132" s="936"/>
      <c r="J132" s="936"/>
      <c r="K132" s="936"/>
      <c r="L132" s="936"/>
      <c r="M132" s="937"/>
      <c r="N132" s="938"/>
    </row>
    <row r="133" spans="1:14" ht="9.75" customHeight="1">
      <c r="A133" s="427"/>
      <c r="B133" s="1167"/>
      <c r="C133" s="1168"/>
      <c r="D133" s="952" t="s">
        <v>166</v>
      </c>
      <c r="E133" s="940"/>
      <c r="F133" s="1186" t="s">
        <v>50</v>
      </c>
      <c r="G133" s="946"/>
      <c r="H133" s="941"/>
      <c r="I133" s="941"/>
      <c r="J133" s="941"/>
      <c r="K133" s="941"/>
      <c r="L133" s="941"/>
      <c r="M133" s="942"/>
      <c r="N133" s="943"/>
    </row>
    <row r="134" spans="1:14" ht="9.75" customHeight="1">
      <c r="A134" s="427"/>
      <c r="B134" s="1169"/>
      <c r="C134" s="1170"/>
      <c r="D134" s="947" t="s">
        <v>705</v>
      </c>
      <c r="E134" s="130"/>
      <c r="F134" s="1182"/>
      <c r="G134" s="930">
        <f>ROUND(+'２７（第6表の2）'!F62/'２７（第6表の2）'!F70*100,1)</f>
        <v>1</v>
      </c>
      <c r="H134" s="146">
        <f>ROUND(+'２７（第6表の2）'!G62/'２７（第6表の2）'!G70*100,1)</f>
        <v>3.3</v>
      </c>
      <c r="I134" s="146">
        <f>ROUND(+'２７（第6表の2）'!H62/'２７（第6表の2）'!H70*100,1)</f>
        <v>0</v>
      </c>
      <c r="J134" s="146">
        <f>ROUND(+'２７（第6表の2）'!I62/'２７（第6表の2）'!I70*100,1)</f>
        <v>2.2</v>
      </c>
      <c r="K134" s="146">
        <f>ROUND(+'２７（第6表の2）'!J62/'２７（第6表の2）'!J70*100,1)</f>
        <v>10</v>
      </c>
      <c r="L134" s="146">
        <f>ROUND(+'２７（第6表の2）'!K62/'２７（第6表の2）'!K70*100,1)</f>
        <v>0</v>
      </c>
      <c r="M134" s="445">
        <f>ROUND(+'２７（第6表の2）'!L62/'２７（第6表の2）'!L70*100,1)</f>
        <v>5.9</v>
      </c>
      <c r="N134" s="458">
        <f>ROUND(+'２７（第6表の2）'!M62/'２７（第6表の2）'!M70*100,1)</f>
        <v>3.5</v>
      </c>
    </row>
    <row r="135" spans="1:14" ht="9.75" customHeight="1">
      <c r="A135" s="427"/>
      <c r="B135" s="124" t="s">
        <v>720</v>
      </c>
      <c r="C135" s="125"/>
      <c r="D135" s="125"/>
      <c r="E135" s="125"/>
      <c r="F135" s="464"/>
      <c r="G135" s="945"/>
      <c r="H135" s="936"/>
      <c r="I135" s="936"/>
      <c r="J135" s="936"/>
      <c r="K135" s="936"/>
      <c r="L135" s="936"/>
      <c r="M135" s="937"/>
      <c r="N135" s="938"/>
    </row>
    <row r="136" spans="1:14" ht="9.75" customHeight="1">
      <c r="A136" s="427"/>
      <c r="B136" s="1167"/>
      <c r="C136" s="1168"/>
      <c r="D136" s="952" t="s">
        <v>721</v>
      </c>
      <c r="E136" s="940"/>
      <c r="F136" s="1186" t="s">
        <v>50</v>
      </c>
      <c r="G136" s="946"/>
      <c r="H136" s="941"/>
      <c r="I136" s="941"/>
      <c r="J136" s="941"/>
      <c r="K136" s="941"/>
      <c r="L136" s="941"/>
      <c r="M136" s="942"/>
      <c r="N136" s="943"/>
    </row>
    <row r="137" spans="1:14" ht="9.75" customHeight="1">
      <c r="A137" s="427"/>
      <c r="B137" s="1169"/>
      <c r="C137" s="1170"/>
      <c r="D137" s="947" t="s">
        <v>705</v>
      </c>
      <c r="E137" s="130"/>
      <c r="F137" s="1182"/>
      <c r="G137" s="930">
        <f>ROUND(+'２７（第6表の2）'!F63/'２７（第6表の2）'!F70*100,1)</f>
        <v>2.9</v>
      </c>
      <c r="H137" s="146">
        <f>ROUND(+'２７（第6表の2）'!G63/'２７（第6表の2）'!G70*100,1)</f>
        <v>6.7</v>
      </c>
      <c r="I137" s="146">
        <f>ROUND(+'２７（第6表の2）'!H63/'２７（第6表の2）'!H70*100,1)</f>
        <v>4.2</v>
      </c>
      <c r="J137" s="146">
        <f>ROUND(+'２７（第6表の2）'!I63/'２７（第6表の2）'!I70*100,1)</f>
        <v>3.1</v>
      </c>
      <c r="K137" s="146">
        <f>ROUND(+'２７（第6表の2）'!J63/'２７（第6表の2）'!J70*100,1)</f>
        <v>2.5</v>
      </c>
      <c r="L137" s="146">
        <f>ROUND(+'２７（第6表の2）'!K63/'２７（第6表の2）'!K70*100,1)</f>
        <v>0</v>
      </c>
      <c r="M137" s="445">
        <f>ROUND(+'２７（第6表の2）'!L63/'２７（第6表の2）'!L70*100,1)</f>
        <v>3</v>
      </c>
      <c r="N137" s="458">
        <f>ROUND(+'２７（第6表の2）'!M63/'２７（第6表の2）'!M70*100,1)</f>
        <v>2.9</v>
      </c>
    </row>
    <row r="138" spans="1:14" ht="9.75" customHeight="1">
      <c r="A138" s="427"/>
      <c r="B138" s="124" t="s">
        <v>167</v>
      </c>
      <c r="C138" s="125"/>
      <c r="D138" s="125"/>
      <c r="E138" s="125"/>
      <c r="F138" s="464"/>
      <c r="G138" s="945"/>
      <c r="H138" s="936"/>
      <c r="I138" s="936"/>
      <c r="J138" s="936"/>
      <c r="K138" s="936"/>
      <c r="L138" s="936"/>
      <c r="M138" s="937"/>
      <c r="N138" s="938"/>
    </row>
    <row r="139" spans="1:14" ht="9.75" customHeight="1">
      <c r="A139" s="427"/>
      <c r="B139" s="1167"/>
      <c r="C139" s="1168"/>
      <c r="D139" s="948" t="s">
        <v>168</v>
      </c>
      <c r="E139" s="940"/>
      <c r="F139" s="1186" t="s">
        <v>50</v>
      </c>
      <c r="G139" s="946"/>
      <c r="H139" s="941"/>
      <c r="I139" s="941"/>
      <c r="J139" s="941"/>
      <c r="K139" s="941"/>
      <c r="L139" s="941"/>
      <c r="M139" s="942"/>
      <c r="N139" s="943"/>
    </row>
    <row r="140" spans="1:14" ht="9.75" customHeight="1">
      <c r="A140" s="427"/>
      <c r="B140" s="1169"/>
      <c r="C140" s="1170"/>
      <c r="D140" s="947" t="s">
        <v>160</v>
      </c>
      <c r="E140" s="130"/>
      <c r="F140" s="1182"/>
      <c r="G140" s="930">
        <f>ROUND(+'２７（第6表の2）'!F64/'２７（第6表の2）'!F70*100,1)</f>
        <v>5.2</v>
      </c>
      <c r="H140" s="146">
        <f>ROUND(+'２７（第6表の2）'!G64/'２７（第6表の2）'!G70*100,1)</f>
        <v>3.3</v>
      </c>
      <c r="I140" s="146">
        <f>ROUND(+'２７（第6表の2）'!H64/'２７（第6表の2）'!H70*100,1)</f>
        <v>2.1</v>
      </c>
      <c r="J140" s="146">
        <f>ROUND(+'２７（第6表の2）'!I64/'２７（第6表の2）'!I70*100,1)</f>
        <v>5.8</v>
      </c>
      <c r="K140" s="146">
        <f>ROUND(+'２７（第6表の2）'!J64/'２７（第6表の2）'!J70*100,1)</f>
        <v>3.8</v>
      </c>
      <c r="L140" s="146">
        <f>ROUND(+'２７（第6表の2）'!K64/'２７（第6表の2）'!K70*100,1)</f>
        <v>0</v>
      </c>
      <c r="M140" s="445">
        <f>ROUND(+'２７（第6表の2）'!L64/'２７（第6表の2）'!L70*100,1)</f>
        <v>3.3</v>
      </c>
      <c r="N140" s="458">
        <f>ROUND(+'２７（第6表の2）'!M64/'２７（第6表の2）'!M70*100,1)</f>
        <v>3.9</v>
      </c>
    </row>
    <row r="141" spans="1:14" ht="9.75" customHeight="1">
      <c r="A141" s="427"/>
      <c r="B141" s="124" t="s">
        <v>169</v>
      </c>
      <c r="C141" s="125"/>
      <c r="D141" s="125"/>
      <c r="E141" s="125"/>
      <c r="F141" s="464"/>
      <c r="G141" s="945"/>
      <c r="H141" s="936"/>
      <c r="I141" s="936"/>
      <c r="J141" s="936"/>
      <c r="K141" s="936"/>
      <c r="L141" s="936"/>
      <c r="M141" s="937"/>
      <c r="N141" s="938"/>
    </row>
    <row r="142" spans="1:14" ht="9.75" customHeight="1">
      <c r="A142" s="427"/>
      <c r="B142" s="1167"/>
      <c r="C142" s="1168"/>
      <c r="D142" s="939" t="s">
        <v>170</v>
      </c>
      <c r="E142" s="940"/>
      <c r="F142" s="1186" t="s">
        <v>50</v>
      </c>
      <c r="G142" s="946"/>
      <c r="H142" s="941"/>
      <c r="I142" s="941"/>
      <c r="J142" s="941"/>
      <c r="K142" s="941"/>
      <c r="L142" s="941"/>
      <c r="M142" s="942"/>
      <c r="N142" s="943"/>
    </row>
    <row r="143" spans="1:14" ht="9.75" customHeight="1">
      <c r="A143" s="427"/>
      <c r="B143" s="1169"/>
      <c r="C143" s="1170"/>
      <c r="D143" s="947" t="s">
        <v>160</v>
      </c>
      <c r="E143" s="130"/>
      <c r="F143" s="1182"/>
      <c r="G143" s="146">
        <f>ROUND(+'２７（第6表の2）'!F65/'２７（第6表の2）'!F70*100,1)</f>
        <v>13.3</v>
      </c>
      <c r="H143" s="146">
        <f>ROUND(+'２７（第6表の2）'!G65/'２７（第6表の2）'!G70*100,1)</f>
        <v>0</v>
      </c>
      <c r="I143" s="146">
        <f>ROUND(+'２７（第6表の2）'!H65/'２７（第6表の2）'!H70*100,1)</f>
        <v>0</v>
      </c>
      <c r="J143" s="146">
        <f>ROUND(+'２７（第6表の2）'!I65/'２７（第6表の2）'!I70*100,1)</f>
        <v>4.3</v>
      </c>
      <c r="K143" s="146">
        <f>ROUND(+'２７（第6表の2）'!J65/'２７（第6表の2）'!J70*100,1)</f>
        <v>6.1</v>
      </c>
      <c r="L143" s="146">
        <f>ROUND(+'２７（第6表の2）'!K65/'２７（第6表の2）'!K70*100,1)</f>
        <v>0</v>
      </c>
      <c r="M143" s="445">
        <f>ROUND(+'２７（第6表の2）'!L65/'２７（第6表の2）'!L70*100,1)</f>
        <v>7.9</v>
      </c>
      <c r="N143" s="458">
        <f>ROUND(+'２７（第6表の2）'!M65/'２７（第6表の2）'!M70*100,1)</f>
        <v>7</v>
      </c>
    </row>
    <row r="144" spans="1:14" ht="9.75" customHeight="1">
      <c r="A144" s="427"/>
      <c r="B144" s="124" t="s">
        <v>171</v>
      </c>
      <c r="C144" s="125"/>
      <c r="D144" s="125"/>
      <c r="E144" s="125"/>
      <c r="F144" s="464"/>
      <c r="G144" s="936"/>
      <c r="H144" s="936"/>
      <c r="I144" s="936"/>
      <c r="J144" s="936"/>
      <c r="K144" s="936"/>
      <c r="L144" s="936"/>
      <c r="M144" s="937"/>
      <c r="N144" s="938"/>
    </row>
    <row r="145" spans="1:14" ht="9.75" customHeight="1">
      <c r="A145" s="427"/>
      <c r="B145" s="1167"/>
      <c r="C145" s="1168"/>
      <c r="D145" s="939" t="s">
        <v>172</v>
      </c>
      <c r="E145" s="940"/>
      <c r="F145" s="1186" t="s">
        <v>50</v>
      </c>
      <c r="G145" s="941"/>
      <c r="H145" s="941"/>
      <c r="I145" s="941"/>
      <c r="J145" s="941"/>
      <c r="K145" s="941"/>
      <c r="L145" s="941"/>
      <c r="M145" s="942"/>
      <c r="N145" s="943"/>
    </row>
    <row r="146" spans="1:14" ht="9.75" customHeight="1" thickBot="1">
      <c r="A146" s="428"/>
      <c r="B146" s="1171"/>
      <c r="C146" s="1172"/>
      <c r="D146" s="944" t="s">
        <v>173</v>
      </c>
      <c r="E146" s="430"/>
      <c r="F146" s="1183"/>
      <c r="G146" s="431">
        <f>ROUND(+'２７（第6表の2）'!F66/'２７（第6表の2）'!F70*100,1)</f>
        <v>103.8</v>
      </c>
      <c r="H146" s="431">
        <f>ROUND(+'２７（第6表の2）'!G66/'２７（第6表の2）'!G70*100,1)</f>
        <v>101.7</v>
      </c>
      <c r="I146" s="431">
        <f>ROUND(+'２７（第6表の2）'!H66/'２７（第6表の2）'!H70*100,1)</f>
        <v>52.1</v>
      </c>
      <c r="J146" s="431">
        <f>ROUND(+'２７（第6表の2）'!I66/'２７（第6表の2）'!I70*100,1)</f>
        <v>82.4</v>
      </c>
      <c r="K146" s="431">
        <f>ROUND(+'２７（第6表の2）'!J66/'２７（第6表の2）'!J70*100,1)</f>
        <v>86.6</v>
      </c>
      <c r="L146" s="431">
        <f>ROUND(+'２７（第6表の2）'!K66/'２７（第6表の2）'!K70*100,1)</f>
        <v>1.3</v>
      </c>
      <c r="M146" s="1088">
        <f>ROUND(+'２７（第6表の2）'!L66/'２７（第6表の2）'!L70*100,1)</f>
        <v>95</v>
      </c>
      <c r="N146" s="460">
        <f>ROUND(+'２７（第6表の2）'!M66/'２７（第6表の2）'!M70*100,1)</f>
        <v>83.8</v>
      </c>
    </row>
    <row r="147" spans="1:6" ht="9.75" customHeight="1">
      <c r="A147" s="140"/>
      <c r="B147" s="140"/>
      <c r="C147" s="140"/>
      <c r="D147" s="140"/>
      <c r="E147" s="140"/>
      <c r="F147" s="140"/>
    </row>
    <row r="148" spans="1:6" ht="9.75" customHeight="1">
      <c r="A148" s="140"/>
      <c r="B148" s="140"/>
      <c r="C148" s="140"/>
      <c r="D148" s="140"/>
      <c r="E148" s="140"/>
      <c r="F148" s="140"/>
    </row>
    <row r="149" spans="1:6" ht="9.75" customHeight="1">
      <c r="A149" s="140"/>
      <c r="B149" s="140"/>
      <c r="C149" s="140"/>
      <c r="D149" s="140"/>
      <c r="E149" s="140"/>
      <c r="F149" s="140"/>
    </row>
    <row r="150" spans="1:6" ht="9.75" customHeight="1">
      <c r="A150" s="140"/>
      <c r="B150" s="140"/>
      <c r="C150" s="140"/>
      <c r="D150" s="140"/>
      <c r="E150" s="140"/>
      <c r="F150" s="140"/>
    </row>
    <row r="151" spans="1:6" ht="9.75" customHeight="1">
      <c r="A151" s="140"/>
      <c r="B151" s="140"/>
      <c r="C151" s="140"/>
      <c r="D151" s="140"/>
      <c r="E151" s="140"/>
      <c r="F151" s="140"/>
    </row>
    <row r="152" spans="1:6" ht="9.75" customHeight="1">
      <c r="A152" s="140"/>
      <c r="B152" s="140"/>
      <c r="C152" s="140"/>
      <c r="D152" s="140"/>
      <c r="E152" s="140"/>
      <c r="F152" s="140"/>
    </row>
    <row r="153" spans="1:6" ht="9.75" customHeight="1">
      <c r="A153" s="140"/>
      <c r="B153" s="140"/>
      <c r="C153" s="140"/>
      <c r="D153" s="140"/>
      <c r="E153" s="140"/>
      <c r="F153" s="140"/>
    </row>
    <row r="154" spans="1:6" ht="9.75" customHeight="1">
      <c r="A154" s="140"/>
      <c r="B154" s="140"/>
      <c r="C154" s="140"/>
      <c r="D154" s="140"/>
      <c r="E154" s="140"/>
      <c r="F154" s="140"/>
    </row>
    <row r="155" spans="1:6" ht="11.25" customHeight="1">
      <c r="A155" s="140"/>
      <c r="B155" s="140"/>
      <c r="C155" s="140"/>
      <c r="D155" s="140"/>
      <c r="E155" s="140"/>
      <c r="F155" s="140"/>
    </row>
    <row r="156" spans="1:6" ht="11.25" customHeight="1">
      <c r="A156" s="140"/>
      <c r="B156" s="140"/>
      <c r="C156" s="140"/>
      <c r="D156" s="140"/>
      <c r="E156" s="140"/>
      <c r="F156" s="140"/>
    </row>
    <row r="157" spans="1:6" ht="11.25" customHeight="1">
      <c r="A157" s="140"/>
      <c r="B157" s="140"/>
      <c r="C157" s="140"/>
      <c r="D157" s="140"/>
      <c r="E157" s="140"/>
      <c r="F157" s="140"/>
    </row>
    <row r="158" spans="1:6" ht="11.25" customHeight="1">
      <c r="A158" s="140"/>
      <c r="B158" s="140"/>
      <c r="C158" s="140"/>
      <c r="D158" s="140"/>
      <c r="E158" s="140"/>
      <c r="F158" s="140"/>
    </row>
    <row r="159" spans="1:6" ht="11.25" customHeight="1">
      <c r="A159" s="140"/>
      <c r="B159" s="140"/>
      <c r="C159" s="140"/>
      <c r="D159" s="140"/>
      <c r="E159" s="140"/>
      <c r="F159" s="140"/>
    </row>
    <row r="160" spans="1:6" ht="11.25" customHeight="1">
      <c r="A160" s="140"/>
      <c r="B160" s="140"/>
      <c r="C160" s="140"/>
      <c r="D160" s="140"/>
      <c r="E160" s="140"/>
      <c r="F160" s="140"/>
    </row>
    <row r="161" spans="1:6" ht="11.25" customHeight="1">
      <c r="A161" s="140"/>
      <c r="B161" s="140"/>
      <c r="C161" s="140"/>
      <c r="D161" s="140"/>
      <c r="E161" s="140"/>
      <c r="F161" s="140"/>
    </row>
    <row r="162" spans="1:6" ht="11.25" customHeight="1">
      <c r="A162" s="140"/>
      <c r="B162" s="140"/>
      <c r="C162" s="140"/>
      <c r="D162" s="140"/>
      <c r="E162" s="140"/>
      <c r="F162" s="140"/>
    </row>
    <row r="163" spans="1:6" ht="11.25" customHeight="1">
      <c r="A163" s="140"/>
      <c r="B163" s="140"/>
      <c r="C163" s="140"/>
      <c r="D163" s="140"/>
      <c r="E163" s="140"/>
      <c r="F163" s="140"/>
    </row>
    <row r="164" spans="1:6" ht="11.25" customHeight="1">
      <c r="A164" s="140"/>
      <c r="B164" s="140"/>
      <c r="C164" s="140"/>
      <c r="D164" s="140"/>
      <c r="E164" s="140"/>
      <c r="F164" s="140"/>
    </row>
    <row r="165" spans="1:6" ht="11.25" customHeight="1">
      <c r="A165" s="140"/>
      <c r="B165" s="140"/>
      <c r="C165" s="140"/>
      <c r="D165" s="140"/>
      <c r="E165" s="140"/>
      <c r="F165" s="140"/>
    </row>
    <row r="166" spans="1:6" ht="11.25" customHeight="1">
      <c r="A166" s="140"/>
      <c r="B166" s="140"/>
      <c r="C166" s="140"/>
      <c r="D166" s="140"/>
      <c r="E166" s="140"/>
      <c r="F166" s="140"/>
    </row>
    <row r="167" spans="1:6" ht="11.25" customHeight="1">
      <c r="A167" s="140"/>
      <c r="B167" s="140"/>
      <c r="C167" s="140"/>
      <c r="D167" s="140"/>
      <c r="E167" s="140"/>
      <c r="F167" s="140"/>
    </row>
    <row r="168" spans="1:6" ht="11.25" customHeight="1">
      <c r="A168" s="140"/>
      <c r="B168" s="140"/>
      <c r="C168" s="140"/>
      <c r="D168" s="140"/>
      <c r="E168" s="140"/>
      <c r="F168" s="140"/>
    </row>
    <row r="169" spans="1:6" ht="11.25" customHeight="1">
      <c r="A169" s="140"/>
      <c r="B169" s="140"/>
      <c r="C169" s="140"/>
      <c r="D169" s="140"/>
      <c r="E169" s="140"/>
      <c r="F169" s="140"/>
    </row>
    <row r="170" spans="1:6" ht="11.25" customHeight="1">
      <c r="A170" s="140"/>
      <c r="B170" s="140"/>
      <c r="C170" s="140"/>
      <c r="D170" s="140"/>
      <c r="E170" s="140"/>
      <c r="F170" s="140"/>
    </row>
    <row r="171" spans="1:6" ht="11.25" customHeight="1">
      <c r="A171" s="140"/>
      <c r="B171" s="140"/>
      <c r="C171" s="140"/>
      <c r="D171" s="140"/>
      <c r="E171" s="140"/>
      <c r="F171" s="140"/>
    </row>
    <row r="172" spans="1:6" ht="11.25" customHeight="1">
      <c r="A172" s="140"/>
      <c r="B172" s="140"/>
      <c r="C172" s="140"/>
      <c r="D172" s="140"/>
      <c r="E172" s="140"/>
      <c r="F172" s="140"/>
    </row>
    <row r="173" spans="1:6" ht="11.25" customHeight="1">
      <c r="A173" s="140"/>
      <c r="B173" s="140"/>
      <c r="C173" s="140"/>
      <c r="D173" s="140"/>
      <c r="E173" s="140"/>
      <c r="F173" s="140"/>
    </row>
    <row r="174" spans="1:6" ht="11.25" customHeight="1">
      <c r="A174" s="140"/>
      <c r="B174" s="140"/>
      <c r="C174" s="140"/>
      <c r="D174" s="140"/>
      <c r="E174" s="140"/>
      <c r="F174" s="140"/>
    </row>
    <row r="175" spans="1:6" ht="11.25" customHeight="1">
      <c r="A175" s="140"/>
      <c r="B175" s="140"/>
      <c r="C175" s="140"/>
      <c r="D175" s="140"/>
      <c r="E175" s="140"/>
      <c r="F175" s="140"/>
    </row>
    <row r="176" spans="1:6" ht="11.25" customHeight="1">
      <c r="A176" s="140"/>
      <c r="B176" s="140"/>
      <c r="C176" s="140"/>
      <c r="D176" s="140"/>
      <c r="E176" s="140"/>
      <c r="F176" s="140"/>
    </row>
    <row r="177" spans="1:6" ht="11.25" customHeight="1">
      <c r="A177" s="140"/>
      <c r="B177" s="140"/>
      <c r="C177" s="140"/>
      <c r="D177" s="140"/>
      <c r="E177" s="140"/>
      <c r="F177" s="140"/>
    </row>
    <row r="178" spans="1:6" ht="11.25" customHeight="1">
      <c r="A178" s="140"/>
      <c r="B178" s="140"/>
      <c r="C178" s="140"/>
      <c r="D178" s="140"/>
      <c r="E178" s="140"/>
      <c r="F178" s="140"/>
    </row>
    <row r="179" spans="1:6" ht="11.25" customHeight="1">
      <c r="A179" s="140"/>
      <c r="B179" s="140"/>
      <c r="C179" s="140"/>
      <c r="D179" s="140"/>
      <c r="E179" s="140"/>
      <c r="F179" s="140"/>
    </row>
    <row r="180" spans="1:6" ht="11.25" customHeight="1">
      <c r="A180" s="140"/>
      <c r="B180" s="140"/>
      <c r="C180" s="140"/>
      <c r="D180" s="140"/>
      <c r="E180" s="140"/>
      <c r="F180" s="140"/>
    </row>
    <row r="181" spans="1:6" ht="11.25" customHeight="1">
      <c r="A181" s="140"/>
      <c r="B181" s="140"/>
      <c r="C181" s="140"/>
      <c r="D181" s="140"/>
      <c r="E181" s="140"/>
      <c r="F181" s="140"/>
    </row>
    <row r="182" spans="1:6" ht="11.25" customHeight="1">
      <c r="A182" s="140"/>
      <c r="B182" s="140"/>
      <c r="C182" s="140"/>
      <c r="D182" s="140"/>
      <c r="E182" s="140"/>
      <c r="F182" s="140"/>
    </row>
    <row r="183" spans="1:6" ht="11.25" customHeight="1">
      <c r="A183" s="140"/>
      <c r="B183" s="140"/>
      <c r="C183" s="140"/>
      <c r="D183" s="140"/>
      <c r="E183" s="140"/>
      <c r="F183" s="140"/>
    </row>
    <row r="184" spans="1:6" ht="11.25" customHeight="1">
      <c r="A184" s="140"/>
      <c r="B184" s="140"/>
      <c r="C184" s="140"/>
      <c r="D184" s="140"/>
      <c r="E184" s="140"/>
      <c r="F184" s="140"/>
    </row>
    <row r="185" spans="1:6" ht="11.25" customHeight="1">
      <c r="A185" s="140"/>
      <c r="B185" s="140"/>
      <c r="C185" s="140"/>
      <c r="D185" s="140"/>
      <c r="E185" s="140"/>
      <c r="F185" s="140"/>
    </row>
    <row r="186" spans="1:6" ht="11.25" customHeight="1">
      <c r="A186" s="140"/>
      <c r="B186" s="140"/>
      <c r="C186" s="140"/>
      <c r="D186" s="140"/>
      <c r="E186" s="140"/>
      <c r="F186" s="140"/>
    </row>
    <row r="187" spans="1:6" ht="11.25" customHeight="1">
      <c r="A187" s="140"/>
      <c r="B187" s="140"/>
      <c r="C187" s="140"/>
      <c r="D187" s="140"/>
      <c r="E187" s="140"/>
      <c r="F187" s="140"/>
    </row>
    <row r="188" spans="1:6" ht="11.25" customHeight="1">
      <c r="A188" s="140"/>
      <c r="B188" s="140"/>
      <c r="C188" s="140"/>
      <c r="D188" s="140"/>
      <c r="E188" s="140"/>
      <c r="F188" s="140"/>
    </row>
    <row r="189" spans="1:6" ht="11.25" customHeight="1">
      <c r="A189" s="140"/>
      <c r="B189" s="140"/>
      <c r="C189" s="140"/>
      <c r="D189" s="140"/>
      <c r="E189" s="140"/>
      <c r="F189" s="140"/>
    </row>
    <row r="190" spans="1:6" ht="11.25" customHeight="1">
      <c r="A190" s="140"/>
      <c r="B190" s="140"/>
      <c r="C190" s="140"/>
      <c r="D190" s="140"/>
      <c r="E190" s="140"/>
      <c r="F190" s="140"/>
    </row>
    <row r="191" spans="1:6" ht="11.25" customHeight="1">
      <c r="A191" s="140"/>
      <c r="B191" s="140"/>
      <c r="C191" s="140"/>
      <c r="D191" s="140"/>
      <c r="E191" s="140"/>
      <c r="F191" s="140"/>
    </row>
    <row r="192" spans="1:6" ht="11.25" customHeight="1">
      <c r="A192" s="140"/>
      <c r="B192" s="140"/>
      <c r="C192" s="140"/>
      <c r="D192" s="140"/>
      <c r="E192" s="140"/>
      <c r="F192" s="140"/>
    </row>
    <row r="193" spans="1:6" ht="11.25" customHeight="1">
      <c r="A193" s="140"/>
      <c r="B193" s="140"/>
      <c r="C193" s="140"/>
      <c r="D193" s="140"/>
      <c r="E193" s="140"/>
      <c r="F193" s="140"/>
    </row>
    <row r="194" spans="1:6" ht="11.25" customHeight="1">
      <c r="A194" s="140"/>
      <c r="B194" s="140"/>
      <c r="C194" s="140"/>
      <c r="D194" s="140"/>
      <c r="E194" s="140"/>
      <c r="F194" s="140"/>
    </row>
    <row r="195" spans="1:6" ht="11.25" customHeight="1">
      <c r="A195" s="140"/>
      <c r="B195" s="140"/>
      <c r="C195" s="140"/>
      <c r="D195" s="140"/>
      <c r="E195" s="140"/>
      <c r="F195" s="140"/>
    </row>
    <row r="196" spans="1:6" ht="11.25" customHeight="1">
      <c r="A196" s="140"/>
      <c r="B196" s="140"/>
      <c r="C196" s="140"/>
      <c r="D196" s="140"/>
      <c r="E196" s="140"/>
      <c r="F196" s="140"/>
    </row>
    <row r="197" spans="1:6" ht="11.25" customHeight="1">
      <c r="A197" s="140"/>
      <c r="B197" s="140"/>
      <c r="C197" s="140"/>
      <c r="D197" s="140"/>
      <c r="E197" s="140"/>
      <c r="F197" s="140"/>
    </row>
    <row r="198" spans="1:6" ht="11.25" customHeight="1">
      <c r="A198" s="140"/>
      <c r="B198" s="140"/>
      <c r="C198" s="140"/>
      <c r="D198" s="140"/>
      <c r="E198" s="140"/>
      <c r="F198" s="140"/>
    </row>
    <row r="199" spans="1:6" ht="11.25" customHeight="1">
      <c r="A199" s="140"/>
      <c r="B199" s="140"/>
      <c r="C199" s="140"/>
      <c r="D199" s="140"/>
      <c r="E199" s="140"/>
      <c r="F199" s="140"/>
    </row>
    <row r="200" spans="1:6" ht="11.25" customHeight="1">
      <c r="A200" s="140"/>
      <c r="B200" s="140"/>
      <c r="C200" s="140"/>
      <c r="D200" s="140"/>
      <c r="E200" s="140"/>
      <c r="F200" s="140"/>
    </row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</sheetData>
  <mergeCells count="66">
    <mergeCell ref="F130:F131"/>
    <mergeCell ref="F145:F146"/>
    <mergeCell ref="F133:F134"/>
    <mergeCell ref="F136:F137"/>
    <mergeCell ref="F139:F140"/>
    <mergeCell ref="F142:F143"/>
    <mergeCell ref="F118:F119"/>
    <mergeCell ref="F121:F122"/>
    <mergeCell ref="F124:F125"/>
    <mergeCell ref="F127:F128"/>
    <mergeCell ref="F89:F90"/>
    <mergeCell ref="F92:F93"/>
    <mergeCell ref="F112:F113"/>
    <mergeCell ref="F115:F116"/>
    <mergeCell ref="F80:F81"/>
    <mergeCell ref="F82:F83"/>
    <mergeCell ref="F84:F85"/>
    <mergeCell ref="F86:F87"/>
    <mergeCell ref="E68:E69"/>
    <mergeCell ref="F71:F72"/>
    <mergeCell ref="F74:F75"/>
    <mergeCell ref="F77:F78"/>
    <mergeCell ref="F24:F25"/>
    <mergeCell ref="F26:F27"/>
    <mergeCell ref="F28:F29"/>
    <mergeCell ref="E65:E66"/>
    <mergeCell ref="F10:F11"/>
    <mergeCell ref="F12:F13"/>
    <mergeCell ref="F19:F20"/>
    <mergeCell ref="F22:F23"/>
    <mergeCell ref="N2:N3"/>
    <mergeCell ref="F4:F5"/>
    <mergeCell ref="F6:F7"/>
    <mergeCell ref="F8:F9"/>
    <mergeCell ref="B15:C18"/>
    <mergeCell ref="B31:C48"/>
    <mergeCell ref="B50:C53"/>
    <mergeCell ref="B26:B27"/>
    <mergeCell ref="C26:C28"/>
    <mergeCell ref="B55:C60"/>
    <mergeCell ref="B62:C63"/>
    <mergeCell ref="B65:C66"/>
    <mergeCell ref="B68:C69"/>
    <mergeCell ref="B71:C72"/>
    <mergeCell ref="B74:C75"/>
    <mergeCell ref="B77:C78"/>
    <mergeCell ref="B80:C85"/>
    <mergeCell ref="B89:C90"/>
    <mergeCell ref="B92:C93"/>
    <mergeCell ref="B95:C96"/>
    <mergeCell ref="B98:C99"/>
    <mergeCell ref="B101:C102"/>
    <mergeCell ref="B104:C105"/>
    <mergeCell ref="B107:C110"/>
    <mergeCell ref="B112:C113"/>
    <mergeCell ref="B115:C116"/>
    <mergeCell ref="B118:C119"/>
    <mergeCell ref="B121:C122"/>
    <mergeCell ref="B124:C125"/>
    <mergeCell ref="B139:C140"/>
    <mergeCell ref="B142:C143"/>
    <mergeCell ref="B145:C146"/>
    <mergeCell ref="B127:C128"/>
    <mergeCell ref="B130:C131"/>
    <mergeCell ref="B133:C134"/>
    <mergeCell ref="B136:C137"/>
  </mergeCells>
  <conditionalFormatting sqref="F107:N110">
    <cfRule type="cellIs" priority="1" dxfId="0" operator="equal" stopIfTrue="1">
      <formula>0</formula>
    </cfRule>
  </conditionalFormatting>
  <printOptions/>
  <pageMargins left="1.29" right="0.75" top="0.55" bottom="0.7" header="0.512" footer="0.512"/>
  <pageSetup horizontalDpi="600" verticalDpi="600" orientation="landscape" pageOrder="overThenDown" paperSize="9" scale="65" r:id="rId1"/>
  <rowBreaks count="1" manualBreakCount="1">
    <brk id="7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M77"/>
  <sheetViews>
    <sheetView view="pageBreakPreview" zoomScale="80" zoomScaleSheetLayoutView="80" workbookViewId="0" topLeftCell="A1">
      <pane xSplit="5" ySplit="3" topLeftCell="F4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L6" sqref="L6"/>
    </sheetView>
  </sheetViews>
  <sheetFormatPr defaultColWidth="9.00390625" defaultRowHeight="13.5"/>
  <cols>
    <col min="1" max="1" width="2.875" style="90" customWidth="1"/>
    <col min="2" max="2" width="4.625" style="91" customWidth="1"/>
    <col min="3" max="3" width="5.75390625" style="91" customWidth="1"/>
    <col min="4" max="4" width="9.125" style="91" customWidth="1"/>
    <col min="5" max="5" width="7.00390625" style="91" customWidth="1"/>
    <col min="6" max="6" width="17.75390625" style="90" customWidth="1"/>
    <col min="7" max="13" width="16.75390625" style="90" customWidth="1"/>
    <col min="14" max="16384" width="9.00390625" style="2" customWidth="1"/>
  </cols>
  <sheetData>
    <row r="1" spans="1:5" ht="21" customHeight="1" thickBot="1">
      <c r="A1" s="89" t="s">
        <v>589</v>
      </c>
      <c r="B1" s="89"/>
      <c r="C1" s="89"/>
      <c r="D1" s="357"/>
      <c r="E1" s="357"/>
    </row>
    <row r="2" spans="1:13" ht="20.25" customHeight="1">
      <c r="A2" s="358"/>
      <c r="B2" s="359"/>
      <c r="C2" s="1196" t="s">
        <v>681</v>
      </c>
      <c r="D2" s="1196"/>
      <c r="E2" s="1197"/>
      <c r="F2" s="164" t="s">
        <v>373</v>
      </c>
      <c r="G2" s="164" t="s">
        <v>393</v>
      </c>
      <c r="H2" s="238" t="s">
        <v>374</v>
      </c>
      <c r="I2" s="164" t="s">
        <v>370</v>
      </c>
      <c r="J2" s="164" t="s">
        <v>394</v>
      </c>
      <c r="K2" s="164" t="s">
        <v>216</v>
      </c>
      <c r="L2" s="239" t="s">
        <v>217</v>
      </c>
      <c r="M2" s="1150" t="s">
        <v>213</v>
      </c>
    </row>
    <row r="3" spans="1:13" ht="20.25" customHeight="1" thickBot="1">
      <c r="A3" s="1194" t="s">
        <v>588</v>
      </c>
      <c r="B3" s="1195"/>
      <c r="C3" s="363"/>
      <c r="D3" s="363"/>
      <c r="E3" s="365"/>
      <c r="F3" s="364" t="s">
        <v>486</v>
      </c>
      <c r="G3" s="364" t="s">
        <v>398</v>
      </c>
      <c r="H3" s="364" t="s">
        <v>399</v>
      </c>
      <c r="I3" s="364" t="s">
        <v>400</v>
      </c>
      <c r="J3" s="364" t="s">
        <v>401</v>
      </c>
      <c r="K3" s="364" t="s">
        <v>488</v>
      </c>
      <c r="L3" s="249" t="s">
        <v>489</v>
      </c>
      <c r="M3" s="1151"/>
    </row>
    <row r="4" spans="1:13" ht="20.25" customHeight="1">
      <c r="A4" s="360" t="s">
        <v>590</v>
      </c>
      <c r="B4" s="95"/>
      <c r="C4" s="153"/>
      <c r="D4" s="94"/>
      <c r="E4" s="366"/>
      <c r="F4" s="96"/>
      <c r="G4" s="96"/>
      <c r="H4" s="96"/>
      <c r="I4" s="96"/>
      <c r="J4" s="96"/>
      <c r="K4" s="96"/>
      <c r="L4" s="371"/>
      <c r="M4" s="373"/>
    </row>
    <row r="5" spans="1:13" ht="20.25" customHeight="1">
      <c r="A5" s="360"/>
      <c r="B5" s="700" t="s">
        <v>591</v>
      </c>
      <c r="C5" s="702"/>
      <c r="D5" s="702"/>
      <c r="E5" s="703"/>
      <c r="F5" s="704">
        <v>43173</v>
      </c>
      <c r="G5" s="704">
        <v>4866</v>
      </c>
      <c r="H5" s="704">
        <v>8582</v>
      </c>
      <c r="I5" s="704">
        <v>27301</v>
      </c>
      <c r="J5" s="704">
        <v>5801</v>
      </c>
      <c r="K5" s="704">
        <v>10505</v>
      </c>
      <c r="L5" s="724">
        <v>55202</v>
      </c>
      <c r="M5" s="707">
        <f>SUM(F5:L5)</f>
        <v>155430</v>
      </c>
    </row>
    <row r="6" spans="1:13" ht="20.25" customHeight="1">
      <c r="A6" s="360"/>
      <c r="B6" s="708" t="s">
        <v>377</v>
      </c>
      <c r="C6" s="710"/>
      <c r="D6" s="710"/>
      <c r="E6" s="711"/>
      <c r="F6" s="712">
        <v>0</v>
      </c>
      <c r="G6" s="712">
        <v>0</v>
      </c>
      <c r="H6" s="712">
        <v>0</v>
      </c>
      <c r="I6" s="712">
        <v>0</v>
      </c>
      <c r="J6" s="712">
        <v>0</v>
      </c>
      <c r="K6" s="712">
        <v>8282</v>
      </c>
      <c r="L6" s="725">
        <v>7715</v>
      </c>
      <c r="M6" s="715">
        <f>SUM(F6:L6)</f>
        <v>15997</v>
      </c>
    </row>
    <row r="7" spans="1:13" ht="20.25" customHeight="1">
      <c r="A7" s="360"/>
      <c r="B7" s="708" t="s">
        <v>378</v>
      </c>
      <c r="C7" s="710"/>
      <c r="D7" s="710"/>
      <c r="E7" s="711"/>
      <c r="F7" s="712">
        <v>0</v>
      </c>
      <c r="G7" s="712">
        <v>0</v>
      </c>
      <c r="H7" s="712">
        <v>0</v>
      </c>
      <c r="I7" s="712">
        <v>0</v>
      </c>
      <c r="J7" s="712">
        <v>0</v>
      </c>
      <c r="K7" s="712">
        <v>0</v>
      </c>
      <c r="L7" s="725">
        <v>0</v>
      </c>
      <c r="M7" s="715">
        <f aca="true" t="shared" si="0" ref="M7:M70">SUM(F7:L7)</f>
        <v>0</v>
      </c>
    </row>
    <row r="8" spans="1:13" ht="20.25" customHeight="1">
      <c r="A8" s="360"/>
      <c r="B8" s="708" t="s">
        <v>379</v>
      </c>
      <c r="C8" s="710"/>
      <c r="D8" s="710"/>
      <c r="E8" s="711"/>
      <c r="F8" s="712">
        <v>0</v>
      </c>
      <c r="G8" s="712">
        <v>0</v>
      </c>
      <c r="H8" s="712">
        <v>0</v>
      </c>
      <c r="I8" s="712">
        <v>0</v>
      </c>
      <c r="J8" s="712">
        <v>0</v>
      </c>
      <c r="K8" s="712">
        <v>0</v>
      </c>
      <c r="L8" s="725">
        <v>0</v>
      </c>
      <c r="M8" s="715">
        <f t="shared" si="0"/>
        <v>0</v>
      </c>
    </row>
    <row r="9" spans="1:13" ht="20.25" customHeight="1">
      <c r="A9" s="360"/>
      <c r="B9" s="708" t="s">
        <v>388</v>
      </c>
      <c r="C9" s="710"/>
      <c r="D9" s="710"/>
      <c r="E9" s="711"/>
      <c r="F9" s="712">
        <v>0</v>
      </c>
      <c r="G9" s="712">
        <v>0</v>
      </c>
      <c r="H9" s="712">
        <v>0</v>
      </c>
      <c r="I9" s="712">
        <v>0</v>
      </c>
      <c r="J9" s="712">
        <v>0</v>
      </c>
      <c r="K9" s="712">
        <v>0</v>
      </c>
      <c r="L9" s="725">
        <v>0</v>
      </c>
      <c r="M9" s="715">
        <f t="shared" si="0"/>
        <v>0</v>
      </c>
    </row>
    <row r="10" spans="1:13" s="4" customFormat="1" ht="20.25" customHeight="1" thickBot="1">
      <c r="A10" s="376"/>
      <c r="B10" s="722" t="s">
        <v>490</v>
      </c>
      <c r="C10" s="726"/>
      <c r="D10" s="726"/>
      <c r="E10" s="727"/>
      <c r="F10" s="720">
        <v>43173</v>
      </c>
      <c r="G10" s="720">
        <v>4866</v>
      </c>
      <c r="H10" s="720">
        <v>8582</v>
      </c>
      <c r="I10" s="720">
        <v>27301</v>
      </c>
      <c r="J10" s="720">
        <v>5801</v>
      </c>
      <c r="K10" s="720">
        <v>18787</v>
      </c>
      <c r="L10" s="726">
        <v>62917</v>
      </c>
      <c r="M10" s="723">
        <f>SUM(F10:L10)</f>
        <v>171427</v>
      </c>
    </row>
    <row r="11" spans="1:13" ht="20.25" customHeight="1">
      <c r="A11" s="360" t="s">
        <v>592</v>
      </c>
      <c r="B11" s="99"/>
      <c r="C11" s="156"/>
      <c r="D11" s="155"/>
      <c r="E11" s="368"/>
      <c r="F11" s="369"/>
      <c r="G11" s="370"/>
      <c r="H11" s="370"/>
      <c r="I11" s="370"/>
      <c r="J11" s="370"/>
      <c r="K11" s="370"/>
      <c r="L11" s="372"/>
      <c r="M11" s="375"/>
    </row>
    <row r="12" spans="1:13" ht="20.25" customHeight="1">
      <c r="A12" s="360"/>
      <c r="B12" s="700" t="s">
        <v>593</v>
      </c>
      <c r="C12" s="701"/>
      <c r="D12" s="702"/>
      <c r="E12" s="703"/>
      <c r="F12" s="704">
        <v>76860</v>
      </c>
      <c r="G12" s="705">
        <v>10980</v>
      </c>
      <c r="H12" s="705">
        <v>17568</v>
      </c>
      <c r="I12" s="705">
        <v>63318</v>
      </c>
      <c r="J12" s="705">
        <v>29280</v>
      </c>
      <c r="K12" s="705">
        <v>14640</v>
      </c>
      <c r="L12" s="706">
        <v>94062</v>
      </c>
      <c r="M12" s="707">
        <f t="shared" si="0"/>
        <v>306708</v>
      </c>
    </row>
    <row r="13" spans="1:13" ht="20.25" customHeight="1">
      <c r="A13" s="360"/>
      <c r="B13" s="708" t="s">
        <v>380</v>
      </c>
      <c r="C13" s="709"/>
      <c r="D13" s="710"/>
      <c r="E13" s="711"/>
      <c r="F13" s="712">
        <v>0</v>
      </c>
      <c r="G13" s="713">
        <v>0</v>
      </c>
      <c r="H13" s="713">
        <v>0</v>
      </c>
      <c r="I13" s="713">
        <v>0</v>
      </c>
      <c r="J13" s="713">
        <v>0</v>
      </c>
      <c r="K13" s="713">
        <v>14640</v>
      </c>
      <c r="L13" s="714">
        <v>16836</v>
      </c>
      <c r="M13" s="715">
        <f t="shared" si="0"/>
        <v>31476</v>
      </c>
    </row>
    <row r="14" spans="1:13" ht="20.25" customHeight="1">
      <c r="A14" s="360"/>
      <c r="B14" s="708" t="s">
        <v>381</v>
      </c>
      <c r="C14" s="709"/>
      <c r="D14" s="710"/>
      <c r="E14" s="711"/>
      <c r="F14" s="712">
        <v>0</v>
      </c>
      <c r="G14" s="713">
        <v>0</v>
      </c>
      <c r="H14" s="713">
        <v>0</v>
      </c>
      <c r="I14" s="713">
        <v>0</v>
      </c>
      <c r="J14" s="713">
        <v>0</v>
      </c>
      <c r="K14" s="713">
        <v>0</v>
      </c>
      <c r="L14" s="714">
        <v>0</v>
      </c>
      <c r="M14" s="715">
        <f t="shared" si="0"/>
        <v>0</v>
      </c>
    </row>
    <row r="15" spans="1:13" ht="20.25" customHeight="1">
      <c r="A15" s="360"/>
      <c r="B15" s="708" t="s">
        <v>382</v>
      </c>
      <c r="C15" s="709"/>
      <c r="D15" s="710"/>
      <c r="E15" s="711"/>
      <c r="F15" s="712">
        <v>0</v>
      </c>
      <c r="G15" s="713">
        <v>0</v>
      </c>
      <c r="H15" s="713">
        <v>0</v>
      </c>
      <c r="I15" s="713">
        <v>0</v>
      </c>
      <c r="J15" s="713">
        <v>0</v>
      </c>
      <c r="K15" s="713">
        <v>0</v>
      </c>
      <c r="L15" s="714">
        <v>0</v>
      </c>
      <c r="M15" s="715">
        <f t="shared" si="0"/>
        <v>0</v>
      </c>
    </row>
    <row r="16" spans="1:13" ht="20.25" customHeight="1">
      <c r="A16" s="360"/>
      <c r="B16" s="708" t="s">
        <v>389</v>
      </c>
      <c r="C16" s="709"/>
      <c r="D16" s="710"/>
      <c r="E16" s="711"/>
      <c r="F16" s="712">
        <v>0</v>
      </c>
      <c r="G16" s="713">
        <v>0</v>
      </c>
      <c r="H16" s="713">
        <v>0</v>
      </c>
      <c r="I16" s="713">
        <v>0</v>
      </c>
      <c r="J16" s="713">
        <v>0</v>
      </c>
      <c r="K16" s="713">
        <v>0</v>
      </c>
      <c r="L16" s="714">
        <v>1464</v>
      </c>
      <c r="M16" s="715">
        <f t="shared" si="0"/>
        <v>1464</v>
      </c>
    </row>
    <row r="17" spans="1:13" s="4" customFormat="1" ht="20.25" customHeight="1" thickBot="1">
      <c r="A17" s="376"/>
      <c r="B17" s="722" t="s">
        <v>490</v>
      </c>
      <c r="C17" s="726"/>
      <c r="D17" s="726"/>
      <c r="E17" s="727"/>
      <c r="F17" s="720">
        <v>76860</v>
      </c>
      <c r="G17" s="720">
        <v>10980</v>
      </c>
      <c r="H17" s="720">
        <v>17568</v>
      </c>
      <c r="I17" s="720">
        <v>63318</v>
      </c>
      <c r="J17" s="720">
        <v>29280</v>
      </c>
      <c r="K17" s="720">
        <v>29280</v>
      </c>
      <c r="L17" s="726">
        <v>112362</v>
      </c>
      <c r="M17" s="723">
        <f t="shared" si="0"/>
        <v>339648</v>
      </c>
    </row>
    <row r="18" spans="1:13" ht="20.25" customHeight="1">
      <c r="A18" s="361" t="s">
        <v>594</v>
      </c>
      <c r="B18" s="99"/>
      <c r="C18" s="156"/>
      <c r="D18" s="155"/>
      <c r="E18" s="368"/>
      <c r="F18" s="369"/>
      <c r="G18" s="370"/>
      <c r="H18" s="370"/>
      <c r="I18" s="370"/>
      <c r="J18" s="370"/>
      <c r="K18" s="370"/>
      <c r="L18" s="372"/>
      <c r="M18" s="375"/>
    </row>
    <row r="19" spans="1:13" ht="20.25" customHeight="1">
      <c r="A19" s="361"/>
      <c r="B19" s="700" t="s">
        <v>595</v>
      </c>
      <c r="C19" s="701"/>
      <c r="D19" s="702"/>
      <c r="E19" s="703"/>
      <c r="F19" s="704">
        <v>7503</v>
      </c>
      <c r="G19" s="705">
        <v>1025</v>
      </c>
      <c r="H19" s="705">
        <v>732</v>
      </c>
      <c r="I19" s="705">
        <v>4942</v>
      </c>
      <c r="J19" s="705">
        <v>2441</v>
      </c>
      <c r="K19" s="705">
        <v>0</v>
      </c>
      <c r="L19" s="706">
        <v>8052</v>
      </c>
      <c r="M19" s="707">
        <f t="shared" si="0"/>
        <v>24695</v>
      </c>
    </row>
    <row r="20" spans="1:13" ht="20.25" customHeight="1">
      <c r="A20" s="361"/>
      <c r="B20" s="708" t="s">
        <v>390</v>
      </c>
      <c r="C20" s="709"/>
      <c r="D20" s="710"/>
      <c r="E20" s="711"/>
      <c r="F20" s="712">
        <v>39194</v>
      </c>
      <c r="G20" s="713">
        <v>6588</v>
      </c>
      <c r="H20" s="713">
        <v>5490</v>
      </c>
      <c r="I20" s="713">
        <v>38145</v>
      </c>
      <c r="J20" s="713">
        <v>11728</v>
      </c>
      <c r="K20" s="713">
        <v>0</v>
      </c>
      <c r="L20" s="714">
        <v>55266</v>
      </c>
      <c r="M20" s="715">
        <f t="shared" si="0"/>
        <v>156411</v>
      </c>
    </row>
    <row r="21" spans="1:13" s="356" customFormat="1" ht="20.25" customHeight="1">
      <c r="A21" s="361"/>
      <c r="B21" s="708" t="s">
        <v>596</v>
      </c>
      <c r="C21" s="709"/>
      <c r="D21" s="710"/>
      <c r="E21" s="711"/>
      <c r="F21" s="535">
        <v>11</v>
      </c>
      <c r="G21" s="536">
        <v>1</v>
      </c>
      <c r="H21" s="536">
        <v>1</v>
      </c>
      <c r="I21" s="536">
        <v>9</v>
      </c>
      <c r="J21" s="536">
        <v>3</v>
      </c>
      <c r="K21" s="536">
        <v>0</v>
      </c>
      <c r="L21" s="537">
        <v>10</v>
      </c>
      <c r="M21" s="538">
        <f t="shared" si="0"/>
        <v>35</v>
      </c>
    </row>
    <row r="22" spans="1:13" s="356" customFormat="1" ht="20.25" customHeight="1" thickBot="1">
      <c r="A22" s="362"/>
      <c r="B22" s="716" t="s">
        <v>597</v>
      </c>
      <c r="C22" s="717"/>
      <c r="D22" s="718"/>
      <c r="E22" s="719"/>
      <c r="F22" s="541">
        <v>6</v>
      </c>
      <c r="G22" s="542">
        <v>2</v>
      </c>
      <c r="H22" s="542">
        <v>2</v>
      </c>
      <c r="I22" s="542">
        <v>4</v>
      </c>
      <c r="J22" s="542">
        <v>2</v>
      </c>
      <c r="K22" s="542">
        <v>0</v>
      </c>
      <c r="L22" s="543">
        <v>9</v>
      </c>
      <c r="M22" s="544">
        <f t="shared" si="0"/>
        <v>25</v>
      </c>
    </row>
    <row r="23" spans="1:13" ht="20.25" customHeight="1">
      <c r="A23" s="360" t="s">
        <v>598</v>
      </c>
      <c r="B23" s="99"/>
      <c r="C23" s="156"/>
      <c r="D23" s="155"/>
      <c r="E23" s="368"/>
      <c r="F23" s="377"/>
      <c r="G23" s="378"/>
      <c r="H23" s="378"/>
      <c r="I23" s="378"/>
      <c r="J23" s="378"/>
      <c r="K23" s="378"/>
      <c r="L23" s="379"/>
      <c r="M23" s="380"/>
    </row>
    <row r="24" spans="1:13" ht="20.25" customHeight="1">
      <c r="A24" s="360"/>
      <c r="B24" s="100" t="s">
        <v>599</v>
      </c>
      <c r="C24" s="157"/>
      <c r="D24" s="728"/>
      <c r="E24" s="729"/>
      <c r="F24" s="730"/>
      <c r="G24" s="731"/>
      <c r="H24" s="731"/>
      <c r="I24" s="731"/>
      <c r="J24" s="731"/>
      <c r="K24" s="731"/>
      <c r="L24" s="732"/>
      <c r="M24" s="733"/>
    </row>
    <row r="25" spans="1:13" ht="20.25" customHeight="1">
      <c r="A25" s="360"/>
      <c r="B25" s="101"/>
      <c r="C25" s="734" t="s">
        <v>600</v>
      </c>
      <c r="D25" s="710"/>
      <c r="E25" s="711"/>
      <c r="F25" s="712">
        <v>43484</v>
      </c>
      <c r="G25" s="713">
        <v>3341</v>
      </c>
      <c r="H25" s="713">
        <v>3275</v>
      </c>
      <c r="I25" s="713">
        <v>26270</v>
      </c>
      <c r="J25" s="713">
        <v>5649</v>
      </c>
      <c r="K25" s="713">
        <v>0</v>
      </c>
      <c r="L25" s="714">
        <v>58060</v>
      </c>
      <c r="M25" s="715">
        <f t="shared" si="0"/>
        <v>140079</v>
      </c>
    </row>
    <row r="26" spans="1:13" ht="20.25" customHeight="1">
      <c r="A26" s="360"/>
      <c r="B26" s="101"/>
      <c r="C26" s="734" t="s">
        <v>601</v>
      </c>
      <c r="D26" s="710"/>
      <c r="E26" s="711"/>
      <c r="F26" s="712">
        <v>188682</v>
      </c>
      <c r="G26" s="713">
        <v>12513</v>
      </c>
      <c r="H26" s="713">
        <v>4734</v>
      </c>
      <c r="I26" s="713">
        <v>131214</v>
      </c>
      <c r="J26" s="713">
        <v>18085</v>
      </c>
      <c r="K26" s="713">
        <v>0</v>
      </c>
      <c r="L26" s="714">
        <v>226159</v>
      </c>
      <c r="M26" s="715">
        <f>SUM(F26:L26)</f>
        <v>581387</v>
      </c>
    </row>
    <row r="27" spans="1:13" ht="20.25" customHeight="1">
      <c r="A27" s="360"/>
      <c r="B27" s="101"/>
      <c r="C27" s="734" t="s">
        <v>602</v>
      </c>
      <c r="D27" s="710"/>
      <c r="E27" s="711"/>
      <c r="F27" s="712">
        <v>381664</v>
      </c>
      <c r="G27" s="713">
        <v>10431</v>
      </c>
      <c r="H27" s="713">
        <v>2652</v>
      </c>
      <c r="I27" s="713">
        <v>129830</v>
      </c>
      <c r="J27" s="713">
        <v>32862</v>
      </c>
      <c r="K27" s="713">
        <v>0</v>
      </c>
      <c r="L27" s="714">
        <v>252592</v>
      </c>
      <c r="M27" s="715">
        <f t="shared" si="0"/>
        <v>810031</v>
      </c>
    </row>
    <row r="28" spans="1:13" ht="20.25" customHeight="1">
      <c r="A28" s="360"/>
      <c r="B28" s="101"/>
      <c r="C28" s="734" t="s">
        <v>603</v>
      </c>
      <c r="D28" s="710"/>
      <c r="E28" s="711"/>
      <c r="F28" s="712">
        <v>109634</v>
      </c>
      <c r="G28" s="713">
        <v>7682</v>
      </c>
      <c r="H28" s="713">
        <v>4118</v>
      </c>
      <c r="I28" s="713">
        <v>53383</v>
      </c>
      <c r="J28" s="713">
        <v>12257</v>
      </c>
      <c r="K28" s="713">
        <v>0</v>
      </c>
      <c r="L28" s="714">
        <v>69699</v>
      </c>
      <c r="M28" s="715">
        <f t="shared" si="0"/>
        <v>256773</v>
      </c>
    </row>
    <row r="29" spans="1:13" ht="20.25" customHeight="1">
      <c r="A29" s="360"/>
      <c r="B29" s="101"/>
      <c r="C29" s="734" t="s">
        <v>604</v>
      </c>
      <c r="D29" s="710"/>
      <c r="E29" s="711"/>
      <c r="F29" s="712">
        <v>39047</v>
      </c>
      <c r="G29" s="713">
        <v>4318</v>
      </c>
      <c r="H29" s="713">
        <v>2145</v>
      </c>
      <c r="I29" s="713">
        <v>45947</v>
      </c>
      <c r="J29" s="713">
        <v>4198</v>
      </c>
      <c r="K29" s="713">
        <v>0</v>
      </c>
      <c r="L29" s="714">
        <v>35764</v>
      </c>
      <c r="M29" s="715">
        <f t="shared" si="0"/>
        <v>131419</v>
      </c>
    </row>
    <row r="30" spans="1:13" ht="20.25" customHeight="1">
      <c r="A30" s="360"/>
      <c r="B30" s="101"/>
      <c r="C30" s="734" t="s">
        <v>605</v>
      </c>
      <c r="D30" s="710"/>
      <c r="E30" s="711"/>
      <c r="F30" s="712">
        <v>795539</v>
      </c>
      <c r="G30" s="713">
        <v>64499</v>
      </c>
      <c r="H30" s="713">
        <v>90079</v>
      </c>
      <c r="I30" s="713">
        <v>465264</v>
      </c>
      <c r="J30" s="713">
        <v>84460</v>
      </c>
      <c r="K30" s="713">
        <v>0</v>
      </c>
      <c r="L30" s="714">
        <v>1025444</v>
      </c>
      <c r="M30" s="715">
        <f t="shared" si="0"/>
        <v>2525285</v>
      </c>
    </row>
    <row r="31" spans="1:13" ht="20.25" customHeight="1">
      <c r="A31" s="360"/>
      <c r="B31" s="101"/>
      <c r="C31" s="1205" t="s">
        <v>391</v>
      </c>
      <c r="D31" s="1206"/>
      <c r="E31" s="1207"/>
      <c r="F31" s="712">
        <v>63689</v>
      </c>
      <c r="G31" s="713">
        <v>5100</v>
      </c>
      <c r="H31" s="713">
        <v>11336</v>
      </c>
      <c r="I31" s="713">
        <v>43146</v>
      </c>
      <c r="J31" s="713">
        <v>9403</v>
      </c>
      <c r="K31" s="713">
        <v>0</v>
      </c>
      <c r="L31" s="714">
        <v>98153</v>
      </c>
      <c r="M31" s="715">
        <f t="shared" si="0"/>
        <v>230827</v>
      </c>
    </row>
    <row r="32" spans="1:13" ht="20.25" customHeight="1">
      <c r="A32" s="360"/>
      <c r="B32" s="102"/>
      <c r="C32" s="736" t="s">
        <v>606</v>
      </c>
      <c r="D32" s="737"/>
      <c r="E32" s="738"/>
      <c r="F32" s="739">
        <v>85160</v>
      </c>
      <c r="G32" s="740">
        <v>1275</v>
      </c>
      <c r="H32" s="740">
        <v>3282</v>
      </c>
      <c r="I32" s="740">
        <v>56154</v>
      </c>
      <c r="J32" s="740">
        <v>279</v>
      </c>
      <c r="K32" s="740">
        <v>473184</v>
      </c>
      <c r="L32" s="741">
        <v>63941</v>
      </c>
      <c r="M32" s="742">
        <f t="shared" si="0"/>
        <v>683275</v>
      </c>
    </row>
    <row r="33" spans="1:13" ht="20.25" customHeight="1">
      <c r="A33" s="360"/>
      <c r="B33" s="98" t="s">
        <v>359</v>
      </c>
      <c r="C33" s="101"/>
      <c r="D33" s="156"/>
      <c r="E33" s="743"/>
      <c r="F33" s="744"/>
      <c r="G33" s="745"/>
      <c r="H33" s="745"/>
      <c r="I33" s="745"/>
      <c r="J33" s="745"/>
      <c r="K33" s="745"/>
      <c r="L33" s="746"/>
      <c r="M33" s="747"/>
    </row>
    <row r="34" spans="1:13" ht="20.25" customHeight="1">
      <c r="A34" s="360"/>
      <c r="B34" s="101"/>
      <c r="C34" s="734" t="s">
        <v>607</v>
      </c>
      <c r="D34" s="710"/>
      <c r="E34" s="711"/>
      <c r="F34" s="712">
        <v>56061</v>
      </c>
      <c r="G34" s="713">
        <v>5709</v>
      </c>
      <c r="H34" s="713">
        <v>7902</v>
      </c>
      <c r="I34" s="713">
        <v>21965</v>
      </c>
      <c r="J34" s="713">
        <v>11475</v>
      </c>
      <c r="K34" s="713">
        <v>0</v>
      </c>
      <c r="L34" s="714">
        <v>64003</v>
      </c>
      <c r="M34" s="715">
        <f t="shared" si="0"/>
        <v>167115</v>
      </c>
    </row>
    <row r="35" spans="1:13" ht="20.25" customHeight="1">
      <c r="A35" s="360"/>
      <c r="B35" s="101"/>
      <c r="C35" s="734" t="s">
        <v>608</v>
      </c>
      <c r="D35" s="710"/>
      <c r="E35" s="711"/>
      <c r="F35" s="712">
        <v>70178</v>
      </c>
      <c r="G35" s="713">
        <v>61586</v>
      </c>
      <c r="H35" s="713">
        <v>13837</v>
      </c>
      <c r="I35" s="713">
        <v>61598</v>
      </c>
      <c r="J35" s="713">
        <v>68618</v>
      </c>
      <c r="K35" s="713">
        <v>0</v>
      </c>
      <c r="L35" s="714">
        <v>86795</v>
      </c>
      <c r="M35" s="715">
        <f t="shared" si="0"/>
        <v>362612</v>
      </c>
    </row>
    <row r="36" spans="1:13" ht="20.25" customHeight="1">
      <c r="A36" s="360"/>
      <c r="B36" s="101"/>
      <c r="C36" s="734" t="s">
        <v>609</v>
      </c>
      <c r="D36" s="710"/>
      <c r="E36" s="711"/>
      <c r="F36" s="712">
        <v>350260</v>
      </c>
      <c r="G36" s="713">
        <v>129410</v>
      </c>
      <c r="H36" s="713">
        <v>91304</v>
      </c>
      <c r="I36" s="713">
        <v>16325</v>
      </c>
      <c r="J36" s="713">
        <v>1216</v>
      </c>
      <c r="K36" s="713">
        <v>0</v>
      </c>
      <c r="L36" s="714">
        <v>20032</v>
      </c>
      <c r="M36" s="715">
        <f t="shared" si="0"/>
        <v>608547</v>
      </c>
    </row>
    <row r="37" spans="1:13" ht="20.25" customHeight="1">
      <c r="A37" s="360"/>
      <c r="B37" s="101"/>
      <c r="C37" s="734" t="s">
        <v>610</v>
      </c>
      <c r="D37" s="710"/>
      <c r="E37" s="711"/>
      <c r="F37" s="712">
        <v>45199</v>
      </c>
      <c r="G37" s="713">
        <v>1730</v>
      </c>
      <c r="H37" s="713">
        <v>1926</v>
      </c>
      <c r="I37" s="713">
        <v>70487</v>
      </c>
      <c r="J37" s="713">
        <v>6707</v>
      </c>
      <c r="K37" s="713">
        <v>0</v>
      </c>
      <c r="L37" s="714">
        <v>111462</v>
      </c>
      <c r="M37" s="715">
        <f t="shared" si="0"/>
        <v>237511</v>
      </c>
    </row>
    <row r="38" spans="1:13" ht="20.25" customHeight="1">
      <c r="A38" s="360"/>
      <c r="B38" s="101"/>
      <c r="C38" s="734" t="s">
        <v>611</v>
      </c>
      <c r="D38" s="710"/>
      <c r="E38" s="711"/>
      <c r="F38" s="712">
        <v>55431</v>
      </c>
      <c r="G38" s="713">
        <v>1876</v>
      </c>
      <c r="H38" s="713">
        <v>4661</v>
      </c>
      <c r="I38" s="713">
        <v>38426</v>
      </c>
      <c r="J38" s="713">
        <v>21802</v>
      </c>
      <c r="K38" s="713">
        <v>0</v>
      </c>
      <c r="L38" s="714">
        <v>327346</v>
      </c>
      <c r="M38" s="715">
        <f t="shared" si="0"/>
        <v>449542</v>
      </c>
    </row>
    <row r="39" spans="1:13" ht="20.25" customHeight="1">
      <c r="A39" s="360"/>
      <c r="B39" s="101"/>
      <c r="C39" s="734" t="s">
        <v>612</v>
      </c>
      <c r="D39" s="710"/>
      <c r="E39" s="711"/>
      <c r="F39" s="712">
        <v>267095</v>
      </c>
      <c r="G39" s="713">
        <v>23644</v>
      </c>
      <c r="H39" s="713">
        <v>17983</v>
      </c>
      <c r="I39" s="713">
        <v>174928</v>
      </c>
      <c r="J39" s="713">
        <v>70225</v>
      </c>
      <c r="K39" s="713">
        <v>0</v>
      </c>
      <c r="L39" s="714">
        <v>250020</v>
      </c>
      <c r="M39" s="715">
        <f t="shared" si="0"/>
        <v>803895</v>
      </c>
    </row>
    <row r="40" spans="1:13" ht="20.25" customHeight="1">
      <c r="A40" s="360"/>
      <c r="B40" s="101"/>
      <c r="C40" s="734" t="s">
        <v>613</v>
      </c>
      <c r="D40" s="710"/>
      <c r="E40" s="711"/>
      <c r="F40" s="712">
        <v>94706</v>
      </c>
      <c r="G40" s="713">
        <v>7643</v>
      </c>
      <c r="H40" s="713">
        <v>3352</v>
      </c>
      <c r="I40" s="713">
        <v>80490</v>
      </c>
      <c r="J40" s="713">
        <v>13540</v>
      </c>
      <c r="K40" s="713">
        <v>0</v>
      </c>
      <c r="L40" s="714">
        <v>107361</v>
      </c>
      <c r="M40" s="715">
        <f t="shared" si="0"/>
        <v>307092</v>
      </c>
    </row>
    <row r="41" spans="1:13" ht="20.25" customHeight="1" thickBot="1">
      <c r="A41" s="376"/>
      <c r="B41" s="381"/>
      <c r="C41" s="735" t="s">
        <v>614</v>
      </c>
      <c r="D41" s="718"/>
      <c r="E41" s="719"/>
      <c r="F41" s="720">
        <v>190996</v>
      </c>
      <c r="G41" s="721">
        <v>540</v>
      </c>
      <c r="H41" s="721">
        <v>26743</v>
      </c>
      <c r="I41" s="721">
        <v>118017</v>
      </c>
      <c r="J41" s="721">
        <v>35910</v>
      </c>
      <c r="K41" s="721">
        <v>382007</v>
      </c>
      <c r="L41" s="722">
        <v>299243</v>
      </c>
      <c r="M41" s="723">
        <f t="shared" si="0"/>
        <v>1053456</v>
      </c>
    </row>
    <row r="42" spans="1:13" ht="20.25" customHeight="1">
      <c r="A42" s="360" t="s">
        <v>615</v>
      </c>
      <c r="B42" s="99"/>
      <c r="C42" s="156"/>
      <c r="D42" s="155"/>
      <c r="E42" s="368"/>
      <c r="F42" s="369"/>
      <c r="G42" s="370"/>
      <c r="H42" s="370"/>
      <c r="I42" s="370"/>
      <c r="J42" s="370"/>
      <c r="K42" s="370"/>
      <c r="L42" s="372"/>
      <c r="M42" s="375"/>
    </row>
    <row r="43" spans="1:13" ht="20.25" customHeight="1">
      <c r="A43" s="360"/>
      <c r="B43" s="700" t="s">
        <v>616</v>
      </c>
      <c r="C43" s="701"/>
      <c r="D43" s="702"/>
      <c r="E43" s="703"/>
      <c r="F43" s="704">
        <v>393744</v>
      </c>
      <c r="G43" s="705">
        <v>132751</v>
      </c>
      <c r="H43" s="705">
        <v>94579</v>
      </c>
      <c r="I43" s="705">
        <v>42595</v>
      </c>
      <c r="J43" s="705">
        <v>6865</v>
      </c>
      <c r="K43" s="705">
        <v>0</v>
      </c>
      <c r="L43" s="706">
        <v>78092</v>
      </c>
      <c r="M43" s="707">
        <f t="shared" si="0"/>
        <v>748626</v>
      </c>
    </row>
    <row r="44" spans="1:13" ht="20.25" customHeight="1" thickBot="1">
      <c r="A44" s="376"/>
      <c r="B44" s="716" t="s">
        <v>617</v>
      </c>
      <c r="C44" s="717"/>
      <c r="D44" s="718"/>
      <c r="E44" s="719"/>
      <c r="F44" s="720">
        <v>233881</v>
      </c>
      <c r="G44" s="721">
        <v>14243</v>
      </c>
      <c r="H44" s="721">
        <v>6660</v>
      </c>
      <c r="I44" s="721">
        <v>201701</v>
      </c>
      <c r="J44" s="721">
        <v>24792</v>
      </c>
      <c r="K44" s="721">
        <v>0</v>
      </c>
      <c r="L44" s="722">
        <v>337621</v>
      </c>
      <c r="M44" s="723">
        <f t="shared" si="0"/>
        <v>818898</v>
      </c>
    </row>
    <row r="45" spans="1:13" ht="20.25" customHeight="1">
      <c r="A45" s="360" t="s">
        <v>618</v>
      </c>
      <c r="B45" s="99"/>
      <c r="C45" s="156"/>
      <c r="D45" s="155"/>
      <c r="E45" s="368"/>
      <c r="F45" s="369"/>
      <c r="G45" s="370"/>
      <c r="H45" s="370"/>
      <c r="I45" s="370"/>
      <c r="J45" s="370"/>
      <c r="K45" s="370"/>
      <c r="L45" s="372"/>
      <c r="M45" s="375"/>
    </row>
    <row r="46" spans="1:13" ht="20.25" customHeight="1">
      <c r="A46" s="360"/>
      <c r="B46" s="700" t="s">
        <v>619</v>
      </c>
      <c r="C46" s="701"/>
      <c r="D46" s="702"/>
      <c r="E46" s="703"/>
      <c r="F46" s="704">
        <v>1056261</v>
      </c>
      <c r="G46" s="705">
        <v>62702</v>
      </c>
      <c r="H46" s="705">
        <v>51193</v>
      </c>
      <c r="I46" s="705">
        <v>522229</v>
      </c>
      <c r="J46" s="705">
        <v>25872</v>
      </c>
      <c r="K46" s="705">
        <v>0</v>
      </c>
      <c r="L46" s="706">
        <v>1043661</v>
      </c>
      <c r="M46" s="707">
        <f t="shared" si="0"/>
        <v>2761918</v>
      </c>
    </row>
    <row r="47" spans="1:13" ht="20.25" customHeight="1" thickBot="1">
      <c r="A47" s="376"/>
      <c r="B47" s="716" t="s">
        <v>620</v>
      </c>
      <c r="C47" s="717"/>
      <c r="D47" s="718"/>
      <c r="E47" s="719"/>
      <c r="F47" s="720">
        <v>23676</v>
      </c>
      <c r="G47" s="721">
        <v>3058</v>
      </c>
      <c r="H47" s="721">
        <v>2279</v>
      </c>
      <c r="I47" s="721">
        <v>24483</v>
      </c>
      <c r="J47" s="721">
        <v>3748</v>
      </c>
      <c r="K47" s="721">
        <v>0</v>
      </c>
      <c r="L47" s="722">
        <v>30258</v>
      </c>
      <c r="M47" s="723">
        <f t="shared" si="0"/>
        <v>87502</v>
      </c>
    </row>
    <row r="48" spans="1:13" ht="20.25" customHeight="1">
      <c r="A48" s="360" t="s">
        <v>621</v>
      </c>
      <c r="B48" s="98"/>
      <c r="C48" s="156"/>
      <c r="D48" s="751"/>
      <c r="E48" s="752"/>
      <c r="F48" s="753"/>
      <c r="G48" s="753"/>
      <c r="H48" s="753"/>
      <c r="I48" s="753"/>
      <c r="J48" s="753"/>
      <c r="K48" s="753"/>
      <c r="L48" s="754"/>
      <c r="M48" s="755"/>
    </row>
    <row r="49" spans="1:13" ht="20.25" customHeight="1">
      <c r="A49" s="360"/>
      <c r="B49" s="1198" t="s">
        <v>682</v>
      </c>
      <c r="C49" s="1199"/>
      <c r="D49" s="1202" t="s">
        <v>677</v>
      </c>
      <c r="E49" s="1048" t="s">
        <v>145</v>
      </c>
      <c r="F49" s="748">
        <v>3150</v>
      </c>
      <c r="G49" s="748">
        <v>3000</v>
      </c>
      <c r="H49" s="748">
        <v>3150</v>
      </c>
      <c r="I49" s="748">
        <v>7350</v>
      </c>
      <c r="J49" s="748">
        <v>1800</v>
      </c>
      <c r="K49" s="748">
        <v>12600</v>
      </c>
      <c r="L49" s="749">
        <v>9450</v>
      </c>
      <c r="M49" s="750">
        <f t="shared" si="0"/>
        <v>40500</v>
      </c>
    </row>
    <row r="50" spans="1:13" ht="20.25" customHeight="1">
      <c r="A50" s="360"/>
      <c r="B50" s="1200"/>
      <c r="C50" s="1201"/>
      <c r="D50" s="1203"/>
      <c r="E50" s="1049" t="s">
        <v>146</v>
      </c>
      <c r="F50" s="712">
        <v>0</v>
      </c>
      <c r="G50" s="712">
        <v>2000</v>
      </c>
      <c r="H50" s="712">
        <v>1575</v>
      </c>
      <c r="I50" s="712">
        <v>2100</v>
      </c>
      <c r="J50" s="712">
        <v>1400</v>
      </c>
      <c r="K50" s="712">
        <v>5250</v>
      </c>
      <c r="L50" s="725">
        <v>2630</v>
      </c>
      <c r="M50" s="715">
        <f t="shared" si="0"/>
        <v>14955</v>
      </c>
    </row>
    <row r="51" spans="1:13" ht="20.25" customHeight="1">
      <c r="A51" s="360"/>
      <c r="B51" s="1200"/>
      <c r="C51" s="1201"/>
      <c r="D51" s="1203" t="s">
        <v>678</v>
      </c>
      <c r="E51" s="1049" t="s">
        <v>145</v>
      </c>
      <c r="F51" s="712">
        <v>1050</v>
      </c>
      <c r="G51" s="712">
        <v>0</v>
      </c>
      <c r="H51" s="712">
        <v>0</v>
      </c>
      <c r="I51" s="712">
        <v>0</v>
      </c>
      <c r="J51" s="712">
        <v>0</v>
      </c>
      <c r="K51" s="712">
        <v>0</v>
      </c>
      <c r="L51" s="725">
        <v>3150</v>
      </c>
      <c r="M51" s="715">
        <f t="shared" si="0"/>
        <v>4200</v>
      </c>
    </row>
    <row r="52" spans="1:13" ht="20.25" customHeight="1">
      <c r="A52" s="360"/>
      <c r="B52" s="1200"/>
      <c r="C52" s="1201"/>
      <c r="D52" s="1204"/>
      <c r="E52" s="1049" t="s">
        <v>146</v>
      </c>
      <c r="F52" s="756">
        <v>520</v>
      </c>
      <c r="G52" s="756">
        <v>0</v>
      </c>
      <c r="H52" s="756">
        <v>0</v>
      </c>
      <c r="I52" s="756">
        <v>0</v>
      </c>
      <c r="J52" s="756">
        <v>0</v>
      </c>
      <c r="K52" s="756">
        <v>0</v>
      </c>
      <c r="L52" s="757">
        <v>0</v>
      </c>
      <c r="M52" s="758">
        <f t="shared" si="0"/>
        <v>520</v>
      </c>
    </row>
    <row r="53" spans="1:13" ht="20.25" customHeight="1">
      <c r="A53" s="360"/>
      <c r="B53" s="708" t="s">
        <v>622</v>
      </c>
      <c r="C53" s="709"/>
      <c r="D53" s="710"/>
      <c r="E53" s="711"/>
      <c r="F53" s="712">
        <v>3738</v>
      </c>
      <c r="G53" s="712">
        <v>3012</v>
      </c>
      <c r="H53" s="712">
        <v>1046</v>
      </c>
      <c r="I53" s="712">
        <v>18200</v>
      </c>
      <c r="J53" s="712">
        <v>3376</v>
      </c>
      <c r="K53" s="712">
        <v>32682</v>
      </c>
      <c r="L53" s="725">
        <v>18822</v>
      </c>
      <c r="M53" s="715">
        <f t="shared" si="0"/>
        <v>80876</v>
      </c>
    </row>
    <row r="54" spans="1:13" ht="20.25" customHeight="1" thickBot="1">
      <c r="A54" s="376"/>
      <c r="B54" s="759" t="s">
        <v>623</v>
      </c>
      <c r="C54" s="381"/>
      <c r="D54" s="760"/>
      <c r="E54" s="761"/>
      <c r="F54" s="762">
        <v>24</v>
      </c>
      <c r="G54" s="762">
        <v>6</v>
      </c>
      <c r="H54" s="762">
        <v>8</v>
      </c>
      <c r="I54" s="762">
        <v>28</v>
      </c>
      <c r="J54" s="762">
        <v>18</v>
      </c>
      <c r="K54" s="762">
        <v>28</v>
      </c>
      <c r="L54" s="763">
        <v>54</v>
      </c>
      <c r="M54" s="764">
        <f t="shared" si="0"/>
        <v>166</v>
      </c>
    </row>
    <row r="55" spans="1:13" ht="20.25" customHeight="1">
      <c r="A55" s="360" t="s">
        <v>624</v>
      </c>
      <c r="B55" s="99"/>
      <c r="C55" s="156"/>
      <c r="D55" s="155"/>
      <c r="E55" s="368"/>
      <c r="F55" s="369"/>
      <c r="G55" s="370"/>
      <c r="H55" s="370"/>
      <c r="I55" s="370"/>
      <c r="J55" s="370"/>
      <c r="K55" s="370"/>
      <c r="L55" s="372"/>
      <c r="M55" s="375"/>
    </row>
    <row r="56" spans="1:13" ht="20.25" customHeight="1">
      <c r="A56" s="360"/>
      <c r="B56" s="100" t="s">
        <v>625</v>
      </c>
      <c r="C56" s="728"/>
      <c r="D56" s="728"/>
      <c r="E56" s="729"/>
      <c r="F56" s="529">
        <v>20</v>
      </c>
      <c r="G56" s="530">
        <v>2.8</v>
      </c>
      <c r="H56" s="530">
        <v>2</v>
      </c>
      <c r="I56" s="530">
        <v>13.5</v>
      </c>
      <c r="J56" s="530">
        <v>6.7</v>
      </c>
      <c r="K56" s="530">
        <v>0</v>
      </c>
      <c r="L56" s="531">
        <v>20</v>
      </c>
      <c r="M56" s="765">
        <f t="shared" si="0"/>
        <v>65</v>
      </c>
    </row>
    <row r="57" spans="1:13" ht="20.25" customHeight="1">
      <c r="A57" s="360"/>
      <c r="B57" s="1191" t="s">
        <v>626</v>
      </c>
      <c r="C57" s="734" t="s">
        <v>366</v>
      </c>
      <c r="D57" s="710"/>
      <c r="E57" s="711"/>
      <c r="F57" s="535">
        <v>103</v>
      </c>
      <c r="G57" s="536">
        <v>14.4</v>
      </c>
      <c r="H57" s="536">
        <v>12</v>
      </c>
      <c r="I57" s="536">
        <v>65.2</v>
      </c>
      <c r="J57" s="536">
        <v>17.7</v>
      </c>
      <c r="K57" s="536">
        <v>0</v>
      </c>
      <c r="L57" s="537">
        <v>137</v>
      </c>
      <c r="M57" s="715">
        <f t="shared" si="0"/>
        <v>349.3</v>
      </c>
    </row>
    <row r="58" spans="1:13" ht="20.25" customHeight="1">
      <c r="A58" s="360"/>
      <c r="B58" s="1192"/>
      <c r="C58" s="734" t="s">
        <v>367</v>
      </c>
      <c r="D58" s="710"/>
      <c r="E58" s="711"/>
      <c r="F58" s="535">
        <v>14</v>
      </c>
      <c r="G58" s="536">
        <v>3</v>
      </c>
      <c r="H58" s="536">
        <v>3</v>
      </c>
      <c r="I58" s="536">
        <v>14.8</v>
      </c>
      <c r="J58" s="536">
        <v>13</v>
      </c>
      <c r="K58" s="536">
        <v>0</v>
      </c>
      <c r="L58" s="537">
        <v>14</v>
      </c>
      <c r="M58" s="715">
        <f t="shared" si="0"/>
        <v>61.8</v>
      </c>
    </row>
    <row r="59" spans="1:13" ht="20.25" customHeight="1">
      <c r="A59" s="360"/>
      <c r="B59" s="1193"/>
      <c r="C59" s="734" t="s">
        <v>627</v>
      </c>
      <c r="D59" s="710"/>
      <c r="E59" s="711"/>
      <c r="F59" s="535">
        <v>9</v>
      </c>
      <c r="G59" s="536">
        <v>0.6</v>
      </c>
      <c r="H59" s="536">
        <v>0</v>
      </c>
      <c r="I59" s="536">
        <v>1.8</v>
      </c>
      <c r="J59" s="536">
        <v>0</v>
      </c>
      <c r="K59" s="536">
        <v>0</v>
      </c>
      <c r="L59" s="537">
        <v>0</v>
      </c>
      <c r="M59" s="715">
        <f t="shared" si="0"/>
        <v>11.4</v>
      </c>
    </row>
    <row r="60" spans="1:13" ht="20.25" customHeight="1">
      <c r="A60" s="360"/>
      <c r="B60" s="98" t="s">
        <v>628</v>
      </c>
      <c r="C60" s="156"/>
      <c r="D60" s="156"/>
      <c r="E60" s="743"/>
      <c r="F60" s="766">
        <v>7</v>
      </c>
      <c r="G60" s="767">
        <v>2.7</v>
      </c>
      <c r="H60" s="767">
        <v>2</v>
      </c>
      <c r="I60" s="767">
        <v>5.8</v>
      </c>
      <c r="J60" s="767">
        <v>3</v>
      </c>
      <c r="K60" s="767">
        <v>0</v>
      </c>
      <c r="L60" s="768">
        <v>7</v>
      </c>
      <c r="M60" s="769">
        <f t="shared" si="0"/>
        <v>27.5</v>
      </c>
    </row>
    <row r="61" spans="1:13" ht="20.25" customHeight="1">
      <c r="A61" s="360"/>
      <c r="B61" s="773" t="s">
        <v>629</v>
      </c>
      <c r="C61" s="737"/>
      <c r="D61" s="737"/>
      <c r="E61" s="738"/>
      <c r="F61" s="774">
        <v>18</v>
      </c>
      <c r="G61" s="775">
        <v>3</v>
      </c>
      <c r="H61" s="775">
        <v>3</v>
      </c>
      <c r="I61" s="775">
        <v>14.7</v>
      </c>
      <c r="J61" s="775">
        <v>11</v>
      </c>
      <c r="K61" s="775">
        <v>1</v>
      </c>
      <c r="L61" s="776">
        <v>49</v>
      </c>
      <c r="M61" s="742">
        <f t="shared" si="0"/>
        <v>99.7</v>
      </c>
    </row>
    <row r="62" spans="1:13" ht="20.25" customHeight="1">
      <c r="A62" s="360"/>
      <c r="B62" s="97" t="s">
        <v>630</v>
      </c>
      <c r="C62" s="155"/>
      <c r="D62" s="154"/>
      <c r="E62" s="367"/>
      <c r="F62" s="158">
        <v>2</v>
      </c>
      <c r="G62" s="25">
        <v>1</v>
      </c>
      <c r="H62" s="25">
        <v>0</v>
      </c>
      <c r="I62" s="25">
        <v>3.8</v>
      </c>
      <c r="J62" s="25">
        <v>8</v>
      </c>
      <c r="K62" s="25">
        <v>0</v>
      </c>
      <c r="L62" s="699">
        <v>18</v>
      </c>
      <c r="M62" s="374">
        <f t="shared" si="0"/>
        <v>32.8</v>
      </c>
    </row>
    <row r="63" spans="1:13" ht="20.25" customHeight="1">
      <c r="A63" s="360"/>
      <c r="B63" s="97" t="s">
        <v>631</v>
      </c>
      <c r="C63" s="155"/>
      <c r="D63" s="154"/>
      <c r="E63" s="367"/>
      <c r="F63" s="158">
        <v>6</v>
      </c>
      <c r="G63" s="25">
        <v>2</v>
      </c>
      <c r="H63" s="25">
        <v>2</v>
      </c>
      <c r="I63" s="25">
        <v>5.4</v>
      </c>
      <c r="J63" s="25">
        <v>2</v>
      </c>
      <c r="K63" s="25">
        <v>0</v>
      </c>
      <c r="L63" s="699">
        <v>9</v>
      </c>
      <c r="M63" s="374">
        <f t="shared" si="0"/>
        <v>26.4</v>
      </c>
    </row>
    <row r="64" spans="1:13" ht="20.25" customHeight="1">
      <c r="A64" s="360"/>
      <c r="B64" s="97" t="s">
        <v>632</v>
      </c>
      <c r="C64" s="155"/>
      <c r="D64" s="154"/>
      <c r="E64" s="367"/>
      <c r="F64" s="158">
        <v>11</v>
      </c>
      <c r="G64" s="25">
        <v>1</v>
      </c>
      <c r="H64" s="25">
        <v>1</v>
      </c>
      <c r="I64" s="25">
        <v>10</v>
      </c>
      <c r="J64" s="25">
        <v>3</v>
      </c>
      <c r="K64" s="25">
        <v>0</v>
      </c>
      <c r="L64" s="699">
        <v>10</v>
      </c>
      <c r="M64" s="374">
        <f t="shared" si="0"/>
        <v>36</v>
      </c>
    </row>
    <row r="65" spans="1:13" ht="20.25" customHeight="1">
      <c r="A65" s="360"/>
      <c r="B65" s="777" t="s">
        <v>725</v>
      </c>
      <c r="C65" s="778"/>
      <c r="D65" s="702"/>
      <c r="E65" s="703"/>
      <c r="F65" s="779">
        <v>28</v>
      </c>
      <c r="G65" s="780">
        <v>0</v>
      </c>
      <c r="H65" s="780">
        <v>0</v>
      </c>
      <c r="I65" s="780">
        <v>7.5</v>
      </c>
      <c r="J65" s="780">
        <v>4.9</v>
      </c>
      <c r="K65" s="780">
        <v>0</v>
      </c>
      <c r="L65" s="781">
        <v>24</v>
      </c>
      <c r="M65" s="707">
        <f t="shared" si="0"/>
        <v>64.4</v>
      </c>
    </row>
    <row r="66" spans="1:13" ht="20.25" customHeight="1" thickBot="1">
      <c r="A66" s="376"/>
      <c r="B66" s="759" t="s">
        <v>633</v>
      </c>
      <c r="C66" s="760"/>
      <c r="D66" s="760"/>
      <c r="E66" s="761"/>
      <c r="F66" s="770">
        <v>218</v>
      </c>
      <c r="G66" s="771">
        <v>30.5</v>
      </c>
      <c r="H66" s="771">
        <v>25</v>
      </c>
      <c r="I66" s="771">
        <v>142.5</v>
      </c>
      <c r="J66" s="771">
        <v>69.3</v>
      </c>
      <c r="K66" s="771">
        <v>1</v>
      </c>
      <c r="L66" s="772">
        <v>288</v>
      </c>
      <c r="M66" s="764">
        <f t="shared" si="0"/>
        <v>774.3</v>
      </c>
    </row>
    <row r="67" spans="1:13" ht="20.25" customHeight="1">
      <c r="A67" s="360" t="s">
        <v>634</v>
      </c>
      <c r="B67" s="156"/>
      <c r="C67" s="156"/>
      <c r="D67" s="155"/>
      <c r="E67" s="368"/>
      <c r="F67" s="382"/>
      <c r="G67" s="383"/>
      <c r="H67" s="383"/>
      <c r="I67" s="383"/>
      <c r="J67" s="383"/>
      <c r="K67" s="383"/>
      <c r="L67" s="384"/>
      <c r="M67" s="375"/>
    </row>
    <row r="68" spans="1:13" ht="20.25" customHeight="1">
      <c r="A68" s="360"/>
      <c r="B68" s="700" t="s">
        <v>635</v>
      </c>
      <c r="C68" s="701"/>
      <c r="D68" s="702"/>
      <c r="E68" s="703"/>
      <c r="F68" s="704">
        <v>1706899</v>
      </c>
      <c r="G68" s="705">
        <v>109159</v>
      </c>
      <c r="H68" s="705">
        <v>121621</v>
      </c>
      <c r="I68" s="705">
        <v>951208</v>
      </c>
      <c r="J68" s="705">
        <v>167193</v>
      </c>
      <c r="K68" s="705">
        <v>473184</v>
      </c>
      <c r="L68" s="706">
        <v>1829812</v>
      </c>
      <c r="M68" s="707">
        <f t="shared" si="0"/>
        <v>5359076</v>
      </c>
    </row>
    <row r="69" spans="1:13" ht="20.25" customHeight="1">
      <c r="A69" s="360"/>
      <c r="B69" s="708" t="s">
        <v>636</v>
      </c>
      <c r="C69" s="709"/>
      <c r="D69" s="710"/>
      <c r="E69" s="711"/>
      <c r="F69" s="712">
        <v>3160484</v>
      </c>
      <c r="G69" s="713">
        <v>431300</v>
      </c>
      <c r="H69" s="713">
        <v>526712</v>
      </c>
      <c r="I69" s="713">
        <v>2656822</v>
      </c>
      <c r="J69" s="713">
        <v>965059</v>
      </c>
      <c r="K69" s="713">
        <v>1295689</v>
      </c>
      <c r="L69" s="714">
        <v>3553865</v>
      </c>
      <c r="M69" s="715">
        <f t="shared" si="0"/>
        <v>12589931</v>
      </c>
    </row>
    <row r="70" spans="1:13" ht="20.25" customHeight="1" thickBot="1">
      <c r="A70" s="376"/>
      <c r="B70" s="716" t="s">
        <v>637</v>
      </c>
      <c r="C70" s="717"/>
      <c r="D70" s="718"/>
      <c r="E70" s="719"/>
      <c r="F70" s="720">
        <v>210</v>
      </c>
      <c r="G70" s="721">
        <v>30</v>
      </c>
      <c r="H70" s="721">
        <v>48</v>
      </c>
      <c r="I70" s="721">
        <v>173</v>
      </c>
      <c r="J70" s="721">
        <v>80</v>
      </c>
      <c r="K70" s="721">
        <v>80</v>
      </c>
      <c r="L70" s="722">
        <v>303</v>
      </c>
      <c r="M70" s="723">
        <f t="shared" si="0"/>
        <v>924</v>
      </c>
    </row>
    <row r="71" spans="1:13" ht="20.25" customHeight="1">
      <c r="A71" s="361" t="s">
        <v>418</v>
      </c>
      <c r="B71" s="156"/>
      <c r="C71" s="156"/>
      <c r="D71" s="155"/>
      <c r="E71" s="368"/>
      <c r="F71" s="377"/>
      <c r="G71" s="378"/>
      <c r="H71" s="378"/>
      <c r="I71" s="378"/>
      <c r="J71" s="378"/>
      <c r="K71" s="378"/>
      <c r="L71" s="379"/>
      <c r="M71" s="380"/>
    </row>
    <row r="72" spans="1:13" ht="20.25" customHeight="1">
      <c r="A72" s="361"/>
      <c r="B72" s="700" t="s">
        <v>419</v>
      </c>
      <c r="C72" s="701"/>
      <c r="D72" s="702"/>
      <c r="E72" s="703"/>
      <c r="F72" s="704">
        <v>0</v>
      </c>
      <c r="G72" s="705">
        <v>0</v>
      </c>
      <c r="H72" s="705">
        <v>0</v>
      </c>
      <c r="I72" s="705">
        <v>0</v>
      </c>
      <c r="J72" s="705">
        <v>0</v>
      </c>
      <c r="K72" s="705">
        <v>0</v>
      </c>
      <c r="L72" s="706">
        <v>0</v>
      </c>
      <c r="M72" s="707">
        <f>SUM(F72:L72)</f>
        <v>0</v>
      </c>
    </row>
    <row r="73" spans="1:13" ht="20.25" customHeight="1">
      <c r="A73" s="361"/>
      <c r="B73" s="708" t="s">
        <v>420</v>
      </c>
      <c r="C73" s="709"/>
      <c r="D73" s="710"/>
      <c r="E73" s="711"/>
      <c r="F73" s="712">
        <v>0</v>
      </c>
      <c r="G73" s="713">
        <v>0</v>
      </c>
      <c r="H73" s="713">
        <v>0</v>
      </c>
      <c r="I73" s="713">
        <v>2970</v>
      </c>
      <c r="J73" s="713">
        <v>0</v>
      </c>
      <c r="K73" s="713">
        <v>0</v>
      </c>
      <c r="L73" s="714">
        <v>22208</v>
      </c>
      <c r="M73" s="715">
        <f>SUM(F73:L73)</f>
        <v>25178</v>
      </c>
    </row>
    <row r="74" spans="1:13" ht="20.25" customHeight="1" thickBot="1">
      <c r="A74" s="362"/>
      <c r="B74" s="716" t="s">
        <v>421</v>
      </c>
      <c r="C74" s="717"/>
      <c r="D74" s="718"/>
      <c r="E74" s="719"/>
      <c r="F74" s="720">
        <v>0</v>
      </c>
      <c r="G74" s="721">
        <v>0</v>
      </c>
      <c r="H74" s="721">
        <v>0</v>
      </c>
      <c r="I74" s="721">
        <v>0</v>
      </c>
      <c r="J74" s="721">
        <v>0</v>
      </c>
      <c r="K74" s="721">
        <v>0</v>
      </c>
      <c r="L74" s="722">
        <v>22208</v>
      </c>
      <c r="M74" s="723">
        <f>SUM(F74:L74)</f>
        <v>22208</v>
      </c>
    </row>
    <row r="75" spans="4:5" ht="13.5">
      <c r="D75" s="1190"/>
      <c r="E75" s="1190"/>
    </row>
    <row r="76" spans="4:5" ht="13.5">
      <c r="D76" s="1190"/>
      <c r="E76" s="1190"/>
    </row>
    <row r="77" spans="4:5" ht="13.5">
      <c r="D77" s="1190"/>
      <c r="E77" s="1190"/>
    </row>
  </sheetData>
  <mergeCells count="11">
    <mergeCell ref="B57:B59"/>
    <mergeCell ref="M2:M3"/>
    <mergeCell ref="A3:B3"/>
    <mergeCell ref="C2:E2"/>
    <mergeCell ref="B49:C52"/>
    <mergeCell ref="D49:D50"/>
    <mergeCell ref="D51:D52"/>
    <mergeCell ref="C31:E31"/>
    <mergeCell ref="D76:E76"/>
    <mergeCell ref="D77:E77"/>
    <mergeCell ref="D75:E75"/>
  </mergeCells>
  <conditionalFormatting sqref="D78:E65536 B1:B2 F1:IV65536 D1:E1 C1:C48 B4:B49 D32:D49 D51 D3:E30 B53:C65536 E32:E77 D53:D77 A1:A65536">
    <cfRule type="cellIs" priority="1" dxfId="0" operator="equal" stopIfTrue="1">
      <formula>0</formula>
    </cfRule>
  </conditionalFormatting>
  <printOptions/>
  <pageMargins left="1.19" right="0.75" top="0.71" bottom="0.49" header="0.32" footer="0.25"/>
  <pageSetup horizontalDpi="600" verticalDpi="600" orientation="landscape" pageOrder="overThenDown" paperSize="9" scale="63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Q72"/>
  <sheetViews>
    <sheetView showZeros="0" view="pageBreakPreview" zoomScaleNormal="75" zoomScaleSheetLayoutView="100" workbookViewId="0" topLeftCell="A1">
      <pane xSplit="6" ySplit="4" topLeftCell="G5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E77" sqref="E77"/>
    </sheetView>
  </sheetViews>
  <sheetFormatPr defaultColWidth="9.00390625" defaultRowHeight="13.5"/>
  <cols>
    <col min="1" max="1" width="2.25390625" style="32" customWidth="1"/>
    <col min="2" max="2" width="2.50390625" style="32" customWidth="1"/>
    <col min="3" max="3" width="5.625" style="32" customWidth="1"/>
    <col min="4" max="4" width="6.625" style="32" customWidth="1"/>
    <col min="5" max="5" width="25.125" style="33" customWidth="1"/>
    <col min="6" max="13" width="16.375" style="33" customWidth="1"/>
    <col min="14" max="14" width="6.25390625" style="32" customWidth="1"/>
    <col min="15" max="76" width="10.625" style="32" customWidth="1"/>
    <col min="77" max="16384" width="9.00390625" style="32" customWidth="1"/>
  </cols>
  <sheetData>
    <row r="1" spans="1:13" ht="16.5" customHeight="1" thickBot="1">
      <c r="A1" s="6" t="s">
        <v>337</v>
      </c>
      <c r="B1" s="6"/>
      <c r="H1" s="66"/>
      <c r="M1" s="66" t="s">
        <v>478</v>
      </c>
    </row>
    <row r="2" spans="1:13" ht="10.5" customHeight="1">
      <c r="A2" s="236"/>
      <c r="B2" s="237"/>
      <c r="C2" s="237"/>
      <c r="D2" s="237"/>
      <c r="E2" s="481" t="s">
        <v>431</v>
      </c>
      <c r="F2" s="296" t="s">
        <v>373</v>
      </c>
      <c r="G2" s="296" t="s">
        <v>393</v>
      </c>
      <c r="H2" s="297" t="s">
        <v>374</v>
      </c>
      <c r="I2" s="296" t="s">
        <v>370</v>
      </c>
      <c r="J2" s="296" t="s">
        <v>394</v>
      </c>
      <c r="K2" s="296" t="s">
        <v>395</v>
      </c>
      <c r="L2" s="305" t="s">
        <v>396</v>
      </c>
      <c r="M2" s="1106" t="s">
        <v>213</v>
      </c>
    </row>
    <row r="3" spans="1:17" ht="12.75" customHeight="1" thickBot="1">
      <c r="A3" s="246"/>
      <c r="B3" s="184"/>
      <c r="C3" s="184" t="s">
        <v>220</v>
      </c>
      <c r="D3" s="184"/>
      <c r="E3" s="351"/>
      <c r="F3" s="234" t="s">
        <v>397</v>
      </c>
      <c r="G3" s="234" t="s">
        <v>398</v>
      </c>
      <c r="H3" s="234" t="s">
        <v>399</v>
      </c>
      <c r="I3" s="234" t="s">
        <v>400</v>
      </c>
      <c r="J3" s="234" t="s">
        <v>401</v>
      </c>
      <c r="K3" s="234" t="s">
        <v>402</v>
      </c>
      <c r="L3" s="306" t="s">
        <v>403</v>
      </c>
      <c r="M3" s="1107"/>
      <c r="O3" s="30"/>
      <c r="P3" s="67"/>
      <c r="Q3" s="67"/>
    </row>
    <row r="4" spans="1:15" ht="12" customHeight="1">
      <c r="A4" s="325" t="s">
        <v>280</v>
      </c>
      <c r="B4" s="326"/>
      <c r="C4" s="326"/>
      <c r="D4" s="326"/>
      <c r="E4" s="824"/>
      <c r="F4" s="349"/>
      <c r="G4" s="105"/>
      <c r="H4" s="105"/>
      <c r="I4" s="105"/>
      <c r="J4" s="105"/>
      <c r="K4" s="105"/>
      <c r="L4" s="353"/>
      <c r="M4" s="815"/>
      <c r="O4" s="67"/>
    </row>
    <row r="5" spans="1:17" ht="12" customHeight="1">
      <c r="A5" s="1220"/>
      <c r="B5" s="1221"/>
      <c r="C5" s="76" t="s">
        <v>281</v>
      </c>
      <c r="D5" s="77"/>
      <c r="E5" s="825"/>
      <c r="F5" s="52">
        <v>143000</v>
      </c>
      <c r="G5" s="782">
        <v>11700</v>
      </c>
      <c r="H5" s="782">
        <v>0</v>
      </c>
      <c r="I5" s="782">
        <v>0</v>
      </c>
      <c r="J5" s="782">
        <v>245300</v>
      </c>
      <c r="K5" s="782">
        <v>0</v>
      </c>
      <c r="L5" s="50">
        <v>20000</v>
      </c>
      <c r="M5" s="653">
        <f>SUM(F5:L5)</f>
        <v>420000</v>
      </c>
      <c r="O5" s="68"/>
      <c r="P5" s="69"/>
      <c r="Q5" s="70"/>
    </row>
    <row r="6" spans="1:17" ht="12" customHeight="1">
      <c r="A6" s="1220"/>
      <c r="B6" s="1221"/>
      <c r="C6" s="78"/>
      <c r="D6" s="796" t="s">
        <v>282</v>
      </c>
      <c r="E6" s="826"/>
      <c r="F6" s="819">
        <v>18000</v>
      </c>
      <c r="G6" s="787">
        <v>0</v>
      </c>
      <c r="H6" s="787">
        <v>0</v>
      </c>
      <c r="I6" s="787">
        <v>0</v>
      </c>
      <c r="J6" s="787">
        <v>123800</v>
      </c>
      <c r="K6" s="787">
        <v>0</v>
      </c>
      <c r="L6" s="637">
        <v>20000</v>
      </c>
      <c r="M6" s="657">
        <f aca="true" t="shared" si="0" ref="M6:M61">SUM(F6:L6)</f>
        <v>161800</v>
      </c>
      <c r="O6" s="68"/>
      <c r="P6" s="69"/>
      <c r="Q6" s="70"/>
    </row>
    <row r="7" spans="1:17" ht="12" customHeight="1">
      <c r="A7" s="1220"/>
      <c r="B7" s="1221"/>
      <c r="C7" s="34"/>
      <c r="D7" s="790" t="s">
        <v>283</v>
      </c>
      <c r="E7" s="827"/>
      <c r="F7" s="820">
        <v>125000</v>
      </c>
      <c r="G7" s="783">
        <v>11700</v>
      </c>
      <c r="H7" s="783">
        <v>0</v>
      </c>
      <c r="I7" s="783">
        <v>0</v>
      </c>
      <c r="J7" s="783">
        <v>121500</v>
      </c>
      <c r="K7" s="783">
        <v>0</v>
      </c>
      <c r="L7" s="810">
        <v>0</v>
      </c>
      <c r="M7" s="661">
        <f t="shared" si="0"/>
        <v>258200</v>
      </c>
      <c r="O7" s="68"/>
      <c r="P7" s="69"/>
      <c r="Q7" s="70"/>
    </row>
    <row r="8" spans="1:17" ht="12" customHeight="1">
      <c r="A8" s="1220"/>
      <c r="B8" s="1221"/>
      <c r="C8" s="36" t="s">
        <v>284</v>
      </c>
      <c r="D8" s="35"/>
      <c r="E8" s="828"/>
      <c r="F8" s="49">
        <v>39054</v>
      </c>
      <c r="G8" s="61">
        <v>0</v>
      </c>
      <c r="H8" s="61">
        <v>16166</v>
      </c>
      <c r="I8" s="61">
        <v>54455</v>
      </c>
      <c r="J8" s="61">
        <v>0</v>
      </c>
      <c r="K8" s="61">
        <v>9150</v>
      </c>
      <c r="L8" s="48">
        <v>123690</v>
      </c>
      <c r="M8" s="312">
        <f t="shared" si="0"/>
        <v>242515</v>
      </c>
      <c r="O8" s="68"/>
      <c r="P8" s="69"/>
      <c r="Q8" s="70"/>
    </row>
    <row r="9" spans="1:17" ht="12" customHeight="1">
      <c r="A9" s="1220"/>
      <c r="B9" s="1221"/>
      <c r="C9" s="36" t="s">
        <v>285</v>
      </c>
      <c r="D9" s="35"/>
      <c r="E9" s="828"/>
      <c r="F9" s="49">
        <v>0</v>
      </c>
      <c r="G9" s="61">
        <v>13463</v>
      </c>
      <c r="H9" s="61">
        <v>0</v>
      </c>
      <c r="I9" s="61">
        <v>4465</v>
      </c>
      <c r="J9" s="61">
        <v>82300</v>
      </c>
      <c r="K9" s="61">
        <v>0</v>
      </c>
      <c r="L9" s="48">
        <v>50000</v>
      </c>
      <c r="M9" s="312">
        <f t="shared" si="0"/>
        <v>150228</v>
      </c>
      <c r="O9" s="68"/>
      <c r="P9" s="69"/>
      <c r="Q9" s="70"/>
    </row>
    <row r="10" spans="1:17" ht="11.25" customHeight="1">
      <c r="A10" s="1220"/>
      <c r="B10" s="1221"/>
      <c r="C10" s="36" t="s">
        <v>286</v>
      </c>
      <c r="D10" s="35"/>
      <c r="E10" s="828"/>
      <c r="F10" s="49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48">
        <v>0</v>
      </c>
      <c r="M10" s="312">
        <f t="shared" si="0"/>
        <v>0</v>
      </c>
      <c r="O10" s="68"/>
      <c r="P10" s="69"/>
      <c r="Q10" s="70"/>
    </row>
    <row r="11" spans="1:17" ht="11.25" customHeight="1">
      <c r="A11" s="1220"/>
      <c r="B11" s="1221"/>
      <c r="C11" s="36" t="s">
        <v>287</v>
      </c>
      <c r="D11" s="35"/>
      <c r="E11" s="828"/>
      <c r="F11" s="49">
        <v>28863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48">
        <v>0</v>
      </c>
      <c r="M11" s="312">
        <f t="shared" si="0"/>
        <v>28863</v>
      </c>
      <c r="O11" s="68"/>
      <c r="P11" s="69"/>
      <c r="Q11" s="70"/>
    </row>
    <row r="12" spans="1:17" ht="11.25" customHeight="1">
      <c r="A12" s="1220"/>
      <c r="B12" s="1221"/>
      <c r="C12" s="36" t="s">
        <v>288</v>
      </c>
      <c r="D12" s="35"/>
      <c r="E12" s="828"/>
      <c r="F12" s="49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48">
        <v>0</v>
      </c>
      <c r="M12" s="312">
        <f t="shared" si="0"/>
        <v>0</v>
      </c>
      <c r="O12" s="68"/>
      <c r="P12" s="69"/>
      <c r="Q12" s="70"/>
    </row>
    <row r="13" spans="1:17" ht="11.25" customHeight="1">
      <c r="A13" s="1220"/>
      <c r="B13" s="1221"/>
      <c r="C13" s="36" t="s">
        <v>289</v>
      </c>
      <c r="D13" s="35"/>
      <c r="E13" s="828"/>
      <c r="F13" s="49">
        <v>0</v>
      </c>
      <c r="G13" s="61">
        <v>0</v>
      </c>
      <c r="H13" s="61">
        <v>0</v>
      </c>
      <c r="I13" s="61">
        <v>0</v>
      </c>
      <c r="J13" s="61">
        <v>92700</v>
      </c>
      <c r="K13" s="61">
        <v>0</v>
      </c>
      <c r="L13" s="48">
        <v>0</v>
      </c>
      <c r="M13" s="312">
        <f t="shared" si="0"/>
        <v>92700</v>
      </c>
      <c r="O13" s="68"/>
      <c r="P13" s="69"/>
      <c r="Q13" s="70"/>
    </row>
    <row r="14" spans="1:17" ht="12" customHeight="1">
      <c r="A14" s="1220"/>
      <c r="B14" s="1221"/>
      <c r="C14" s="36" t="s">
        <v>290</v>
      </c>
      <c r="D14" s="35"/>
      <c r="E14" s="828"/>
      <c r="F14" s="49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48">
        <v>0</v>
      </c>
      <c r="M14" s="312">
        <f t="shared" si="0"/>
        <v>0</v>
      </c>
      <c r="O14" s="68"/>
      <c r="P14" s="69"/>
      <c r="Q14" s="70"/>
    </row>
    <row r="15" spans="1:17" ht="12" customHeight="1">
      <c r="A15" s="1220"/>
      <c r="B15" s="1221"/>
      <c r="C15" s="36" t="s">
        <v>291</v>
      </c>
      <c r="D15" s="35"/>
      <c r="E15" s="828"/>
      <c r="F15" s="49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48">
        <v>0</v>
      </c>
      <c r="M15" s="312">
        <f t="shared" si="0"/>
        <v>0</v>
      </c>
      <c r="O15" s="68"/>
      <c r="P15" s="69"/>
      <c r="Q15" s="70"/>
    </row>
    <row r="16" spans="1:17" ht="12" customHeight="1">
      <c r="A16" s="1220"/>
      <c r="B16" s="1221"/>
      <c r="C16" s="36" t="s">
        <v>292</v>
      </c>
      <c r="D16" s="35"/>
      <c r="E16" s="828"/>
      <c r="F16" s="49">
        <v>0</v>
      </c>
      <c r="G16" s="61">
        <v>0</v>
      </c>
      <c r="H16" s="61">
        <v>300</v>
      </c>
      <c r="I16" s="61">
        <v>5000</v>
      </c>
      <c r="J16" s="61">
        <v>0</v>
      </c>
      <c r="K16" s="61">
        <v>0</v>
      </c>
      <c r="L16" s="48">
        <v>0</v>
      </c>
      <c r="M16" s="312">
        <f t="shared" si="0"/>
        <v>5300</v>
      </c>
      <c r="O16" s="68"/>
      <c r="P16" s="69"/>
      <c r="Q16" s="70"/>
    </row>
    <row r="17" spans="1:17" ht="12" customHeight="1">
      <c r="A17" s="1220"/>
      <c r="B17" s="1221"/>
      <c r="C17" s="36" t="s">
        <v>293</v>
      </c>
      <c r="D17" s="35"/>
      <c r="E17" s="828"/>
      <c r="F17" s="49">
        <v>210917</v>
      </c>
      <c r="G17" s="61">
        <v>25163</v>
      </c>
      <c r="H17" s="61">
        <v>16466</v>
      </c>
      <c r="I17" s="61">
        <v>63920</v>
      </c>
      <c r="J17" s="61">
        <v>420300</v>
      </c>
      <c r="K17" s="61">
        <v>9150</v>
      </c>
      <c r="L17" s="48">
        <v>193690</v>
      </c>
      <c r="M17" s="312">
        <f t="shared" si="0"/>
        <v>939606</v>
      </c>
      <c r="O17" s="68"/>
      <c r="P17" s="69"/>
      <c r="Q17" s="70"/>
    </row>
    <row r="18" spans="1:17" ht="12" customHeight="1">
      <c r="A18" s="1220"/>
      <c r="B18" s="1221"/>
      <c r="C18" s="1215" t="s">
        <v>392</v>
      </c>
      <c r="D18" s="1216"/>
      <c r="E18" s="1217"/>
      <c r="F18" s="49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48">
        <v>0</v>
      </c>
      <c r="M18" s="312">
        <f t="shared" si="0"/>
        <v>0</v>
      </c>
      <c r="O18" s="68"/>
      <c r="P18" s="69"/>
      <c r="Q18" s="70"/>
    </row>
    <row r="19" spans="1:17" ht="12" customHeight="1">
      <c r="A19" s="1220"/>
      <c r="B19" s="1221"/>
      <c r="C19" s="36" t="s">
        <v>1</v>
      </c>
      <c r="D19" s="35"/>
      <c r="E19" s="828"/>
      <c r="F19" s="49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48">
        <v>0</v>
      </c>
      <c r="M19" s="312">
        <f t="shared" si="0"/>
        <v>0</v>
      </c>
      <c r="O19" s="68"/>
      <c r="P19" s="69"/>
      <c r="Q19" s="70"/>
    </row>
    <row r="20" spans="1:17" ht="12" customHeight="1" thickBot="1">
      <c r="A20" s="1222"/>
      <c r="B20" s="1223"/>
      <c r="C20" s="328" t="s">
        <v>294</v>
      </c>
      <c r="D20" s="329"/>
      <c r="E20" s="829"/>
      <c r="F20" s="275">
        <v>210917</v>
      </c>
      <c r="G20" s="274">
        <v>25163</v>
      </c>
      <c r="H20" s="274">
        <v>16466</v>
      </c>
      <c r="I20" s="274">
        <v>63920</v>
      </c>
      <c r="J20" s="274">
        <v>420300</v>
      </c>
      <c r="K20" s="274">
        <v>9150</v>
      </c>
      <c r="L20" s="352">
        <v>193690</v>
      </c>
      <c r="M20" s="314">
        <f t="shared" si="0"/>
        <v>939606</v>
      </c>
      <c r="O20" s="68"/>
      <c r="P20" s="69"/>
      <c r="Q20" s="70"/>
    </row>
    <row r="21" spans="1:17" ht="12" customHeight="1">
      <c r="A21" s="325" t="s">
        <v>295</v>
      </c>
      <c r="B21" s="326"/>
      <c r="C21" s="326"/>
      <c r="D21" s="326"/>
      <c r="E21" s="824"/>
      <c r="F21" s="349"/>
      <c r="G21" s="105"/>
      <c r="H21" s="105"/>
      <c r="I21" s="105"/>
      <c r="J21" s="105"/>
      <c r="K21" s="105"/>
      <c r="L21" s="353"/>
      <c r="M21" s="355"/>
      <c r="O21" s="68"/>
      <c r="P21" s="69"/>
      <c r="Q21" s="70"/>
    </row>
    <row r="22" spans="1:17" ht="12" customHeight="1">
      <c r="A22" s="1220"/>
      <c r="B22" s="1221"/>
      <c r="C22" s="76" t="s">
        <v>296</v>
      </c>
      <c r="D22" s="77"/>
      <c r="E22" s="825"/>
      <c r="F22" s="821">
        <v>25521</v>
      </c>
      <c r="G22" s="784">
        <v>0</v>
      </c>
      <c r="H22" s="784">
        <v>8762</v>
      </c>
      <c r="I22" s="784">
        <v>9465</v>
      </c>
      <c r="J22" s="784">
        <v>439331</v>
      </c>
      <c r="K22" s="784">
        <v>13148</v>
      </c>
      <c r="L22" s="811">
        <v>70000</v>
      </c>
      <c r="M22" s="644">
        <f t="shared" si="0"/>
        <v>566227</v>
      </c>
      <c r="O22" s="68"/>
      <c r="P22" s="69"/>
      <c r="Q22" s="70"/>
    </row>
    <row r="23" spans="1:17" ht="12" customHeight="1">
      <c r="A23" s="1220"/>
      <c r="B23" s="1221"/>
      <c r="C23" s="801" t="s">
        <v>297</v>
      </c>
      <c r="D23" s="796" t="s">
        <v>298</v>
      </c>
      <c r="E23" s="826"/>
      <c r="F23" s="819">
        <v>0</v>
      </c>
      <c r="G23" s="787">
        <v>0</v>
      </c>
      <c r="H23" s="787">
        <v>0</v>
      </c>
      <c r="I23" s="787">
        <v>0</v>
      </c>
      <c r="J23" s="787">
        <v>0</v>
      </c>
      <c r="K23" s="787">
        <v>0</v>
      </c>
      <c r="L23" s="637">
        <v>0</v>
      </c>
      <c r="M23" s="657">
        <f t="shared" si="0"/>
        <v>0</v>
      </c>
      <c r="O23" s="68"/>
      <c r="P23" s="69"/>
      <c r="Q23" s="70"/>
    </row>
    <row r="24" spans="1:17" ht="12" customHeight="1">
      <c r="A24" s="1220"/>
      <c r="B24" s="1221"/>
      <c r="C24" s="802"/>
      <c r="D24" s="796" t="s">
        <v>299</v>
      </c>
      <c r="E24" s="826"/>
      <c r="F24" s="819">
        <v>0</v>
      </c>
      <c r="G24" s="787">
        <v>0</v>
      </c>
      <c r="H24" s="787">
        <v>0</v>
      </c>
      <c r="I24" s="787">
        <v>0</v>
      </c>
      <c r="J24" s="787">
        <v>0</v>
      </c>
      <c r="K24" s="787">
        <v>0</v>
      </c>
      <c r="L24" s="637">
        <v>0</v>
      </c>
      <c r="M24" s="657">
        <f t="shared" si="0"/>
        <v>0</v>
      </c>
      <c r="O24" s="68"/>
      <c r="P24" s="69"/>
      <c r="Q24" s="70"/>
    </row>
    <row r="25" spans="1:17" ht="12" customHeight="1">
      <c r="A25" s="1220"/>
      <c r="B25" s="1221"/>
      <c r="C25" s="78" t="s">
        <v>297</v>
      </c>
      <c r="D25" s="803" t="s">
        <v>300</v>
      </c>
      <c r="E25" s="824"/>
      <c r="F25" s="819">
        <v>0</v>
      </c>
      <c r="G25" s="787">
        <v>0</v>
      </c>
      <c r="H25" s="787">
        <v>0</v>
      </c>
      <c r="I25" s="787">
        <v>0</v>
      </c>
      <c r="J25" s="787">
        <v>398800</v>
      </c>
      <c r="K25" s="787">
        <v>0</v>
      </c>
      <c r="L25" s="637">
        <v>0</v>
      </c>
      <c r="M25" s="657">
        <f t="shared" si="0"/>
        <v>398800</v>
      </c>
      <c r="O25" s="68"/>
      <c r="P25" s="69"/>
      <c r="Q25" s="70"/>
    </row>
    <row r="26" spans="1:17" ht="12" customHeight="1">
      <c r="A26" s="1220"/>
      <c r="B26" s="1221"/>
      <c r="C26" s="78"/>
      <c r="D26" s="804"/>
      <c r="E26" s="830" t="s">
        <v>301</v>
      </c>
      <c r="F26" s="819">
        <v>0</v>
      </c>
      <c r="G26" s="787">
        <v>0</v>
      </c>
      <c r="H26" s="787">
        <v>0</v>
      </c>
      <c r="I26" s="787">
        <v>0</v>
      </c>
      <c r="J26" s="787">
        <v>123800</v>
      </c>
      <c r="K26" s="787">
        <v>0</v>
      </c>
      <c r="L26" s="637">
        <v>0</v>
      </c>
      <c r="M26" s="657">
        <f t="shared" si="0"/>
        <v>123800</v>
      </c>
      <c r="O26" s="68"/>
      <c r="P26" s="69"/>
      <c r="Q26" s="70"/>
    </row>
    <row r="27" spans="1:17" ht="12" customHeight="1">
      <c r="A27" s="1220"/>
      <c r="B27" s="1221"/>
      <c r="C27" s="78"/>
      <c r="D27" s="794" t="s">
        <v>302</v>
      </c>
      <c r="E27" s="824"/>
      <c r="F27" s="819">
        <v>25521</v>
      </c>
      <c r="G27" s="787">
        <v>0</v>
      </c>
      <c r="H27" s="787">
        <v>8762</v>
      </c>
      <c r="I27" s="787">
        <v>9465</v>
      </c>
      <c r="J27" s="787">
        <v>40531</v>
      </c>
      <c r="K27" s="787">
        <v>13148</v>
      </c>
      <c r="L27" s="637">
        <v>70000</v>
      </c>
      <c r="M27" s="657">
        <f t="shared" si="0"/>
        <v>167427</v>
      </c>
      <c r="O27" s="68"/>
      <c r="P27" s="69"/>
      <c r="Q27" s="70"/>
    </row>
    <row r="28" spans="1:17" ht="12" customHeight="1">
      <c r="A28" s="1220"/>
      <c r="B28" s="1221"/>
      <c r="C28" s="78"/>
      <c r="D28" s="792"/>
      <c r="E28" s="831" t="s">
        <v>301</v>
      </c>
      <c r="F28" s="819">
        <v>18000</v>
      </c>
      <c r="G28" s="787">
        <v>0</v>
      </c>
      <c r="H28" s="787">
        <v>0</v>
      </c>
      <c r="I28" s="787">
        <v>0</v>
      </c>
      <c r="J28" s="787">
        <v>0</v>
      </c>
      <c r="K28" s="787">
        <v>0</v>
      </c>
      <c r="L28" s="637">
        <v>20000</v>
      </c>
      <c r="M28" s="657">
        <f t="shared" si="0"/>
        <v>38000</v>
      </c>
      <c r="O28" s="68"/>
      <c r="P28" s="69"/>
      <c r="Q28" s="70"/>
    </row>
    <row r="29" spans="1:17" ht="12" customHeight="1">
      <c r="A29" s="1220"/>
      <c r="B29" s="1221"/>
      <c r="C29" s="805" t="s">
        <v>303</v>
      </c>
      <c r="D29" s="326" t="s">
        <v>304</v>
      </c>
      <c r="E29" s="830" t="s">
        <v>305</v>
      </c>
      <c r="F29" s="819">
        <v>0</v>
      </c>
      <c r="G29" s="787">
        <v>0</v>
      </c>
      <c r="H29" s="787">
        <v>0</v>
      </c>
      <c r="I29" s="787">
        <v>0</v>
      </c>
      <c r="J29" s="787">
        <v>61900</v>
      </c>
      <c r="K29" s="787">
        <v>0</v>
      </c>
      <c r="L29" s="637">
        <v>6400</v>
      </c>
      <c r="M29" s="657">
        <f t="shared" si="0"/>
        <v>68300</v>
      </c>
      <c r="O29" s="68"/>
      <c r="P29" s="69"/>
      <c r="Q29" s="70"/>
    </row>
    <row r="30" spans="1:17" ht="12" customHeight="1">
      <c r="A30" s="1220"/>
      <c r="B30" s="1221"/>
      <c r="C30" s="806"/>
      <c r="D30" s="326"/>
      <c r="E30" s="830" t="s">
        <v>306</v>
      </c>
      <c r="F30" s="819">
        <v>0</v>
      </c>
      <c r="G30" s="787">
        <v>0</v>
      </c>
      <c r="H30" s="787">
        <v>0</v>
      </c>
      <c r="I30" s="787">
        <v>0</v>
      </c>
      <c r="J30" s="787">
        <v>61900</v>
      </c>
      <c r="K30" s="787">
        <v>0</v>
      </c>
      <c r="L30" s="637">
        <v>3600</v>
      </c>
      <c r="M30" s="657">
        <f t="shared" si="0"/>
        <v>65500</v>
      </c>
      <c r="O30" s="68"/>
      <c r="P30" s="69"/>
      <c r="Q30" s="70"/>
    </row>
    <row r="31" spans="1:17" ht="12" customHeight="1">
      <c r="A31" s="1220"/>
      <c r="B31" s="1221"/>
      <c r="C31" s="806"/>
      <c r="D31" s="326"/>
      <c r="E31" s="830" t="s">
        <v>307</v>
      </c>
      <c r="F31" s="819">
        <v>18000</v>
      </c>
      <c r="G31" s="787">
        <v>0</v>
      </c>
      <c r="H31" s="787">
        <v>0</v>
      </c>
      <c r="I31" s="787">
        <v>0</v>
      </c>
      <c r="J31" s="787">
        <v>0</v>
      </c>
      <c r="K31" s="787">
        <v>0</v>
      </c>
      <c r="L31" s="637">
        <v>10000</v>
      </c>
      <c r="M31" s="657">
        <f t="shared" si="0"/>
        <v>28000</v>
      </c>
      <c r="O31" s="68"/>
      <c r="P31" s="69"/>
      <c r="Q31" s="70"/>
    </row>
    <row r="32" spans="1:17" ht="12" customHeight="1">
      <c r="A32" s="1220"/>
      <c r="B32" s="1221"/>
      <c r="C32" s="806"/>
      <c r="D32" s="803" t="s">
        <v>308</v>
      </c>
      <c r="E32" s="824"/>
      <c r="F32" s="819">
        <v>0</v>
      </c>
      <c r="G32" s="787">
        <v>0</v>
      </c>
      <c r="H32" s="787">
        <v>0</v>
      </c>
      <c r="I32" s="787">
        <v>0</v>
      </c>
      <c r="J32" s="787">
        <v>172700</v>
      </c>
      <c r="K32" s="787">
        <v>0</v>
      </c>
      <c r="L32" s="637">
        <v>0</v>
      </c>
      <c r="M32" s="657">
        <f t="shared" si="0"/>
        <v>172700</v>
      </c>
      <c r="O32" s="68"/>
      <c r="P32" s="69"/>
      <c r="Q32" s="70"/>
    </row>
    <row r="33" spans="1:17" ht="12" customHeight="1">
      <c r="A33" s="1220"/>
      <c r="B33" s="1221"/>
      <c r="C33" s="806"/>
      <c r="D33" s="796" t="s">
        <v>309</v>
      </c>
      <c r="E33" s="826"/>
      <c r="F33" s="819">
        <v>0</v>
      </c>
      <c r="G33" s="787">
        <v>0</v>
      </c>
      <c r="H33" s="787">
        <v>0</v>
      </c>
      <c r="I33" s="787">
        <v>0</v>
      </c>
      <c r="J33" s="787">
        <v>0</v>
      </c>
      <c r="K33" s="787">
        <v>0</v>
      </c>
      <c r="L33" s="637">
        <v>0</v>
      </c>
      <c r="M33" s="657">
        <f t="shared" si="0"/>
        <v>0</v>
      </c>
      <c r="O33" s="68"/>
      <c r="P33" s="69"/>
      <c r="Q33" s="70"/>
    </row>
    <row r="34" spans="1:17" ht="12" customHeight="1">
      <c r="A34" s="1220"/>
      <c r="B34" s="1221"/>
      <c r="C34" s="806"/>
      <c r="D34" s="796" t="s">
        <v>310</v>
      </c>
      <c r="E34" s="826"/>
      <c r="F34" s="819">
        <v>0</v>
      </c>
      <c r="G34" s="787">
        <v>0</v>
      </c>
      <c r="H34" s="787">
        <v>0</v>
      </c>
      <c r="I34" s="787">
        <v>0</v>
      </c>
      <c r="J34" s="787">
        <v>0</v>
      </c>
      <c r="K34" s="787">
        <v>0</v>
      </c>
      <c r="L34" s="637">
        <v>0</v>
      </c>
      <c r="M34" s="657">
        <f t="shared" si="0"/>
        <v>0</v>
      </c>
      <c r="O34" s="68"/>
      <c r="P34" s="69"/>
      <c r="Q34" s="70"/>
    </row>
    <row r="35" spans="1:17" ht="12" customHeight="1">
      <c r="A35" s="1220"/>
      <c r="B35" s="1221"/>
      <c r="C35" s="806"/>
      <c r="D35" s="796" t="s">
        <v>311</v>
      </c>
      <c r="E35" s="826"/>
      <c r="F35" s="819">
        <v>0</v>
      </c>
      <c r="G35" s="787">
        <v>0</v>
      </c>
      <c r="H35" s="787">
        <v>0</v>
      </c>
      <c r="I35" s="787">
        <v>4465</v>
      </c>
      <c r="J35" s="787">
        <v>102300</v>
      </c>
      <c r="K35" s="787">
        <v>9150</v>
      </c>
      <c r="L35" s="637">
        <v>50000</v>
      </c>
      <c r="M35" s="657">
        <f t="shared" si="0"/>
        <v>165915</v>
      </c>
      <c r="O35" s="68"/>
      <c r="P35" s="69"/>
      <c r="Q35" s="70"/>
    </row>
    <row r="36" spans="1:17" ht="12" customHeight="1">
      <c r="A36" s="1220"/>
      <c r="B36" s="1221"/>
      <c r="C36" s="807"/>
      <c r="D36" s="790" t="s">
        <v>307</v>
      </c>
      <c r="E36" s="827"/>
      <c r="F36" s="820">
        <v>7521</v>
      </c>
      <c r="G36" s="783">
        <v>0</v>
      </c>
      <c r="H36" s="783">
        <v>8762</v>
      </c>
      <c r="I36" s="783">
        <v>5000</v>
      </c>
      <c r="J36" s="783">
        <v>40531</v>
      </c>
      <c r="K36" s="783">
        <v>3998</v>
      </c>
      <c r="L36" s="810">
        <v>0</v>
      </c>
      <c r="M36" s="661">
        <f t="shared" si="0"/>
        <v>65812</v>
      </c>
      <c r="O36" s="68"/>
      <c r="P36" s="69"/>
      <c r="Q36" s="70"/>
    </row>
    <row r="37" spans="1:17" ht="12" customHeight="1">
      <c r="A37" s="1220"/>
      <c r="B37" s="1221"/>
      <c r="C37" s="76" t="s">
        <v>312</v>
      </c>
      <c r="D37" s="77"/>
      <c r="E37" s="825"/>
      <c r="F37" s="52">
        <v>184196</v>
      </c>
      <c r="G37" s="782">
        <v>31935</v>
      </c>
      <c r="H37" s="782">
        <v>12400</v>
      </c>
      <c r="I37" s="782">
        <v>54455</v>
      </c>
      <c r="J37" s="782">
        <v>17929</v>
      </c>
      <c r="K37" s="782">
        <v>2977</v>
      </c>
      <c r="L37" s="50">
        <v>123690</v>
      </c>
      <c r="M37" s="653">
        <f t="shared" si="0"/>
        <v>427582</v>
      </c>
      <c r="O37" s="68"/>
      <c r="P37" s="69"/>
      <c r="Q37" s="70"/>
    </row>
    <row r="38" spans="1:17" ht="12" customHeight="1">
      <c r="A38" s="1220"/>
      <c r="B38" s="1221"/>
      <c r="C38" s="78"/>
      <c r="D38" s="808" t="s">
        <v>313</v>
      </c>
      <c r="E38" s="830" t="s">
        <v>314</v>
      </c>
      <c r="F38" s="819">
        <v>125299</v>
      </c>
      <c r="G38" s="787">
        <v>11740</v>
      </c>
      <c r="H38" s="787">
        <v>0</v>
      </c>
      <c r="I38" s="787">
        <v>0</v>
      </c>
      <c r="J38" s="787">
        <v>11595</v>
      </c>
      <c r="K38" s="787">
        <v>0</v>
      </c>
      <c r="L38" s="637">
        <v>0</v>
      </c>
      <c r="M38" s="657">
        <f t="shared" si="0"/>
        <v>148634</v>
      </c>
      <c r="O38" s="68"/>
      <c r="P38" s="69"/>
      <c r="Q38" s="70"/>
    </row>
    <row r="39" spans="1:17" ht="12" customHeight="1">
      <c r="A39" s="1220"/>
      <c r="B39" s="1221"/>
      <c r="C39" s="78"/>
      <c r="D39" s="809"/>
      <c r="E39" s="830" t="s">
        <v>315</v>
      </c>
      <c r="F39" s="819">
        <v>0</v>
      </c>
      <c r="G39" s="787">
        <v>0</v>
      </c>
      <c r="H39" s="787">
        <v>0</v>
      </c>
      <c r="I39" s="787">
        <v>0</v>
      </c>
      <c r="J39" s="787">
        <v>6334</v>
      </c>
      <c r="K39" s="787">
        <v>0</v>
      </c>
      <c r="L39" s="637">
        <v>0</v>
      </c>
      <c r="M39" s="657">
        <f t="shared" si="0"/>
        <v>6334</v>
      </c>
      <c r="O39" s="68"/>
      <c r="P39" s="69"/>
      <c r="Q39" s="70"/>
    </row>
    <row r="40" spans="1:17" ht="12" customHeight="1">
      <c r="A40" s="1220"/>
      <c r="B40" s="1221"/>
      <c r="C40" s="78"/>
      <c r="D40" s="804"/>
      <c r="E40" s="830" t="s">
        <v>316</v>
      </c>
      <c r="F40" s="819">
        <v>0</v>
      </c>
      <c r="G40" s="787">
        <v>0</v>
      </c>
      <c r="H40" s="787">
        <v>0</v>
      </c>
      <c r="I40" s="787">
        <v>0</v>
      </c>
      <c r="J40" s="787">
        <v>0</v>
      </c>
      <c r="K40" s="787">
        <v>0</v>
      </c>
      <c r="L40" s="637">
        <v>0</v>
      </c>
      <c r="M40" s="657">
        <f t="shared" si="0"/>
        <v>0</v>
      </c>
      <c r="O40" s="68"/>
      <c r="P40" s="69"/>
      <c r="Q40" s="70"/>
    </row>
    <row r="41" spans="1:17" ht="12" customHeight="1">
      <c r="A41" s="1220"/>
      <c r="B41" s="1221"/>
      <c r="C41" s="78"/>
      <c r="D41" s="796" t="s">
        <v>282</v>
      </c>
      <c r="E41" s="826"/>
      <c r="F41" s="819">
        <v>58897</v>
      </c>
      <c r="G41" s="787">
        <v>31935</v>
      </c>
      <c r="H41" s="787">
        <v>12400</v>
      </c>
      <c r="I41" s="787">
        <v>54455</v>
      </c>
      <c r="J41" s="787">
        <v>17929</v>
      </c>
      <c r="K41" s="787">
        <v>2977</v>
      </c>
      <c r="L41" s="637">
        <v>123690</v>
      </c>
      <c r="M41" s="657">
        <f t="shared" si="0"/>
        <v>302283</v>
      </c>
      <c r="O41" s="68"/>
      <c r="P41" s="69"/>
      <c r="Q41" s="70"/>
    </row>
    <row r="42" spans="1:17" ht="12" customHeight="1">
      <c r="A42" s="1220"/>
      <c r="B42" s="1221"/>
      <c r="C42" s="34"/>
      <c r="D42" s="790" t="s">
        <v>283</v>
      </c>
      <c r="E42" s="827"/>
      <c r="F42" s="820">
        <v>125299</v>
      </c>
      <c r="G42" s="783">
        <v>0</v>
      </c>
      <c r="H42" s="783">
        <v>0</v>
      </c>
      <c r="I42" s="783">
        <v>0</v>
      </c>
      <c r="J42" s="783">
        <v>0</v>
      </c>
      <c r="K42" s="783">
        <v>0</v>
      </c>
      <c r="L42" s="810">
        <v>0</v>
      </c>
      <c r="M42" s="661">
        <f t="shared" si="0"/>
        <v>125299</v>
      </c>
      <c r="O42" s="68"/>
      <c r="P42" s="69"/>
      <c r="Q42" s="70"/>
    </row>
    <row r="43" spans="1:17" ht="12" customHeight="1">
      <c r="A43" s="1220"/>
      <c r="B43" s="1221"/>
      <c r="C43" s="36" t="s">
        <v>317</v>
      </c>
      <c r="D43" s="35"/>
      <c r="E43" s="828"/>
      <c r="F43" s="49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48">
        <v>0</v>
      </c>
      <c r="M43" s="312">
        <f t="shared" si="0"/>
        <v>0</v>
      </c>
      <c r="O43" s="68"/>
      <c r="P43" s="69"/>
      <c r="Q43" s="70"/>
    </row>
    <row r="44" spans="1:17" ht="12" customHeight="1">
      <c r="A44" s="1220"/>
      <c r="B44" s="1221"/>
      <c r="C44" s="36" t="s">
        <v>318</v>
      </c>
      <c r="D44" s="35"/>
      <c r="E44" s="828"/>
      <c r="F44" s="49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48">
        <v>0</v>
      </c>
      <c r="M44" s="312">
        <f t="shared" si="0"/>
        <v>0</v>
      </c>
      <c r="O44" s="68"/>
      <c r="P44" s="69"/>
      <c r="Q44" s="70"/>
    </row>
    <row r="45" spans="1:17" ht="12" customHeight="1">
      <c r="A45" s="1220"/>
      <c r="B45" s="1221"/>
      <c r="C45" s="36" t="s">
        <v>242</v>
      </c>
      <c r="D45" s="35"/>
      <c r="E45" s="828"/>
      <c r="F45" s="49">
        <v>1200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48">
        <v>0</v>
      </c>
      <c r="M45" s="312">
        <f t="shared" si="0"/>
        <v>1200</v>
      </c>
      <c r="O45" s="68"/>
      <c r="P45" s="69"/>
      <c r="Q45" s="70"/>
    </row>
    <row r="46" spans="1:17" ht="12" customHeight="1" thickBot="1">
      <c r="A46" s="1222"/>
      <c r="B46" s="1223"/>
      <c r="C46" s="328" t="s">
        <v>319</v>
      </c>
      <c r="D46" s="329"/>
      <c r="E46" s="829"/>
      <c r="F46" s="275">
        <v>210917</v>
      </c>
      <c r="G46" s="274">
        <v>31935</v>
      </c>
      <c r="H46" s="274">
        <v>21162</v>
      </c>
      <c r="I46" s="274">
        <v>63920</v>
      </c>
      <c r="J46" s="274">
        <v>457260</v>
      </c>
      <c r="K46" s="274">
        <v>16125</v>
      </c>
      <c r="L46" s="352">
        <v>193690</v>
      </c>
      <c r="M46" s="314">
        <f t="shared" si="0"/>
        <v>995009</v>
      </c>
      <c r="O46" s="68"/>
      <c r="P46" s="69"/>
      <c r="Q46" s="70"/>
    </row>
    <row r="47" spans="1:17" ht="12" customHeight="1">
      <c r="A47" s="325" t="s">
        <v>320</v>
      </c>
      <c r="B47" s="326"/>
      <c r="C47" s="326"/>
      <c r="D47" s="326" t="s">
        <v>321</v>
      </c>
      <c r="E47" s="824"/>
      <c r="F47" s="349"/>
      <c r="G47" s="105"/>
      <c r="H47" s="105"/>
      <c r="I47" s="105"/>
      <c r="J47" s="105"/>
      <c r="K47" s="105"/>
      <c r="L47" s="353"/>
      <c r="M47" s="355"/>
      <c r="O47" s="68"/>
      <c r="P47" s="69"/>
      <c r="Q47" s="70"/>
    </row>
    <row r="48" spans="1:17" ht="12" customHeight="1">
      <c r="A48" s="1220"/>
      <c r="B48" s="1221"/>
      <c r="C48" s="798" t="s">
        <v>322</v>
      </c>
      <c r="D48" s="799"/>
      <c r="E48" s="832"/>
      <c r="F48" s="821">
        <v>0</v>
      </c>
      <c r="G48" s="784">
        <v>0</v>
      </c>
      <c r="H48" s="784">
        <v>0</v>
      </c>
      <c r="I48" s="784">
        <v>0</v>
      </c>
      <c r="J48" s="784">
        <v>0</v>
      </c>
      <c r="K48" s="784">
        <v>0</v>
      </c>
      <c r="L48" s="811">
        <v>0</v>
      </c>
      <c r="M48" s="644">
        <f t="shared" si="0"/>
        <v>0</v>
      </c>
      <c r="O48" s="68"/>
      <c r="P48" s="69"/>
      <c r="Q48" s="70"/>
    </row>
    <row r="49" spans="1:17" ht="12" customHeight="1">
      <c r="A49" s="1224"/>
      <c r="B49" s="1225"/>
      <c r="C49" s="34" t="s">
        <v>323</v>
      </c>
      <c r="D49" s="800"/>
      <c r="E49" s="833" t="s">
        <v>324</v>
      </c>
      <c r="F49" s="74">
        <v>0</v>
      </c>
      <c r="G49" s="317">
        <v>6772</v>
      </c>
      <c r="H49" s="317">
        <v>4696</v>
      </c>
      <c r="I49" s="317">
        <v>0</v>
      </c>
      <c r="J49" s="317">
        <v>36960</v>
      </c>
      <c r="K49" s="317">
        <v>6975</v>
      </c>
      <c r="L49" s="87">
        <v>0</v>
      </c>
      <c r="M49" s="311">
        <f t="shared" si="0"/>
        <v>55403</v>
      </c>
      <c r="O49" s="68"/>
      <c r="P49" s="69"/>
      <c r="Q49" s="70"/>
    </row>
    <row r="50" spans="1:17" ht="12" customHeight="1">
      <c r="A50" s="325" t="s">
        <v>325</v>
      </c>
      <c r="B50" s="326"/>
      <c r="C50" s="326"/>
      <c r="D50" s="326"/>
      <c r="E50" s="824"/>
      <c r="F50" s="822"/>
      <c r="G50" s="793"/>
      <c r="H50" s="793"/>
      <c r="I50" s="793"/>
      <c r="J50" s="793"/>
      <c r="K50" s="793"/>
      <c r="L50" s="812"/>
      <c r="M50" s="816"/>
      <c r="O50" s="68"/>
      <c r="P50" s="69"/>
      <c r="Q50" s="70"/>
    </row>
    <row r="51" spans="1:17" ht="11.25" customHeight="1">
      <c r="A51" s="1220"/>
      <c r="B51" s="1226"/>
      <c r="C51" s="796" t="s">
        <v>326</v>
      </c>
      <c r="D51" s="797"/>
      <c r="E51" s="826"/>
      <c r="F51" s="819">
        <v>0</v>
      </c>
      <c r="G51" s="787">
        <v>6772</v>
      </c>
      <c r="H51" s="787">
        <v>4696</v>
      </c>
      <c r="I51" s="787">
        <v>0</v>
      </c>
      <c r="J51" s="787">
        <v>36960</v>
      </c>
      <c r="K51" s="787">
        <v>3998</v>
      </c>
      <c r="L51" s="637">
        <v>0</v>
      </c>
      <c r="M51" s="657">
        <f t="shared" si="0"/>
        <v>52426</v>
      </c>
      <c r="O51" s="68"/>
      <c r="P51" s="69"/>
      <c r="Q51" s="70"/>
    </row>
    <row r="52" spans="1:17" ht="11.25" customHeight="1">
      <c r="A52" s="1220"/>
      <c r="B52" s="1226"/>
      <c r="C52" s="796" t="s">
        <v>327</v>
      </c>
      <c r="D52" s="797"/>
      <c r="E52" s="826"/>
      <c r="F52" s="819">
        <v>0</v>
      </c>
      <c r="G52" s="787">
        <v>0</v>
      </c>
      <c r="H52" s="787">
        <v>0</v>
      </c>
      <c r="I52" s="787">
        <v>0</v>
      </c>
      <c r="J52" s="787">
        <v>0</v>
      </c>
      <c r="K52" s="787">
        <v>0</v>
      </c>
      <c r="L52" s="637">
        <v>0</v>
      </c>
      <c r="M52" s="657">
        <f t="shared" si="0"/>
        <v>0</v>
      </c>
      <c r="O52" s="68"/>
      <c r="P52" s="69"/>
      <c r="Q52" s="70"/>
    </row>
    <row r="53" spans="1:17" ht="11.25" customHeight="1">
      <c r="A53" s="1220"/>
      <c r="B53" s="1226"/>
      <c r="C53" s="796" t="s">
        <v>328</v>
      </c>
      <c r="D53" s="797"/>
      <c r="E53" s="826"/>
      <c r="F53" s="819">
        <v>0</v>
      </c>
      <c r="G53" s="787">
        <v>0</v>
      </c>
      <c r="H53" s="787">
        <v>0</v>
      </c>
      <c r="I53" s="787">
        <v>0</v>
      </c>
      <c r="J53" s="787">
        <v>0</v>
      </c>
      <c r="K53" s="787">
        <v>0</v>
      </c>
      <c r="L53" s="637">
        <v>0</v>
      </c>
      <c r="M53" s="657">
        <f t="shared" si="0"/>
        <v>0</v>
      </c>
      <c r="O53" s="68"/>
      <c r="P53" s="69"/>
      <c r="Q53" s="70"/>
    </row>
    <row r="54" spans="1:17" ht="11.25" customHeight="1">
      <c r="A54" s="1220"/>
      <c r="B54" s="1226"/>
      <c r="C54" s="796" t="s">
        <v>329</v>
      </c>
      <c r="D54" s="797"/>
      <c r="E54" s="826"/>
      <c r="F54" s="819">
        <v>0</v>
      </c>
      <c r="G54" s="787">
        <v>0</v>
      </c>
      <c r="H54" s="787">
        <v>0</v>
      </c>
      <c r="I54" s="787">
        <v>0</v>
      </c>
      <c r="J54" s="787">
        <v>0</v>
      </c>
      <c r="K54" s="787">
        <v>0</v>
      </c>
      <c r="L54" s="637">
        <v>0</v>
      </c>
      <c r="M54" s="657">
        <f t="shared" si="0"/>
        <v>0</v>
      </c>
      <c r="O54" s="68"/>
      <c r="P54" s="69"/>
      <c r="Q54" s="70"/>
    </row>
    <row r="55" spans="1:17" ht="11.25" customHeight="1">
      <c r="A55" s="1220"/>
      <c r="B55" s="1226"/>
      <c r="C55" s="796" t="s">
        <v>330</v>
      </c>
      <c r="D55" s="797"/>
      <c r="E55" s="826"/>
      <c r="F55" s="819">
        <v>0</v>
      </c>
      <c r="G55" s="787">
        <v>0</v>
      </c>
      <c r="H55" s="787">
        <v>0</v>
      </c>
      <c r="I55" s="787">
        <v>0</v>
      </c>
      <c r="J55" s="787">
        <v>0</v>
      </c>
      <c r="K55" s="787">
        <v>2977</v>
      </c>
      <c r="L55" s="637">
        <v>0</v>
      </c>
      <c r="M55" s="657">
        <f t="shared" si="0"/>
        <v>2977</v>
      </c>
      <c r="O55" s="68"/>
      <c r="P55" s="69"/>
      <c r="Q55" s="70"/>
    </row>
    <row r="56" spans="1:17" ht="11.25" customHeight="1">
      <c r="A56" s="1220"/>
      <c r="B56" s="1226"/>
      <c r="C56" s="796" t="s">
        <v>331</v>
      </c>
      <c r="D56" s="797"/>
      <c r="E56" s="826"/>
      <c r="F56" s="819">
        <v>0</v>
      </c>
      <c r="G56" s="787">
        <v>0</v>
      </c>
      <c r="H56" s="787">
        <v>0</v>
      </c>
      <c r="I56" s="787">
        <v>0</v>
      </c>
      <c r="J56" s="787">
        <v>0</v>
      </c>
      <c r="K56" s="787">
        <v>0</v>
      </c>
      <c r="L56" s="637">
        <v>0</v>
      </c>
      <c r="M56" s="657">
        <f t="shared" si="0"/>
        <v>0</v>
      </c>
      <c r="O56" s="68"/>
      <c r="P56" s="69"/>
      <c r="Q56" s="70"/>
    </row>
    <row r="57" spans="1:17" ht="12" customHeight="1">
      <c r="A57" s="1220"/>
      <c r="B57" s="1226"/>
      <c r="C57" s="794" t="s">
        <v>332</v>
      </c>
      <c r="D57" s="326"/>
      <c r="E57" s="824"/>
      <c r="F57" s="58">
        <v>0</v>
      </c>
      <c r="G57" s="795">
        <v>0</v>
      </c>
      <c r="H57" s="795">
        <v>0</v>
      </c>
      <c r="I57" s="795">
        <v>0</v>
      </c>
      <c r="J57" s="795">
        <v>0</v>
      </c>
      <c r="K57" s="795">
        <v>0</v>
      </c>
      <c r="L57" s="47">
        <v>0</v>
      </c>
      <c r="M57" s="817">
        <f t="shared" si="0"/>
        <v>0</v>
      </c>
      <c r="O57" s="68"/>
      <c r="P57" s="69"/>
      <c r="Q57" s="70"/>
    </row>
    <row r="58" spans="1:17" ht="12" customHeight="1">
      <c r="A58" s="1220"/>
      <c r="B58" s="1226"/>
      <c r="C58" s="792"/>
      <c r="D58" s="1218" t="s">
        <v>333</v>
      </c>
      <c r="E58" s="1219"/>
      <c r="F58" s="823">
        <v>0</v>
      </c>
      <c r="G58" s="789">
        <v>0</v>
      </c>
      <c r="H58" s="789">
        <v>0</v>
      </c>
      <c r="I58" s="789">
        <v>0</v>
      </c>
      <c r="J58" s="789">
        <v>0</v>
      </c>
      <c r="K58" s="789">
        <v>0</v>
      </c>
      <c r="L58" s="813">
        <v>0</v>
      </c>
      <c r="M58" s="671">
        <f t="shared" si="0"/>
        <v>0</v>
      </c>
      <c r="O58" s="68"/>
      <c r="P58" s="69"/>
      <c r="Q58" s="70"/>
    </row>
    <row r="59" spans="1:17" ht="12" customHeight="1">
      <c r="A59" s="1224"/>
      <c r="B59" s="1227"/>
      <c r="C59" s="790" t="s">
        <v>334</v>
      </c>
      <c r="D59" s="791"/>
      <c r="E59" s="827"/>
      <c r="F59" s="820">
        <v>0</v>
      </c>
      <c r="G59" s="783">
        <v>6772</v>
      </c>
      <c r="H59" s="783">
        <v>4696</v>
      </c>
      <c r="I59" s="783">
        <v>0</v>
      </c>
      <c r="J59" s="783">
        <v>36960</v>
      </c>
      <c r="K59" s="783">
        <v>6975</v>
      </c>
      <c r="L59" s="810">
        <v>0</v>
      </c>
      <c r="M59" s="661">
        <f t="shared" si="0"/>
        <v>55403</v>
      </c>
      <c r="O59" s="68"/>
      <c r="P59" s="69"/>
      <c r="Q59" s="70"/>
    </row>
    <row r="60" spans="1:17" ht="11.25" customHeight="1">
      <c r="A60" s="324" t="s">
        <v>335</v>
      </c>
      <c r="B60" s="35"/>
      <c r="C60" s="35"/>
      <c r="D60" s="35"/>
      <c r="E60" s="828"/>
      <c r="F60" s="49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48">
        <v>0</v>
      </c>
      <c r="M60" s="312">
        <f t="shared" si="0"/>
        <v>0</v>
      </c>
      <c r="O60" s="68"/>
      <c r="P60" s="69"/>
      <c r="Q60" s="70"/>
    </row>
    <row r="61" spans="1:17" ht="11.25" customHeight="1" thickBot="1">
      <c r="A61" s="330" t="s">
        <v>336</v>
      </c>
      <c r="B61" s="329"/>
      <c r="C61" s="329"/>
      <c r="D61" s="329"/>
      <c r="E61" s="829"/>
      <c r="F61" s="275">
        <v>0</v>
      </c>
      <c r="G61" s="274">
        <v>0</v>
      </c>
      <c r="H61" s="274">
        <v>0</v>
      </c>
      <c r="I61" s="274">
        <v>0</v>
      </c>
      <c r="J61" s="274">
        <v>0</v>
      </c>
      <c r="K61" s="274">
        <v>0</v>
      </c>
      <c r="L61" s="352">
        <v>0</v>
      </c>
      <c r="M61" s="314">
        <f t="shared" si="0"/>
        <v>0</v>
      </c>
      <c r="O61" s="68"/>
      <c r="P61" s="69"/>
      <c r="Q61" s="70"/>
    </row>
    <row r="62" spans="1:17" s="33" customFormat="1" ht="12" customHeight="1">
      <c r="A62" s="1098" t="s">
        <v>417</v>
      </c>
      <c r="B62" s="1099"/>
      <c r="C62" s="1099"/>
      <c r="D62" s="1099"/>
      <c r="E62" s="824"/>
      <c r="F62" s="74">
        <v>67917</v>
      </c>
      <c r="G62" s="317">
        <v>13463</v>
      </c>
      <c r="H62" s="317">
        <v>16166</v>
      </c>
      <c r="I62" s="317">
        <v>58920</v>
      </c>
      <c r="J62" s="317">
        <v>82300</v>
      </c>
      <c r="K62" s="317">
        <v>9150</v>
      </c>
      <c r="L62" s="87">
        <v>173690</v>
      </c>
      <c r="M62" s="311">
        <f>SUM(F62:L62)</f>
        <v>421606</v>
      </c>
      <c r="O62" s="71"/>
      <c r="P62" s="72"/>
      <c r="Q62" s="73"/>
    </row>
    <row r="63" spans="1:17" s="33" customFormat="1" ht="12" customHeight="1">
      <c r="A63" s="315"/>
      <c r="B63" s="316"/>
      <c r="C63" s="318" t="s">
        <v>415</v>
      </c>
      <c r="D63" s="319"/>
      <c r="E63" s="828"/>
      <c r="F63" s="49">
        <v>39054</v>
      </c>
      <c r="G63" s="61">
        <v>13463</v>
      </c>
      <c r="H63" s="61">
        <v>8266</v>
      </c>
      <c r="I63" s="61">
        <v>41036</v>
      </c>
      <c r="J63" s="61">
        <v>82300</v>
      </c>
      <c r="K63" s="61">
        <v>8559</v>
      </c>
      <c r="L63" s="48">
        <v>102726</v>
      </c>
      <c r="M63" s="312">
        <f>SUM(F63:L63)</f>
        <v>295404</v>
      </c>
      <c r="O63" s="71"/>
      <c r="P63" s="72"/>
      <c r="Q63" s="73"/>
    </row>
    <row r="64" spans="1:17" s="33" customFormat="1" ht="12" customHeight="1">
      <c r="A64" s="315"/>
      <c r="B64" s="316"/>
      <c r="C64" s="320" t="s">
        <v>416</v>
      </c>
      <c r="D64" s="316"/>
      <c r="E64" s="824"/>
      <c r="F64" s="52">
        <v>28863</v>
      </c>
      <c r="G64" s="782">
        <v>0</v>
      </c>
      <c r="H64" s="782">
        <v>7900</v>
      </c>
      <c r="I64" s="782">
        <v>17884</v>
      </c>
      <c r="J64" s="782">
        <v>0</v>
      </c>
      <c r="K64" s="782">
        <v>591</v>
      </c>
      <c r="L64" s="50">
        <v>70964</v>
      </c>
      <c r="M64" s="653">
        <f>SUM(F64:L64)</f>
        <v>126202</v>
      </c>
      <c r="O64" s="71"/>
      <c r="P64" s="72"/>
      <c r="Q64" s="73"/>
    </row>
    <row r="65" spans="1:17" s="33" customFormat="1" ht="12" customHeight="1">
      <c r="A65" s="315"/>
      <c r="B65" s="316"/>
      <c r="C65" s="320"/>
      <c r="D65" s="786" t="s">
        <v>177</v>
      </c>
      <c r="E65" s="826"/>
      <c r="F65" s="819">
        <v>0</v>
      </c>
      <c r="G65" s="787">
        <v>0</v>
      </c>
      <c r="H65" s="787">
        <v>0</v>
      </c>
      <c r="I65" s="787">
        <v>17884</v>
      </c>
      <c r="J65" s="787">
        <v>0</v>
      </c>
      <c r="K65" s="787">
        <v>591</v>
      </c>
      <c r="L65" s="637">
        <v>70964</v>
      </c>
      <c r="M65" s="657">
        <f>SUM(F65:L65)</f>
        <v>89439</v>
      </c>
      <c r="O65" s="71"/>
      <c r="P65" s="72"/>
      <c r="Q65" s="73"/>
    </row>
    <row r="66" spans="1:17" s="33" customFormat="1" ht="12" customHeight="1">
      <c r="A66" s="321"/>
      <c r="B66" s="322"/>
      <c r="C66" s="323"/>
      <c r="D66" s="788" t="s">
        <v>178</v>
      </c>
      <c r="E66" s="827"/>
      <c r="F66" s="820">
        <v>28863</v>
      </c>
      <c r="G66" s="783">
        <v>0</v>
      </c>
      <c r="H66" s="783">
        <v>7900</v>
      </c>
      <c r="I66" s="783">
        <v>0</v>
      </c>
      <c r="J66" s="783">
        <v>0</v>
      </c>
      <c r="K66" s="783">
        <v>0</v>
      </c>
      <c r="L66" s="810">
        <v>0</v>
      </c>
      <c r="M66" s="661">
        <f aca="true" t="shared" si="1" ref="M66:M72">SUM(F66:L66)</f>
        <v>36763</v>
      </c>
      <c r="O66" s="71"/>
      <c r="P66" s="72"/>
      <c r="Q66" s="73"/>
    </row>
    <row r="67" spans="1:13" s="33" customFormat="1" ht="12" customHeight="1">
      <c r="A67" s="1208" t="s">
        <v>338</v>
      </c>
      <c r="B67" s="1209"/>
      <c r="C67" s="1210"/>
      <c r="D67" s="1210"/>
      <c r="E67" s="834" t="s">
        <v>483</v>
      </c>
      <c r="F67" s="52">
        <v>39054</v>
      </c>
      <c r="G67" s="782">
        <v>13463</v>
      </c>
      <c r="H67" s="782">
        <v>8266</v>
      </c>
      <c r="I67" s="782">
        <v>36303</v>
      </c>
      <c r="J67" s="782">
        <v>0</v>
      </c>
      <c r="K67" s="782">
        <v>1985</v>
      </c>
      <c r="L67" s="50">
        <v>77726</v>
      </c>
      <c r="M67" s="653">
        <f t="shared" si="1"/>
        <v>176797</v>
      </c>
    </row>
    <row r="68" spans="1:13" s="33" customFormat="1" ht="12" customHeight="1">
      <c r="A68" s="1211"/>
      <c r="B68" s="1212"/>
      <c r="C68" s="1212"/>
      <c r="D68" s="1212"/>
      <c r="E68" s="835" t="s">
        <v>484</v>
      </c>
      <c r="F68" s="820">
        <v>39054</v>
      </c>
      <c r="G68" s="783">
        <v>13463</v>
      </c>
      <c r="H68" s="783">
        <v>8266</v>
      </c>
      <c r="I68" s="783">
        <v>54455</v>
      </c>
      <c r="J68" s="783">
        <v>0</v>
      </c>
      <c r="K68" s="783">
        <v>1985</v>
      </c>
      <c r="L68" s="810">
        <v>123690</v>
      </c>
      <c r="M68" s="661">
        <f t="shared" si="1"/>
        <v>240913</v>
      </c>
    </row>
    <row r="69" spans="1:13" s="33" customFormat="1" ht="12" customHeight="1">
      <c r="A69" s="1208" t="s">
        <v>339</v>
      </c>
      <c r="B69" s="1209"/>
      <c r="C69" s="1210"/>
      <c r="D69" s="1210"/>
      <c r="E69" s="836" t="s">
        <v>483</v>
      </c>
      <c r="F69" s="821">
        <v>7347</v>
      </c>
      <c r="G69" s="784">
        <v>3040</v>
      </c>
      <c r="H69" s="784">
        <v>5464</v>
      </c>
      <c r="I69" s="784">
        <v>3493</v>
      </c>
      <c r="J69" s="784">
        <v>5200</v>
      </c>
      <c r="K69" s="784">
        <v>18280</v>
      </c>
      <c r="L69" s="811">
        <v>23500</v>
      </c>
      <c r="M69" s="644">
        <f t="shared" si="1"/>
        <v>66324</v>
      </c>
    </row>
    <row r="70" spans="1:13" s="33" customFormat="1" ht="12" customHeight="1">
      <c r="A70" s="1211"/>
      <c r="B70" s="1212"/>
      <c r="C70" s="1212"/>
      <c r="D70" s="1212"/>
      <c r="E70" s="835" t="s">
        <v>484</v>
      </c>
      <c r="F70" s="820">
        <v>7347</v>
      </c>
      <c r="G70" s="783">
        <v>3040</v>
      </c>
      <c r="H70" s="783">
        <v>5464</v>
      </c>
      <c r="I70" s="783">
        <v>5240</v>
      </c>
      <c r="J70" s="783">
        <v>5200</v>
      </c>
      <c r="K70" s="783">
        <v>36624</v>
      </c>
      <c r="L70" s="810">
        <v>36746</v>
      </c>
      <c r="M70" s="661">
        <f t="shared" si="1"/>
        <v>99661</v>
      </c>
    </row>
    <row r="71" spans="1:13" s="33" customFormat="1" ht="12" customHeight="1">
      <c r="A71" s="1208" t="s">
        <v>340</v>
      </c>
      <c r="B71" s="1209"/>
      <c r="C71" s="1210"/>
      <c r="D71" s="1210"/>
      <c r="E71" s="836" t="s">
        <v>483</v>
      </c>
      <c r="F71" s="821">
        <v>46401</v>
      </c>
      <c r="G71" s="784">
        <v>16503</v>
      </c>
      <c r="H71" s="784">
        <v>13730</v>
      </c>
      <c r="I71" s="784">
        <v>39796</v>
      </c>
      <c r="J71" s="784">
        <v>5200</v>
      </c>
      <c r="K71" s="784">
        <v>20265</v>
      </c>
      <c r="L71" s="811">
        <v>101226</v>
      </c>
      <c r="M71" s="644">
        <f t="shared" si="1"/>
        <v>243121</v>
      </c>
    </row>
    <row r="72" spans="1:13" s="33" customFormat="1" ht="12" customHeight="1" thickBot="1">
      <c r="A72" s="1213"/>
      <c r="B72" s="1214"/>
      <c r="C72" s="1214"/>
      <c r="D72" s="1214"/>
      <c r="E72" s="837" t="s">
        <v>484</v>
      </c>
      <c r="F72" s="327">
        <v>46401</v>
      </c>
      <c r="G72" s="785">
        <v>16503</v>
      </c>
      <c r="H72" s="785">
        <v>13730</v>
      </c>
      <c r="I72" s="785">
        <v>59695</v>
      </c>
      <c r="J72" s="785">
        <v>5200</v>
      </c>
      <c r="K72" s="785">
        <v>38609</v>
      </c>
      <c r="L72" s="814">
        <v>160436</v>
      </c>
      <c r="M72" s="818">
        <f t="shared" si="1"/>
        <v>340574</v>
      </c>
    </row>
  </sheetData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/>
  <pageMargins left="1.08" right="0.51" top="0.63" bottom="0.28" header="0.512" footer="0.3"/>
  <pageSetup horizontalDpi="600" verticalDpi="600" orientation="landscape" pageOrder="overThenDown" paperSize="9" scale="68" r:id="rId2"/>
  <colBreaks count="1" manualBreakCount="1">
    <brk id="13" max="6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M28"/>
  <sheetViews>
    <sheetView showZeros="0" view="pageBreakPreview" zoomScale="75" zoomScaleNormal="75" zoomScaleSheetLayoutView="75" workbookViewId="0" topLeftCell="A1">
      <pane xSplit="5" ySplit="3" topLeftCell="F4" activePane="bottomRight" state="frozen"/>
      <selection pane="topLeft" activeCell="N101" sqref="N101"/>
      <selection pane="topRight" activeCell="N101" sqref="N101"/>
      <selection pane="bottomLeft" activeCell="N101" sqref="N101"/>
      <selection pane="bottomRight" activeCell="A29" sqref="A29:IV32"/>
    </sheetView>
  </sheetViews>
  <sheetFormatPr defaultColWidth="9.00390625" defaultRowHeight="13.5"/>
  <cols>
    <col min="1" max="2" width="3.25390625" style="86" customWidth="1"/>
    <col min="3" max="3" width="10.125" style="86" customWidth="1"/>
    <col min="4" max="4" width="2.125" style="86" customWidth="1"/>
    <col min="5" max="5" width="18.50390625" style="86" customWidth="1"/>
    <col min="6" max="13" width="16.00390625" style="32" customWidth="1"/>
    <col min="14" max="75" width="10.625" style="32" customWidth="1"/>
    <col min="76" max="16384" width="9.00390625" style="32" customWidth="1"/>
  </cols>
  <sheetData>
    <row r="1" spans="1:13" ht="21" customHeight="1" thickBot="1">
      <c r="A1" s="79" t="s">
        <v>341</v>
      </c>
      <c r="B1" s="79"/>
      <c r="C1" s="80"/>
      <c r="D1" s="80"/>
      <c r="E1" s="79"/>
      <c r="H1" s="54"/>
      <c r="M1" s="54" t="s">
        <v>478</v>
      </c>
    </row>
    <row r="2" spans="1:13" ht="16.5" customHeight="1">
      <c r="A2" s="331"/>
      <c r="B2" s="332"/>
      <c r="C2" s="332"/>
      <c r="D2" s="332"/>
      <c r="E2" s="339" t="s">
        <v>431</v>
      </c>
      <c r="F2" s="164" t="s">
        <v>373</v>
      </c>
      <c r="G2" s="164" t="s">
        <v>393</v>
      </c>
      <c r="H2" s="238" t="s">
        <v>374</v>
      </c>
      <c r="I2" s="164" t="s">
        <v>370</v>
      </c>
      <c r="J2" s="164" t="s">
        <v>394</v>
      </c>
      <c r="K2" s="164" t="s">
        <v>395</v>
      </c>
      <c r="L2" s="239" t="s">
        <v>396</v>
      </c>
      <c r="M2" s="1150" t="s">
        <v>572</v>
      </c>
    </row>
    <row r="3" spans="1:13" ht="16.5" customHeight="1">
      <c r="A3" s="169"/>
      <c r="B3" s="29" t="s">
        <v>220</v>
      </c>
      <c r="C3" s="29"/>
      <c r="D3" s="29"/>
      <c r="E3" s="194"/>
      <c r="F3" s="7" t="s">
        <v>397</v>
      </c>
      <c r="G3" s="7" t="s">
        <v>398</v>
      </c>
      <c r="H3" s="7" t="s">
        <v>399</v>
      </c>
      <c r="I3" s="7" t="s">
        <v>400</v>
      </c>
      <c r="J3" s="7" t="s">
        <v>401</v>
      </c>
      <c r="K3" s="7" t="s">
        <v>402</v>
      </c>
      <c r="L3" s="53" t="s">
        <v>403</v>
      </c>
      <c r="M3" s="1234"/>
    </row>
    <row r="4" spans="1:13" ht="16.5" customHeight="1">
      <c r="A4" s="333" t="s">
        <v>342</v>
      </c>
      <c r="B4" s="82"/>
      <c r="C4" s="82"/>
      <c r="D4" s="82"/>
      <c r="E4" s="340"/>
      <c r="F4" s="27">
        <v>187343</v>
      </c>
      <c r="G4" s="19">
        <v>88643</v>
      </c>
      <c r="H4" s="19">
        <v>109756</v>
      </c>
      <c r="I4" s="19">
        <v>123829</v>
      </c>
      <c r="J4" s="19">
        <v>376479</v>
      </c>
      <c r="K4" s="19">
        <v>1763660</v>
      </c>
      <c r="L4" s="26">
        <v>915952</v>
      </c>
      <c r="M4" s="179">
        <f>SUM(F4:L4)</f>
        <v>3565662</v>
      </c>
    </row>
    <row r="5" spans="1:13" ht="16.5" customHeight="1">
      <c r="A5" s="334"/>
      <c r="B5" s="81" t="s">
        <v>343</v>
      </c>
      <c r="C5" s="82"/>
      <c r="D5" s="82"/>
      <c r="E5" s="340"/>
      <c r="F5" s="104"/>
      <c r="G5" s="13"/>
      <c r="H5" s="13"/>
      <c r="I5" s="13"/>
      <c r="J5" s="13"/>
      <c r="K5" s="13"/>
      <c r="L5" s="175"/>
      <c r="M5" s="178"/>
    </row>
    <row r="6" spans="1:13" ht="16.5" customHeight="1">
      <c r="A6" s="334"/>
      <c r="B6" s="83"/>
      <c r="C6" s="1228" t="s">
        <v>344</v>
      </c>
      <c r="D6" s="1229"/>
      <c r="E6" s="839" t="s">
        <v>360</v>
      </c>
      <c r="F6" s="840">
        <v>17354</v>
      </c>
      <c r="G6" s="841">
        <v>76943</v>
      </c>
      <c r="H6" s="841">
        <v>107401</v>
      </c>
      <c r="I6" s="841">
        <v>96600</v>
      </c>
      <c r="J6" s="841">
        <v>193079</v>
      </c>
      <c r="K6" s="841">
        <v>1090660</v>
      </c>
      <c r="L6" s="842">
        <v>702689</v>
      </c>
      <c r="M6" s="843">
        <f aca="true" t="shared" si="0" ref="M6:M28">SUM(F6:L6)</f>
        <v>2284726</v>
      </c>
    </row>
    <row r="7" spans="1:13" ht="16.5" customHeight="1">
      <c r="A7" s="334"/>
      <c r="B7" s="83"/>
      <c r="C7" s="1230"/>
      <c r="D7" s="1231"/>
      <c r="E7" s="844" t="s">
        <v>361</v>
      </c>
      <c r="F7" s="498">
        <v>0</v>
      </c>
      <c r="G7" s="499">
        <v>0</v>
      </c>
      <c r="H7" s="499">
        <v>0</v>
      </c>
      <c r="I7" s="499">
        <v>0</v>
      </c>
      <c r="J7" s="499">
        <v>0</v>
      </c>
      <c r="K7" s="499">
        <v>0</v>
      </c>
      <c r="L7" s="500">
        <v>1005</v>
      </c>
      <c r="M7" s="551">
        <f t="shared" si="0"/>
        <v>1005</v>
      </c>
    </row>
    <row r="8" spans="1:13" ht="16.5" customHeight="1">
      <c r="A8" s="334"/>
      <c r="B8" s="83"/>
      <c r="C8" s="1232"/>
      <c r="D8" s="1233"/>
      <c r="E8" s="845" t="s">
        <v>362</v>
      </c>
      <c r="F8" s="514">
        <v>0</v>
      </c>
      <c r="G8" s="515">
        <v>0</v>
      </c>
      <c r="H8" s="515">
        <v>0</v>
      </c>
      <c r="I8" s="515">
        <v>0</v>
      </c>
      <c r="J8" s="515">
        <v>0</v>
      </c>
      <c r="K8" s="515">
        <v>0</v>
      </c>
      <c r="L8" s="516">
        <v>0</v>
      </c>
      <c r="M8" s="505">
        <f t="shared" si="0"/>
        <v>0</v>
      </c>
    </row>
    <row r="9" spans="1:13" ht="16.5" customHeight="1">
      <c r="A9" s="334"/>
      <c r="B9" s="83"/>
      <c r="C9" s="84" t="s">
        <v>345</v>
      </c>
      <c r="D9" s="159"/>
      <c r="E9" s="341"/>
      <c r="F9" s="11">
        <v>22749</v>
      </c>
      <c r="G9" s="18">
        <v>0</v>
      </c>
      <c r="H9" s="18">
        <v>0</v>
      </c>
      <c r="I9" s="18">
        <v>0</v>
      </c>
      <c r="J9" s="18">
        <v>61900</v>
      </c>
      <c r="K9" s="18">
        <v>673000</v>
      </c>
      <c r="L9" s="9">
        <v>164646</v>
      </c>
      <c r="M9" s="179">
        <f t="shared" si="0"/>
        <v>922295</v>
      </c>
    </row>
    <row r="10" spans="1:13" ht="16.5" customHeight="1">
      <c r="A10" s="334"/>
      <c r="B10" s="83"/>
      <c r="C10" s="84" t="s">
        <v>346</v>
      </c>
      <c r="D10" s="159"/>
      <c r="E10" s="341"/>
      <c r="F10" s="11">
        <v>129240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9">
        <v>47612</v>
      </c>
      <c r="M10" s="179">
        <f t="shared" si="0"/>
        <v>176852</v>
      </c>
    </row>
    <row r="11" spans="1:13" ht="16.5" customHeight="1">
      <c r="A11" s="334"/>
      <c r="B11" s="83"/>
      <c r="C11" s="84" t="s">
        <v>347</v>
      </c>
      <c r="D11" s="159"/>
      <c r="E11" s="341"/>
      <c r="F11" s="11">
        <v>0</v>
      </c>
      <c r="G11" s="18">
        <v>11700</v>
      </c>
      <c r="H11" s="18">
        <v>0</v>
      </c>
      <c r="I11" s="18">
        <v>0</v>
      </c>
      <c r="J11" s="18">
        <v>0</v>
      </c>
      <c r="K11" s="18">
        <v>0</v>
      </c>
      <c r="L11" s="9">
        <v>0</v>
      </c>
      <c r="M11" s="179">
        <f t="shared" si="0"/>
        <v>11700</v>
      </c>
    </row>
    <row r="12" spans="1:13" ht="16.5" customHeight="1">
      <c r="A12" s="334"/>
      <c r="B12" s="83"/>
      <c r="C12" s="84" t="s">
        <v>348</v>
      </c>
      <c r="D12" s="159"/>
      <c r="E12" s="341"/>
      <c r="F12" s="11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9">
        <v>0</v>
      </c>
      <c r="M12" s="179">
        <f t="shared" si="0"/>
        <v>0</v>
      </c>
    </row>
    <row r="13" spans="1:13" ht="16.5" customHeight="1">
      <c r="A13" s="334"/>
      <c r="B13" s="83"/>
      <c r="C13" s="84" t="s">
        <v>349</v>
      </c>
      <c r="D13" s="159"/>
      <c r="E13" s="341"/>
      <c r="F13" s="202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203">
        <v>0</v>
      </c>
      <c r="M13" s="179">
        <f t="shared" si="0"/>
        <v>0</v>
      </c>
    </row>
    <row r="14" spans="1:13" ht="16.5" customHeight="1">
      <c r="A14" s="334"/>
      <c r="B14" s="83"/>
      <c r="C14" s="84" t="s">
        <v>363</v>
      </c>
      <c r="D14" s="159"/>
      <c r="E14" s="341"/>
      <c r="F14" s="11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9">
        <v>0</v>
      </c>
      <c r="M14" s="179">
        <f t="shared" si="0"/>
        <v>0</v>
      </c>
    </row>
    <row r="15" spans="1:13" ht="16.5" customHeight="1">
      <c r="A15" s="334"/>
      <c r="B15" s="83"/>
      <c r="C15" s="84" t="s">
        <v>364</v>
      </c>
      <c r="D15" s="159"/>
      <c r="E15" s="341"/>
      <c r="F15" s="11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9">
        <v>0</v>
      </c>
      <c r="M15" s="179">
        <f t="shared" si="0"/>
        <v>0</v>
      </c>
    </row>
    <row r="16" spans="1:13" ht="16.5" customHeight="1" thickBot="1">
      <c r="A16" s="838"/>
      <c r="B16" s="336"/>
      <c r="C16" s="337" t="s">
        <v>365</v>
      </c>
      <c r="D16" s="338"/>
      <c r="E16" s="342"/>
      <c r="F16" s="229">
        <v>18000</v>
      </c>
      <c r="G16" s="230">
        <v>0</v>
      </c>
      <c r="H16" s="230">
        <v>2355</v>
      </c>
      <c r="I16" s="230">
        <v>27229</v>
      </c>
      <c r="J16" s="230">
        <v>121500</v>
      </c>
      <c r="K16" s="230">
        <v>0</v>
      </c>
      <c r="L16" s="172">
        <v>0</v>
      </c>
      <c r="M16" s="225">
        <f t="shared" si="0"/>
        <v>169084</v>
      </c>
    </row>
    <row r="17" spans="1:13" ht="16.5" customHeight="1">
      <c r="A17" s="334"/>
      <c r="B17" s="83" t="s">
        <v>350</v>
      </c>
      <c r="C17" s="343"/>
      <c r="D17" s="343"/>
      <c r="E17" s="344"/>
      <c r="F17" s="216">
        <v>0</v>
      </c>
      <c r="G17" s="217"/>
      <c r="H17" s="217"/>
      <c r="I17" s="217"/>
      <c r="J17" s="217"/>
      <c r="K17" s="217"/>
      <c r="L17" s="218"/>
      <c r="M17" s="182"/>
    </row>
    <row r="18" spans="1:13" ht="16.5" customHeight="1">
      <c r="A18" s="334"/>
      <c r="B18" s="83"/>
      <c r="C18" s="84" t="s">
        <v>2</v>
      </c>
      <c r="D18" s="159"/>
      <c r="E18" s="341"/>
      <c r="F18" s="11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9">
        <v>0</v>
      </c>
      <c r="M18" s="179">
        <f t="shared" si="0"/>
        <v>0</v>
      </c>
    </row>
    <row r="19" spans="1:13" ht="16.5" customHeight="1">
      <c r="A19" s="334"/>
      <c r="B19" s="83"/>
      <c r="C19" s="84" t="s">
        <v>4</v>
      </c>
      <c r="D19" s="159"/>
      <c r="E19" s="341"/>
      <c r="F19" s="11">
        <v>20260</v>
      </c>
      <c r="G19" s="18">
        <v>11700</v>
      </c>
      <c r="H19" s="18">
        <v>0</v>
      </c>
      <c r="I19" s="18">
        <v>30359</v>
      </c>
      <c r="J19" s="18">
        <v>121500</v>
      </c>
      <c r="K19" s="18">
        <v>0</v>
      </c>
      <c r="L19" s="9">
        <v>39592</v>
      </c>
      <c r="M19" s="179">
        <f t="shared" si="0"/>
        <v>223411</v>
      </c>
    </row>
    <row r="20" spans="1:13" ht="16.5" customHeight="1">
      <c r="A20" s="334"/>
      <c r="B20" s="83"/>
      <c r="C20" s="84" t="s">
        <v>5</v>
      </c>
      <c r="D20" s="159"/>
      <c r="E20" s="341"/>
      <c r="F20" s="11">
        <v>149729</v>
      </c>
      <c r="G20" s="18">
        <v>0</v>
      </c>
      <c r="H20" s="18">
        <v>0</v>
      </c>
      <c r="I20" s="18">
        <v>14757</v>
      </c>
      <c r="J20" s="18">
        <v>0</v>
      </c>
      <c r="K20" s="18">
        <v>0</v>
      </c>
      <c r="L20" s="9">
        <v>347572</v>
      </c>
      <c r="M20" s="179">
        <f t="shared" si="0"/>
        <v>512058</v>
      </c>
    </row>
    <row r="21" spans="1:13" ht="16.5" customHeight="1">
      <c r="A21" s="334"/>
      <c r="B21" s="83"/>
      <c r="C21" s="84" t="s">
        <v>6</v>
      </c>
      <c r="D21" s="159"/>
      <c r="E21" s="341"/>
      <c r="F21" s="11">
        <v>0</v>
      </c>
      <c r="G21" s="18">
        <v>63685</v>
      </c>
      <c r="H21" s="18">
        <v>2355</v>
      </c>
      <c r="I21" s="18">
        <v>15577</v>
      </c>
      <c r="J21" s="18">
        <v>123800</v>
      </c>
      <c r="K21" s="18">
        <v>1760500</v>
      </c>
      <c r="L21" s="9">
        <v>65700</v>
      </c>
      <c r="M21" s="179">
        <f t="shared" si="0"/>
        <v>2031617</v>
      </c>
    </row>
    <row r="22" spans="1:13" ht="16.5" customHeight="1">
      <c r="A22" s="334"/>
      <c r="B22" s="83"/>
      <c r="C22" s="84" t="s">
        <v>7</v>
      </c>
      <c r="D22" s="159"/>
      <c r="E22" s="341"/>
      <c r="F22" s="11">
        <v>0</v>
      </c>
      <c r="G22" s="18">
        <v>0</v>
      </c>
      <c r="H22" s="18">
        <v>0</v>
      </c>
      <c r="I22" s="18">
        <v>3484</v>
      </c>
      <c r="J22" s="18">
        <v>0</v>
      </c>
      <c r="K22" s="18">
        <v>0</v>
      </c>
      <c r="L22" s="9">
        <v>78417</v>
      </c>
      <c r="M22" s="179">
        <f t="shared" si="0"/>
        <v>81901</v>
      </c>
    </row>
    <row r="23" spans="1:13" ht="16.5" customHeight="1">
      <c r="A23" s="334"/>
      <c r="B23" s="83"/>
      <c r="C23" s="84" t="s">
        <v>8</v>
      </c>
      <c r="D23" s="159"/>
      <c r="E23" s="341"/>
      <c r="F23" s="11">
        <v>17354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9">
        <v>0</v>
      </c>
      <c r="M23" s="179">
        <f t="shared" si="0"/>
        <v>17354</v>
      </c>
    </row>
    <row r="24" spans="1:13" ht="16.5" customHeight="1">
      <c r="A24" s="334"/>
      <c r="B24" s="83"/>
      <c r="C24" s="84" t="s">
        <v>9</v>
      </c>
      <c r="D24" s="159"/>
      <c r="E24" s="341"/>
      <c r="F24" s="11">
        <v>0</v>
      </c>
      <c r="G24" s="18">
        <v>0</v>
      </c>
      <c r="H24" s="18">
        <v>0</v>
      </c>
      <c r="I24" s="18">
        <v>0</v>
      </c>
      <c r="J24" s="18">
        <v>81531</v>
      </c>
      <c r="K24" s="18">
        <v>0</v>
      </c>
      <c r="L24" s="9">
        <v>0</v>
      </c>
      <c r="M24" s="179">
        <f t="shared" si="0"/>
        <v>81531</v>
      </c>
    </row>
    <row r="25" spans="1:13" ht="16.5" customHeight="1">
      <c r="A25" s="334"/>
      <c r="B25" s="83"/>
      <c r="C25" s="84" t="s">
        <v>10</v>
      </c>
      <c r="D25" s="159"/>
      <c r="E25" s="341"/>
      <c r="F25" s="11">
        <v>0</v>
      </c>
      <c r="G25" s="18">
        <v>13258</v>
      </c>
      <c r="H25" s="18">
        <v>57691</v>
      </c>
      <c r="I25" s="18">
        <v>59652</v>
      </c>
      <c r="J25" s="18">
        <v>49648</v>
      </c>
      <c r="K25" s="18">
        <v>3160</v>
      </c>
      <c r="L25" s="9">
        <v>330802</v>
      </c>
      <c r="M25" s="179">
        <f t="shared" si="0"/>
        <v>514211</v>
      </c>
    </row>
    <row r="26" spans="1:13" ht="16.5" customHeight="1">
      <c r="A26" s="334"/>
      <c r="B26" s="83"/>
      <c r="C26" s="84" t="s">
        <v>11</v>
      </c>
      <c r="D26" s="159"/>
      <c r="E26" s="341"/>
      <c r="F26" s="11">
        <v>0</v>
      </c>
      <c r="G26" s="18">
        <v>0</v>
      </c>
      <c r="H26" s="18">
        <v>49710</v>
      </c>
      <c r="I26" s="18">
        <v>0</v>
      </c>
      <c r="J26" s="18">
        <v>0</v>
      </c>
      <c r="K26" s="18">
        <v>0</v>
      </c>
      <c r="L26" s="9">
        <v>53869</v>
      </c>
      <c r="M26" s="179">
        <f t="shared" si="0"/>
        <v>103579</v>
      </c>
    </row>
    <row r="27" spans="1:13" ht="16.5" customHeight="1">
      <c r="A27" s="334"/>
      <c r="B27" s="83"/>
      <c r="C27" s="84" t="s">
        <v>12</v>
      </c>
      <c r="D27" s="159"/>
      <c r="E27" s="341"/>
      <c r="F27" s="11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9">
        <v>0</v>
      </c>
      <c r="M27" s="179">
        <f t="shared" si="0"/>
        <v>0</v>
      </c>
    </row>
    <row r="28" spans="1:13" ht="16.5" customHeight="1" thickBot="1">
      <c r="A28" s="335"/>
      <c r="B28" s="336"/>
      <c r="C28" s="337" t="s">
        <v>3</v>
      </c>
      <c r="D28" s="338"/>
      <c r="E28" s="342"/>
      <c r="F28" s="229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172">
        <v>0</v>
      </c>
      <c r="M28" s="225">
        <f t="shared" si="0"/>
        <v>0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mergeCells count="2">
    <mergeCell ref="C6:D8"/>
    <mergeCell ref="M2:M3"/>
  </mergeCells>
  <printOptions/>
  <pageMargins left="1.19" right="0.86" top="0.66" bottom="0.51" header="0.512" footer="0.512"/>
  <pageSetup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2009-03-06T08:46:01Z</cp:lastPrinted>
  <dcterms:created xsi:type="dcterms:W3CDTF">1999-07-27T06:18:02Z</dcterms:created>
  <dcterms:modified xsi:type="dcterms:W3CDTF">2010-03-23T06:44:10Z</dcterms:modified>
  <cp:category/>
  <cp:version/>
  <cp:contentType/>
  <cp:contentStatus/>
</cp:coreProperties>
</file>