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第1表（10表）" sheetId="1" r:id="rId1"/>
    <sheet name="第2表（20表）" sheetId="2" r:id="rId2"/>
    <sheet name="第3表（21表）" sheetId="3" r:id="rId3"/>
    <sheet name="第4表(22表)" sheetId="4" r:id="rId4"/>
    <sheet name="第5表（財務分析）" sheetId="5" r:id="rId5"/>
    <sheet name="第6表（第32・33表）" sheetId="6" r:id="rId6"/>
    <sheet name="第７表（第23表）" sheetId="7" r:id="rId7"/>
    <sheet name="第8表（24表）" sheetId="8" r:id="rId8"/>
    <sheet name="第9表（25表）" sheetId="9" r:id="rId9"/>
    <sheet name="第10表（40表）" sheetId="10" r:id="rId10"/>
  </sheets>
  <definedNames>
    <definedName name="_xlnm.Print_Area" localSheetId="9">'第10表（40表）'!$A$1:$H$78</definedName>
    <definedName name="_xlnm.Print_Area" localSheetId="0">'第1表（10表）'!$A$1:$H$89</definedName>
    <definedName name="_xlnm.Print_Area" localSheetId="1">'第2表（20表）'!$A$1:$H$56</definedName>
    <definedName name="_xlnm.Print_Area" localSheetId="2">'第3表（21表）'!$A$1:$H$32</definedName>
    <definedName name="_xlnm.Print_Area" localSheetId="3">'第4表(22表)'!$A$1:$H$61</definedName>
    <definedName name="_xlnm.Print_Area" localSheetId="4">'第5表（財務分析）'!$A$1:$K$31</definedName>
    <definedName name="_xlnm.Print_Area" localSheetId="5">'第6表（第32・33表）'!$A$1:$H$53</definedName>
    <definedName name="_xlnm.Print_Area" localSheetId="6">'第７表（第23表）'!$A$1:$H$72</definedName>
    <definedName name="_xlnm.Print_Area" localSheetId="7">'第8表（24表）'!$B$1:$I$28</definedName>
    <definedName name="_xlnm.Print_Area" localSheetId="8">'第9表（25表）'!$A$1:$H$67</definedName>
    <definedName name="_xlnm.Print_Titles" localSheetId="9">'第10表（40表）'!$1:$3</definedName>
    <definedName name="_xlnm.Print_Titles" localSheetId="0">'第1表（10表）'!$4:$5</definedName>
  </definedNames>
  <calcPr fullCalcOnLoad="1"/>
</workbook>
</file>

<file path=xl/sharedStrings.xml><?xml version="1.0" encoding="utf-8"?>
<sst xmlns="http://schemas.openxmlformats.org/spreadsheetml/2006/main" count="747" uniqueCount="519">
  <si>
    <t>第６表　経営分析に関する調</t>
  </si>
  <si>
    <t>１．下水道使用料</t>
  </si>
  <si>
    <t>（１）使用料対象経費</t>
  </si>
  <si>
    <t>（２）使用料体系</t>
  </si>
  <si>
    <t>（３）徴収時期</t>
  </si>
  <si>
    <t>隔月</t>
  </si>
  <si>
    <t>（４）現行使用料施行年月日</t>
  </si>
  <si>
    <t>（２０m3/月又は戸数人数割）</t>
  </si>
  <si>
    <t>２．維持管理費</t>
  </si>
  <si>
    <t>（１）汚水処理費</t>
  </si>
  <si>
    <t>内</t>
  </si>
  <si>
    <t>訳</t>
  </si>
  <si>
    <t>ウ　処理場費</t>
  </si>
  <si>
    <t>（2）雨水処理費</t>
  </si>
  <si>
    <t>（３）水質規制費</t>
  </si>
  <si>
    <t>（４）水洗便所等普及費</t>
  </si>
  <si>
    <t>（５）不明水処理費</t>
  </si>
  <si>
    <t>（６）高度処理費</t>
  </si>
  <si>
    <t>３．資本費　（千円）</t>
  </si>
  <si>
    <t>イ　減価償却費</t>
  </si>
  <si>
    <t>（２）雨水処理費</t>
  </si>
  <si>
    <t>４．総合計</t>
  </si>
  <si>
    <t>５．使用料単価(円／m3）</t>
  </si>
  <si>
    <t>６．処理原価(円／m3）</t>
  </si>
  <si>
    <t>維持管理費分</t>
  </si>
  <si>
    <t>資本費分</t>
  </si>
  <si>
    <t>７．汚水処理費に対する使用料（％）</t>
  </si>
  <si>
    <t>うち維持管理費分</t>
  </si>
  <si>
    <t>企業債償還金等</t>
  </si>
  <si>
    <t>汚水処理費</t>
  </si>
  <si>
    <t>雨水処理費</t>
  </si>
  <si>
    <t>その他</t>
  </si>
  <si>
    <t>第１０表　繰入金に関する調</t>
  </si>
  <si>
    <t>団　　体　　名</t>
  </si>
  <si>
    <t>１．収益勘定繰入金</t>
  </si>
  <si>
    <t>基準額</t>
  </si>
  <si>
    <t>実繰入額</t>
  </si>
  <si>
    <t>（１）営業収益</t>
  </si>
  <si>
    <t>ア雨水処理負担金
　　（用地に係る元金償還金以外のもの）</t>
  </si>
  <si>
    <t>（２）営業外収益</t>
  </si>
  <si>
    <t>ア他会計補助金</t>
  </si>
  <si>
    <t>（ア）水質規制費</t>
  </si>
  <si>
    <t>（イ）水洗便所等普及費</t>
  </si>
  <si>
    <t>（ウ）不明水処理費</t>
  </si>
  <si>
    <t>（エ）高度処理費
　　　（用地に係る元金償還金以外のもの）</t>
  </si>
  <si>
    <t>（オ）高資本費対策経費</t>
  </si>
  <si>
    <t>（カ）基礎年金拠出金公的負担経費</t>
  </si>
  <si>
    <t>（キ）災害復旧費</t>
  </si>
  <si>
    <t>（ク）臨時財政特例債等</t>
  </si>
  <si>
    <t>（ケ）特定用地の先行取得に要する経費</t>
  </si>
  <si>
    <t>（コ）普及特別対策に要する経費</t>
  </si>
  <si>
    <t>（サ）緊急下水道整備特定事業等
　　　に要する経費</t>
  </si>
  <si>
    <t>（シ）流域下水道に要する経費</t>
  </si>
  <si>
    <t>（３）特別利益</t>
  </si>
  <si>
    <t>ア他会計繰入金</t>
  </si>
  <si>
    <t>（ア）その他</t>
  </si>
  <si>
    <t>２．資本勘定繰入金</t>
  </si>
  <si>
    <t>（１）他会計出資金</t>
  </si>
  <si>
    <t>アその他</t>
  </si>
  <si>
    <t>（２）他会計補助金</t>
  </si>
  <si>
    <t>３．繰入金計</t>
  </si>
  <si>
    <t>４．実繰入額が基準額を超える部分及び「その他」実繰入額（ａ）</t>
  </si>
  <si>
    <t>収益勘定</t>
  </si>
  <si>
    <t>雨水処理負担金</t>
  </si>
  <si>
    <t>繰入金</t>
  </si>
  <si>
    <t>営業外収益</t>
  </si>
  <si>
    <t>他会計補助金</t>
  </si>
  <si>
    <t>他会計繰入金</t>
  </si>
  <si>
    <t>資本勘定繰入金</t>
  </si>
  <si>
    <t>他会計出資金</t>
  </si>
  <si>
    <t>他会計補助金</t>
  </si>
  <si>
    <t>５．収益勘定
　　他会計借入金</t>
  </si>
  <si>
    <t>繰出基準等に基づくもの</t>
  </si>
  <si>
    <t>その他　（ｂ）</t>
  </si>
  <si>
    <t>６．資本勘定
　　他会計借入金</t>
  </si>
  <si>
    <t>その他　（ｃ）</t>
  </si>
  <si>
    <t>７．基準外繰入金合計　　（ａ）＋（ｂ）＋（ｃ）</t>
  </si>
  <si>
    <t>082244</t>
  </si>
  <si>
    <t>第５表　　財務分析に関する調</t>
  </si>
  <si>
    <t>（単位：％）</t>
  </si>
  <si>
    <t>　団　　　　　　体　　　　　名</t>
  </si>
  <si>
    <t>区　　　分</t>
  </si>
  <si>
    <t>日立市</t>
  </si>
  <si>
    <t>守谷市</t>
  </si>
  <si>
    <t>計</t>
  </si>
  <si>
    <t>１．自己資本構成比率</t>
  </si>
  <si>
    <t>自己資本金＋剰余金　</t>
  </si>
  <si>
    <t>負債・資本合計</t>
  </si>
  <si>
    <t>２．固定資産対長期資本比率</t>
  </si>
  <si>
    <t>固定資産</t>
  </si>
  <si>
    <t>固定負債＋資本金＋剰余金</t>
  </si>
  <si>
    <t>３．流動比率</t>
  </si>
  <si>
    <t>流動資産</t>
  </si>
  <si>
    <t>流動負債</t>
  </si>
  <si>
    <t>４．総収支比率</t>
  </si>
  <si>
    <t>総収益</t>
  </si>
  <si>
    <t>×１００</t>
  </si>
  <si>
    <t>（％）</t>
  </si>
  <si>
    <t>総費用</t>
  </si>
  <si>
    <t>５．経常収支比率</t>
  </si>
  <si>
    <t>営業収益＋営業外収益</t>
  </si>
  <si>
    <t>営業費用＋営業外費用</t>
  </si>
  <si>
    <t>営業収益</t>
  </si>
  <si>
    <t>７．企業債償還元金対減価償却費比率</t>
  </si>
  <si>
    <t>建設改良のための企業債償還元金</t>
  </si>
  <si>
    <t>当年度減価償却費</t>
  </si>
  <si>
    <t>８．料金収入に対する比率</t>
  </si>
  <si>
    <t>（１）企業債償還元金</t>
  </si>
  <si>
    <t>企業債償還元金</t>
  </si>
  <si>
    <t>×１００</t>
  </si>
  <si>
    <t>（％）</t>
  </si>
  <si>
    <t>料金収入</t>
  </si>
  <si>
    <t>（２）企業債利息</t>
  </si>
  <si>
    <t>企業債利息</t>
  </si>
  <si>
    <t>×１００</t>
  </si>
  <si>
    <t>（％）</t>
  </si>
  <si>
    <t>（３）減価償却費</t>
  </si>
  <si>
    <t>減価償却費</t>
  </si>
  <si>
    <t>（４）職員給与費</t>
  </si>
  <si>
    <t>職員給与費</t>
  </si>
  <si>
    <t>第８表　企業債に関する調</t>
  </si>
  <si>
    <t>（単位：千円）</t>
  </si>
  <si>
    <t>団　　体　　名</t>
  </si>
  <si>
    <t>項　　　目</t>
  </si>
  <si>
    <t>企業債現在高</t>
  </si>
  <si>
    <t>資金別内訳</t>
  </si>
  <si>
    <t>（１）政府資金</t>
  </si>
  <si>
    <t>財政融資</t>
  </si>
  <si>
    <t>郵　　　貯</t>
  </si>
  <si>
    <t>簡　　　保</t>
  </si>
  <si>
    <t>（３）市中銀行</t>
  </si>
  <si>
    <t>（４）市中銀行以外の金融機関</t>
  </si>
  <si>
    <t>（５）市場公募債</t>
  </si>
  <si>
    <t>（６）共済組合</t>
  </si>
  <si>
    <t>利率別内訳</t>
  </si>
  <si>
    <t>下 水 道 事 業</t>
  </si>
  <si>
    <t>第1表　施設及び業務概況に関する調</t>
  </si>
  <si>
    <t>１．建設事業開始年月日</t>
  </si>
  <si>
    <t>２．供用開始年月日</t>
  </si>
  <si>
    <t>３．法適用年月日</t>
  </si>
  <si>
    <t>４．適用区分</t>
  </si>
  <si>
    <t>条例全部</t>
  </si>
  <si>
    <t>５．管理者設置の状況</t>
  </si>
  <si>
    <t>設置</t>
  </si>
  <si>
    <t>非設置</t>
  </si>
  <si>
    <t>６．普及状況</t>
  </si>
  <si>
    <t>（１）行政区域内人口（人）　　　　　　（Ａ）</t>
  </si>
  <si>
    <t>（２）市街地人口（人）　　　　　　　　　（Ｂ）</t>
  </si>
  <si>
    <t>（３）全体計画人口（人）　　　　　　　 （Ｃ）</t>
  </si>
  <si>
    <t>（４）現在排水区域内人口（人）</t>
  </si>
  <si>
    <t>（５）現在処理区域内人口（人）　　　（Ｄ）</t>
  </si>
  <si>
    <t>（６）現在水洗便所設置済人口（人）（Ｅ）</t>
  </si>
  <si>
    <t>（７）行政区域面積（ｈａ）　　　　　　　（Ｆ）</t>
  </si>
  <si>
    <t>（８）市街地面積（ｈａ）　　　　　　　　 （Ｇ）</t>
  </si>
  <si>
    <t>（９）全体計画面積（ｈａ）　　　　　　　（Ｈ）</t>
  </si>
  <si>
    <t>（１０）現在排水区域面積（ｈａ）</t>
  </si>
  <si>
    <t>（１１）現在処理区域面積（ｈａ）    　（Ｉ）</t>
  </si>
  <si>
    <t>（１２）普及率</t>
  </si>
  <si>
    <t>７．事業費　（千円）</t>
  </si>
  <si>
    <t>（１）総事業費</t>
  </si>
  <si>
    <t>財源内訳</t>
  </si>
  <si>
    <t>ア　国庫補助金</t>
  </si>
  <si>
    <t>イ　企業債　</t>
  </si>
  <si>
    <t>ウ　受益者負担金</t>
  </si>
  <si>
    <t>エ　流域下水道建設費負担金</t>
  </si>
  <si>
    <t>オ　その他</t>
  </si>
  <si>
    <t>使途内訳</t>
  </si>
  <si>
    <t>ア　管渠費　</t>
  </si>
  <si>
    <t>イ　ポンプ場費　</t>
  </si>
  <si>
    <t>ウ　処理場費　</t>
  </si>
  <si>
    <t>オ　その他　（千円）</t>
  </si>
  <si>
    <t>（２）補助対象事業費</t>
  </si>
  <si>
    <t>８．管渠</t>
  </si>
  <si>
    <t>（１）下水道管布設延長（ｋｍ）</t>
  </si>
  <si>
    <t>種別延長</t>
  </si>
  <si>
    <t>ア　汚水管</t>
  </si>
  <si>
    <t>イ　雨水管</t>
  </si>
  <si>
    <t>ウ　合流管</t>
  </si>
  <si>
    <t>同上のうち未供用</t>
  </si>
  <si>
    <t>エ　汚水管</t>
  </si>
  <si>
    <t>オ　雨水管</t>
  </si>
  <si>
    <t>カ　合流管</t>
  </si>
  <si>
    <t>９．処理場</t>
  </si>
  <si>
    <t>（１）終末処理場数</t>
  </si>
  <si>
    <t>ア　高度処理</t>
  </si>
  <si>
    <t>イ　高級処理</t>
  </si>
  <si>
    <t>ウ　簡易処理</t>
  </si>
  <si>
    <t>エ　その他</t>
  </si>
  <si>
    <t>（２）計画処理能力（ｍ3／日）</t>
  </si>
  <si>
    <t>（３）現在処理能力（ｍ3／日）</t>
  </si>
  <si>
    <t>ア　晴天時（ｍ3／日）</t>
  </si>
  <si>
    <t>イ　雨天時（ｍ3／分）</t>
  </si>
  <si>
    <t>（４）現在最大処理水量</t>
  </si>
  <si>
    <t>（５）現在晴天時平均処理水量（ｍ3／日）</t>
  </si>
  <si>
    <t>（６）年間総処理水量（ｍ3）</t>
  </si>
  <si>
    <t>ア　汚水処理水量</t>
  </si>
  <si>
    <t>イ　雨水処理水量</t>
  </si>
  <si>
    <t>（７）年間有収水量（ｍ3）</t>
  </si>
  <si>
    <t>（８）汚泥処理能力</t>
  </si>
  <si>
    <t>ア　汚泥量（ｍ3／日）</t>
  </si>
  <si>
    <t>イ　含水率（％）</t>
  </si>
  <si>
    <t>（9）年間総汚泥処分量（ｍ3）</t>
  </si>
  <si>
    <t>１０．ポンプ場数</t>
  </si>
  <si>
    <t>（2)排水能力</t>
  </si>
  <si>
    <t>１１．職員数　（人）</t>
  </si>
  <si>
    <t>（1）損益勘定所属職員</t>
  </si>
  <si>
    <t>ア　管渠部門</t>
  </si>
  <si>
    <t>イ　ポンプ場部門</t>
  </si>
  <si>
    <t>ウ　処理場部門</t>
  </si>
  <si>
    <t>エ　その他（総務管理）</t>
  </si>
  <si>
    <t>（２）資本勘定所属職員</t>
  </si>
  <si>
    <t>第２表　損益計算書</t>
  </si>
  <si>
    <t>１．総収益　（Ｂ）＋（Ｃ）＋（Ｇ）　　（Ａ）</t>
  </si>
  <si>
    <t>（１）営業収益　　　　　　　　 　（Ｂ）</t>
  </si>
  <si>
    <t>ア　下水道使用料</t>
  </si>
  <si>
    <t>イ　雨水処理負担金</t>
  </si>
  <si>
    <t>ウ　受託工事収益</t>
  </si>
  <si>
    <t>エ　その他営業収益</t>
  </si>
  <si>
    <t>（ア）流域下水道管理運営費負担金</t>
  </si>
  <si>
    <t>（イ）その他</t>
  </si>
  <si>
    <t>（２）営業外収益　　　　　　　　（Ｃ）</t>
  </si>
  <si>
    <t>ア　受取利息及び配当金</t>
  </si>
  <si>
    <t>イ　受託工事収益</t>
  </si>
  <si>
    <t>ウ　国庫補助金</t>
  </si>
  <si>
    <t>エ　都道府県補助金</t>
  </si>
  <si>
    <t>オ　他会計補助金</t>
  </si>
  <si>
    <t>カ　雑収益</t>
  </si>
  <si>
    <t>２．総費用　（Ｅ）＋（Ｆ）＋（Ｈ）　　（Ｄ）</t>
  </si>
  <si>
    <t>（１）営業費用　　　　　　　　　（Ｅ）</t>
  </si>
  <si>
    <t>ア　管渠費</t>
  </si>
  <si>
    <t>イ　ポンプ場費</t>
  </si>
  <si>
    <t>ウ　処理場費</t>
  </si>
  <si>
    <t>エ　受託工事費</t>
  </si>
  <si>
    <t>オ　業務費</t>
  </si>
  <si>
    <t>カ　総係費</t>
  </si>
  <si>
    <t>キ　減価償却費</t>
  </si>
  <si>
    <t>ク　資産減耗費</t>
  </si>
  <si>
    <t>ケ　流域下水道管理運営費負担金</t>
  </si>
  <si>
    <t>コ　その他営業費用</t>
  </si>
  <si>
    <t>（２）営業外費用　　　　　　 　（Ｆ）</t>
  </si>
  <si>
    <t>ア　支払利息</t>
  </si>
  <si>
    <t>イ　企業債取扱諸費</t>
  </si>
  <si>
    <t>ウ　受託工事費</t>
  </si>
  <si>
    <t>エ　繰延勘定償却</t>
  </si>
  <si>
    <t>オ　その他営業外費用</t>
  </si>
  <si>
    <t>３．経常利益</t>
  </si>
  <si>
    <t>５．特別利益　　　　　　　　　　　　（Ｇ）</t>
  </si>
  <si>
    <t>（１）他会計繰入金</t>
  </si>
  <si>
    <t>（２）固定資産売却益</t>
  </si>
  <si>
    <t>（３）その他</t>
  </si>
  <si>
    <t>６．特別損失　　　　　　　　　　　　（Ｈ）</t>
  </si>
  <si>
    <t>（１）職員給与費</t>
  </si>
  <si>
    <t>（２）その他</t>
  </si>
  <si>
    <t>７．純利益</t>
  </si>
  <si>
    <t>９．前年度繰越利益剰余金（又は繰越欠損金）</t>
  </si>
  <si>
    <t>10．当年度未処分利益剰余金（又は未処理欠損金）</t>
  </si>
  <si>
    <t>11．収益的支出に充てた企業債</t>
  </si>
  <si>
    <t>12．収益的支出に充てた他会計借入金</t>
  </si>
  <si>
    <t>13．他会計繰入金合計</t>
  </si>
  <si>
    <t>（１）繰出基準に基づく繰入金</t>
  </si>
  <si>
    <t>（２）繰出基準以外の繰入金</t>
  </si>
  <si>
    <t>ア繰出基準に基づく事由に係る上乗せ繰入</t>
  </si>
  <si>
    <t>イ繰出基準の事由以外の繰入</t>
  </si>
  <si>
    <t>特別利益</t>
  </si>
  <si>
    <t>第３表　費用構成表</t>
  </si>
  <si>
    <t>団体名</t>
  </si>
  <si>
    <t>県　　計</t>
  </si>
  <si>
    <t>日　立　市</t>
  </si>
  <si>
    <t>費用内訳</t>
  </si>
  <si>
    <t>費用構成比</t>
  </si>
  <si>
    <t>（千円）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</si>
  <si>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</si>
  <si>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</si>
  <si>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</si>
  <si>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</si>
  <si>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</si>
  <si>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</si>
  <si>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</si>
  <si>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</si>
  <si>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（１）一時借入金利息</t>
  </si>
  <si>
    <t>（３）その他借入金利息</t>
  </si>
  <si>
    <t>３．減価償却費</t>
  </si>
  <si>
    <t>４．動力費</t>
  </si>
  <si>
    <t>５．光熱水費</t>
  </si>
  <si>
    <t>６．通信運搬費</t>
  </si>
  <si>
    <t>７．修繕費</t>
  </si>
  <si>
    <t>８．材料費</t>
  </si>
  <si>
    <t>９．薬品費</t>
  </si>
  <si>
    <t>１０．路面復旧費</t>
  </si>
  <si>
    <t>１１．委託料</t>
  </si>
  <si>
    <t>１２．流域下水道管理運営費負担金</t>
  </si>
  <si>
    <t>１３．その他</t>
  </si>
  <si>
    <t>１４．費用合計</t>
  </si>
  <si>
    <t>１５．受託工事費</t>
  </si>
  <si>
    <t>１６．附帯事業費</t>
  </si>
  <si>
    <t>１７．材料及び不用品売却原価</t>
  </si>
  <si>
    <t>１８．経常費用</t>
  </si>
  <si>
    <t>第４表　貸借対照表</t>
  </si>
  <si>
    <t>１．固定資産</t>
  </si>
  <si>
    <t>（１）有形固定資産</t>
  </si>
  <si>
    <t>ア土地</t>
  </si>
  <si>
    <t>イ償却資産</t>
  </si>
  <si>
    <t>ウ減価償却累計額（△）</t>
  </si>
  <si>
    <t>エ建設仮勘定</t>
  </si>
  <si>
    <t>オその他</t>
  </si>
  <si>
    <t>（２）無形固定資産</t>
  </si>
  <si>
    <t>（３）投資</t>
  </si>
  <si>
    <t>２．流動資産</t>
  </si>
  <si>
    <t>（１）現金及び預金</t>
  </si>
  <si>
    <t>（２）未収金</t>
  </si>
  <si>
    <t>（３）貯蔵品</t>
  </si>
  <si>
    <t>（４）短期有価証券</t>
  </si>
  <si>
    <t>３．繰延勘定</t>
  </si>
  <si>
    <t>４．資産合計</t>
  </si>
  <si>
    <t>５．固定負債</t>
  </si>
  <si>
    <t>（１）企業債</t>
  </si>
  <si>
    <t>（２）再建債</t>
  </si>
  <si>
    <t>（３）他会計借入金</t>
  </si>
  <si>
    <t>（４）引当金</t>
  </si>
  <si>
    <t>（５）その他</t>
  </si>
  <si>
    <t>６．流動負債</t>
  </si>
  <si>
    <t>（１）一時借入金</t>
  </si>
  <si>
    <t>（２）未払金及び未払費用</t>
  </si>
  <si>
    <t>７．負債合計</t>
  </si>
  <si>
    <t>８．資本金</t>
  </si>
  <si>
    <t>（１）自己資本金</t>
  </si>
  <si>
    <t>ア固有資本金（引継資本金）</t>
  </si>
  <si>
    <t>イ再評価組入資本金</t>
  </si>
  <si>
    <t>ウ繰入資本金</t>
  </si>
  <si>
    <t>エ組入資本金（造成資本金）</t>
  </si>
  <si>
    <t>（２）借入資本金</t>
  </si>
  <si>
    <t>ア企業債</t>
  </si>
  <si>
    <t>イ他会計借入金</t>
  </si>
  <si>
    <t>９．剰余金</t>
  </si>
  <si>
    <t>（１）資本剰余金</t>
  </si>
  <si>
    <t>ア国庫補助金</t>
  </si>
  <si>
    <t>イ都道府県補助金</t>
  </si>
  <si>
    <t>ウ工事負担金</t>
  </si>
  <si>
    <t>エ再評価積立金</t>
  </si>
  <si>
    <t>（２）利益剰余金</t>
  </si>
  <si>
    <t>ア減債積立金</t>
  </si>
  <si>
    <t>イ利益積立金</t>
  </si>
  <si>
    <t>ウ建設改良積立金</t>
  </si>
  <si>
    <t>エその他積立金</t>
  </si>
  <si>
    <t>オ当年度未処分利益剰余金</t>
  </si>
  <si>
    <t>カ当年度未処理欠損金（△）</t>
  </si>
  <si>
    <t>当年度純利益</t>
  </si>
  <si>
    <t>当年度純損失（△）</t>
  </si>
  <si>
    <t>１０．資本合計</t>
  </si>
  <si>
    <t>１１．負債･資本合計</t>
  </si>
  <si>
    <t>１２．不良債務</t>
  </si>
  <si>
    <t>１３．実質資金不足額</t>
  </si>
  <si>
    <t>再</t>
  </si>
  <si>
    <t>経常利益</t>
  </si>
  <si>
    <t>掲</t>
  </si>
  <si>
    <t>経常損失（△）</t>
  </si>
  <si>
    <t>第７表　資本的収支に関する調</t>
  </si>
  <si>
    <t>1.資本的収入</t>
  </si>
  <si>
    <t>(1)企業債</t>
  </si>
  <si>
    <t>ア建設改良のための企業債</t>
  </si>
  <si>
    <t>イその他</t>
  </si>
  <si>
    <t>（２）他会計出資金</t>
  </si>
  <si>
    <t>（３）他会計負担金</t>
  </si>
  <si>
    <t>（４）他会計借入金</t>
  </si>
  <si>
    <t>（５）他会計補助金</t>
  </si>
  <si>
    <t>（６）固定資産売却代金</t>
  </si>
  <si>
    <t>（７）国庫補助金</t>
  </si>
  <si>
    <t>（８）都道府県補助金</t>
  </si>
  <si>
    <t>（９）工事負担金</t>
  </si>
  <si>
    <t>（１０）その他</t>
  </si>
  <si>
    <t>（１１）計　（１）～（１０）　　　　　　　　　　　（Ａ）</t>
  </si>
  <si>
    <t>（１２）うち翌年度に繰越される支出の財源充当額（Ｂ）</t>
  </si>
  <si>
    <t>（１４）純計　　　（Ａ）―（Ｂ＋Ｃ）　　　　　　（Ｄ）</t>
  </si>
  <si>
    <t>２．資本的支出</t>
  </si>
  <si>
    <t>（１）建設改良費</t>
  </si>
  <si>
    <t>うち</t>
  </si>
  <si>
    <t>建設利息</t>
  </si>
  <si>
    <t>補助対象事業費</t>
  </si>
  <si>
    <t>上記に対する財源としての企業債</t>
  </si>
  <si>
    <t>単独事業費</t>
  </si>
  <si>
    <t>企業債　</t>
  </si>
  <si>
    <t>政府資金</t>
  </si>
  <si>
    <t>その他</t>
  </si>
  <si>
    <t>国庫補助金</t>
  </si>
  <si>
    <t>都道府県補助金</t>
  </si>
  <si>
    <t>工事負担金</t>
  </si>
  <si>
    <t>他会計繰入金</t>
  </si>
  <si>
    <t>（２）企業債償還金</t>
  </si>
  <si>
    <t>政府資金に係る繰上償還金分</t>
  </si>
  <si>
    <t>その他資金に係る繰上償還金分</t>
  </si>
  <si>
    <t>（３）他会計からの長期借入金返還額</t>
  </si>
  <si>
    <t>（４）他会計への支出金</t>
  </si>
  <si>
    <t>（６）計　　（１）～（５）　　　　　　　　　　　（Ｅ）</t>
  </si>
  <si>
    <t>差　　　引</t>
  </si>
  <si>
    <t>（１）差額</t>
  </si>
  <si>
    <t>（２）不足額（△）</t>
  </si>
  <si>
    <t>４．補てん財源</t>
  </si>
  <si>
    <t>（１）過年度分損益勘定留保資金</t>
  </si>
  <si>
    <t>（２）当年度分損益勘定留保資金</t>
  </si>
  <si>
    <t>（３）繰越利益剰余金処分額</t>
  </si>
  <si>
    <t>（４）当年度利益剰余金処分額</t>
  </si>
  <si>
    <t>（５）積立金取りくずし額</t>
  </si>
  <si>
    <t>（６）繰越工事資金</t>
  </si>
  <si>
    <t>（７）その他</t>
  </si>
  <si>
    <t>うち消費税及び地方消費税資本的収支調整額</t>
  </si>
  <si>
    <t>（８）計　　　（１）～（７）　　　　　　　　　　（Ｇ）</t>
  </si>
  <si>
    <t>５．補てん財源不足額（△）　　　　（Ｆ）―（Ｇ）</t>
  </si>
  <si>
    <t>７．他会計繰入金合計</t>
  </si>
  <si>
    <t>（１）繰出基準に基づく繰入金</t>
  </si>
  <si>
    <t>（２）繰出基準以外の繰入金</t>
  </si>
  <si>
    <t>ア繰出基準に基づく事由に係る上乗せ繰入</t>
  </si>
  <si>
    <t>イ繰出基準の事由以外の繰入</t>
  </si>
  <si>
    <t>８．企業債償還に対して繰入れたもの</t>
  </si>
  <si>
    <t>基準額</t>
  </si>
  <si>
    <t>実繰入額</t>
  </si>
  <si>
    <t>９．企業債利息に対して繰入れたもの</t>
  </si>
  <si>
    <t>10．企業債元利償還金に対して繰入れたもの</t>
  </si>
  <si>
    <t>第９表　職員及び給与に関する調</t>
  </si>
  <si>
    <t>項　目</t>
  </si>
  <si>
    <t>１.事務職員</t>
  </si>
  <si>
    <t>年間延職員数（人）</t>
  </si>
  <si>
    <t>年度末職員数（人）</t>
  </si>
  <si>
    <t>基本給</t>
  </si>
  <si>
    <t>手当</t>
  </si>
  <si>
    <t>時間外勤務手当</t>
  </si>
  <si>
    <t>特殊勤務手当</t>
  </si>
  <si>
    <t>期末勤勉手当</t>
  </si>
  <si>
    <t>延年齢（歳）</t>
  </si>
  <si>
    <t>延経験年数（年）</t>
  </si>
  <si>
    <t>２．技術職員</t>
  </si>
  <si>
    <t>３．技能職員</t>
  </si>
  <si>
    <t>４．その他の職員</t>
  </si>
  <si>
    <t>５．計</t>
  </si>
  <si>
    <t>基本給の内訳</t>
  </si>
  <si>
    <t>給料</t>
  </si>
  <si>
    <t>扶養手当</t>
  </si>
  <si>
    <t>調整手当</t>
  </si>
  <si>
    <t>（７）政府保証付外債</t>
  </si>
  <si>
    <t>（８）交付公債</t>
  </si>
  <si>
    <t>（９）その他</t>
  </si>
  <si>
    <t>（ス）分流式下水道等に要する経費</t>
  </si>
  <si>
    <t>（セ）特別措置分</t>
  </si>
  <si>
    <t>（ソ）その他</t>
  </si>
  <si>
    <t>ア特別措置分</t>
  </si>
  <si>
    <t>イ雨水処理費（用地に係る元金償還金）</t>
  </si>
  <si>
    <t>ウ流域下水道建設費等</t>
  </si>
  <si>
    <t>エ災害復旧費</t>
  </si>
  <si>
    <t>オ臨時財政特例債等・地域財政特例債</t>
  </si>
  <si>
    <t>カその他</t>
  </si>
  <si>
    <t>県　計</t>
  </si>
  <si>
    <t>４．経常損失（△）</t>
  </si>
  <si>
    <t>８．純損失（△）</t>
  </si>
  <si>
    <t>営業収益－受託工事収益</t>
  </si>
  <si>
    <t>営業費用－受託工事費用</t>
  </si>
  <si>
    <t>×１００</t>
  </si>
  <si>
    <t>（％）</t>
  </si>
  <si>
    <t>６．営業収支比率</t>
  </si>
  <si>
    <t>９．累積欠損金比率</t>
  </si>
  <si>
    <t>１０．不良債務比率</t>
  </si>
  <si>
    <t>　　　不良債務　　　</t>
  </si>
  <si>
    <t>　　　累積欠損金（当年度未処理欠損金）　　　</t>
  </si>
  <si>
    <t xml:space="preserve">（１３）処理区域内人口密度　Ｄ／Ｉ　（人／ｈａ） </t>
  </si>
  <si>
    <t>（１）ポンプ場数（箇所）</t>
  </si>
  <si>
    <t>（箇所）</t>
  </si>
  <si>
    <t>ア　企業債利息等</t>
  </si>
  <si>
    <t>８．資本費（千円）</t>
  </si>
  <si>
    <t>（５）一般家庭用料金　（円）</t>
  </si>
  <si>
    <t>起債前借</t>
  </si>
  <si>
    <t>１．０％以上２．０％未満</t>
  </si>
  <si>
    <t>２．０％以上３．０％未満</t>
  </si>
  <si>
    <t>３．０％以上４．０％未満</t>
  </si>
  <si>
    <t>４．０％以上５．０％未満</t>
  </si>
  <si>
    <t>５．０％以上６．０％未満</t>
  </si>
  <si>
    <t>６．０％以上７．０％未満</t>
  </si>
  <si>
    <t>７．０％以上７．５％未満</t>
  </si>
  <si>
    <t>７．５％以上８．０％未満</t>
  </si>
  <si>
    <t>８．０％以上</t>
  </si>
  <si>
    <t>１．０％未満</t>
  </si>
  <si>
    <t>（１３）前年度同意等債で今年度収入分　　（Ｃ）</t>
  </si>
  <si>
    <t>維持管理費の全部
資本費の一部</t>
  </si>
  <si>
    <t>従量制，累進制</t>
  </si>
  <si>
    <t>６．当年度同意等債で未借入又は未発行の額</t>
  </si>
  <si>
    <t>機構資金（旧公庫資金）</t>
  </si>
  <si>
    <t>機構資金（旧公庫資金）に係る繰上償還金分</t>
  </si>
  <si>
    <t>（２）地方公営企業等金融機構</t>
  </si>
  <si>
    <t>082023</t>
  </si>
  <si>
    <t>082244</t>
  </si>
  <si>
    <t>×１００</t>
  </si>
  <si>
    <t>（％）</t>
  </si>
  <si>
    <t>×１００</t>
  </si>
  <si>
    <t>（％）</t>
  </si>
  <si>
    <t>×１００</t>
  </si>
  <si>
    <t>（％）</t>
  </si>
  <si>
    <t>×１００</t>
  </si>
  <si>
    <t>（％）</t>
  </si>
  <si>
    <t>×１００</t>
  </si>
  <si>
    <t>（％）</t>
  </si>
  <si>
    <t>×１００</t>
  </si>
  <si>
    <t>（％）</t>
  </si>
  <si>
    <t>×１００</t>
  </si>
  <si>
    <t>（％）</t>
  </si>
  <si>
    <t>ア　Ｄ／Ａ×100（％）</t>
  </si>
  <si>
    <t>イ　Ｄ／Ｂ×100（％）</t>
  </si>
  <si>
    <t>ウ　Ｄ／Ｃ×100（％）</t>
  </si>
  <si>
    <t>エ　Ｅ／Ｄ×100（％）</t>
  </si>
  <si>
    <t>オ　Ｉ／Ｆ×100（％）</t>
  </si>
  <si>
    <t>カ　Ｉ／Ｇ×100（％）</t>
  </si>
  <si>
    <t>キ　Ｉ／Ｈ×100（％）</t>
  </si>
  <si>
    <t>うち</t>
  </si>
  <si>
    <t>うち</t>
  </si>
  <si>
    <t>（Ｄ）―（Ｅ）</t>
  </si>
  <si>
    <t>　　　　　　　　　　　　　 （Ｆ）</t>
  </si>
  <si>
    <t>う</t>
  </si>
  <si>
    <t>ち</t>
  </si>
  <si>
    <t>うち</t>
  </si>
  <si>
    <t>０82023</t>
  </si>
  <si>
    <t>（％）</t>
  </si>
  <si>
    <t>{（Ｂ＋Ｃ）-（Ｅ＋Ｆ）}</t>
  </si>
  <si>
    <t>（Ａ）－（Ｄ）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</si>
</sst>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#,##0.00_ "/>
    <numFmt numFmtId="180" formatCode="#,##0.0_ "/>
    <numFmt numFmtId="181" formatCode="#,##0_);[Red]\(#,##0\)"/>
    <numFmt numFmtId="182" formatCode="#,##0.0_);[Red]\(#,##0.0\)"/>
    <numFmt numFmtId="183" formatCode="#,##0.0;&quot;△ &quot;#,##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hair"/>
      <right style="medium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hair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23">
    <xf numFmtId="0" fontId="0" fillId="0" borderId="0" xfId="0" applyAlignment="1">
      <alignment/>
    </xf>
    <xf numFmtId="0" fontId="2" fillId="0" borderId="0" xfId="0" applyFont="1" applyAlignment="1">
      <alignment/>
    </xf>
    <xf numFmtId="176" fontId="4" fillId="0" borderId="0" xfId="17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2" xfId="17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38" fontId="2" fillId="0" borderId="0" xfId="17" applyFont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38" fontId="3" fillId="0" borderId="0" xfId="17" applyFont="1" applyAlignment="1">
      <alignment vertical="center"/>
    </xf>
    <xf numFmtId="38" fontId="4" fillId="0" borderId="5" xfId="17" applyFont="1" applyBorder="1" applyAlignment="1">
      <alignment vertical="center"/>
    </xf>
    <xf numFmtId="38" fontId="4" fillId="0" borderId="2" xfId="17" applyFont="1" applyBorder="1" applyAlignment="1">
      <alignment vertical="center"/>
    </xf>
    <xf numFmtId="38" fontId="4" fillId="0" borderId="6" xfId="17" applyFont="1" applyBorder="1" applyAlignment="1">
      <alignment vertical="center"/>
    </xf>
    <xf numFmtId="38" fontId="4" fillId="0" borderId="7" xfId="17" applyFont="1" applyBorder="1" applyAlignment="1">
      <alignment vertical="center"/>
    </xf>
    <xf numFmtId="38" fontId="4" fillId="0" borderId="3" xfId="17" applyFont="1" applyBorder="1" applyAlignment="1">
      <alignment vertical="center"/>
    </xf>
    <xf numFmtId="38" fontId="4" fillId="0" borderId="1" xfId="17" applyFont="1" applyBorder="1" applyAlignment="1">
      <alignment vertical="center"/>
    </xf>
    <xf numFmtId="38" fontId="4" fillId="0" borderId="4" xfId="17" applyFont="1" applyBorder="1" applyAlignment="1">
      <alignment vertical="center"/>
    </xf>
    <xf numFmtId="38" fontId="3" fillId="0" borderId="0" xfId="17" applyFont="1" applyBorder="1" applyAlignment="1">
      <alignment vertical="center"/>
    </xf>
    <xf numFmtId="38" fontId="7" fillId="0" borderId="0" xfId="17" applyFont="1" applyBorder="1" applyAlignment="1">
      <alignment/>
    </xf>
    <xf numFmtId="38" fontId="2" fillId="0" borderId="0" xfId="17" applyFont="1" applyFill="1" applyBorder="1" applyAlignment="1">
      <alignment horizontal="right"/>
    </xf>
    <xf numFmtId="38" fontId="2" fillId="0" borderId="5" xfId="17" applyFont="1" applyBorder="1" applyAlignment="1">
      <alignment vertical="center"/>
    </xf>
    <xf numFmtId="38" fontId="2" fillId="0" borderId="2" xfId="17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3" xfId="17" applyFont="1" applyBorder="1" applyAlignment="1">
      <alignment vertical="center"/>
    </xf>
    <xf numFmtId="38" fontId="2" fillId="0" borderId="1" xfId="17" applyFont="1" applyBorder="1" applyAlignment="1">
      <alignment vertical="center"/>
    </xf>
    <xf numFmtId="38" fontId="2" fillId="0" borderId="4" xfId="17" applyFont="1" applyBorder="1" applyAlignment="1">
      <alignment vertical="center"/>
    </xf>
    <xf numFmtId="38" fontId="2" fillId="0" borderId="6" xfId="17" applyFont="1" applyBorder="1" applyAlignment="1">
      <alignment vertical="center"/>
    </xf>
    <xf numFmtId="38" fontId="2" fillId="0" borderId="8" xfId="17" applyFont="1" applyBorder="1" applyAlignment="1">
      <alignment vertical="center"/>
    </xf>
    <xf numFmtId="38" fontId="2" fillId="0" borderId="8" xfId="17" applyFont="1" applyFill="1" applyBorder="1" applyAlignment="1">
      <alignment vertical="center"/>
    </xf>
    <xf numFmtId="38" fontId="2" fillId="0" borderId="0" xfId="17" applyFont="1" applyBorder="1" applyAlignment="1">
      <alignment vertical="center"/>
    </xf>
    <xf numFmtId="38" fontId="2" fillId="0" borderId="7" xfId="17" applyFont="1" applyBorder="1" applyAlignment="1">
      <alignment vertical="center"/>
    </xf>
    <xf numFmtId="38" fontId="2" fillId="0" borderId="9" xfId="17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38" fontId="4" fillId="0" borderId="8" xfId="17" applyFont="1" applyBorder="1" applyAlignment="1">
      <alignment vertical="center"/>
    </xf>
    <xf numFmtId="38" fontId="4" fillId="0" borderId="0" xfId="17" applyFont="1" applyAlignment="1">
      <alignment vertical="center"/>
    </xf>
    <xf numFmtId="38" fontId="4" fillId="0" borderId="0" xfId="17" applyFont="1" applyAlignment="1">
      <alignment horizontal="right" vertical="center"/>
    </xf>
    <xf numFmtId="38" fontId="4" fillId="0" borderId="0" xfId="17" applyFont="1" applyAlignment="1">
      <alignment horizontal="center" vertical="center"/>
    </xf>
    <xf numFmtId="38" fontId="4" fillId="0" borderId="0" xfId="17" applyFont="1" applyBorder="1" applyAlignment="1">
      <alignment vertical="center"/>
    </xf>
    <xf numFmtId="38" fontId="4" fillId="0" borderId="8" xfId="17" applyFont="1" applyFill="1" applyBorder="1" applyAlignment="1">
      <alignment vertical="center"/>
    </xf>
    <xf numFmtId="49" fontId="3" fillId="0" borderId="0" xfId="17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38" fontId="4" fillId="0" borderId="10" xfId="17" applyFont="1" applyBorder="1" applyAlignment="1">
      <alignment vertical="center"/>
    </xf>
    <xf numFmtId="38" fontId="4" fillId="0" borderId="4" xfId="17" applyFont="1" applyBorder="1" applyAlignment="1">
      <alignment horizontal="left" vertical="center"/>
    </xf>
    <xf numFmtId="38" fontId="4" fillId="0" borderId="2" xfId="17" applyFont="1" applyBorder="1" applyAlignment="1">
      <alignment horizontal="left" vertical="center"/>
    </xf>
    <xf numFmtId="38" fontId="4" fillId="0" borderId="11" xfId="17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38" fontId="4" fillId="0" borderId="0" xfId="17" applyFont="1" applyFill="1" applyBorder="1" applyAlignment="1">
      <alignment vertical="center"/>
    </xf>
    <xf numFmtId="38" fontId="2" fillId="0" borderId="2" xfId="17" applyFont="1" applyFill="1" applyBorder="1" applyAlignment="1">
      <alignment vertical="center"/>
    </xf>
    <xf numFmtId="38" fontId="2" fillId="0" borderId="7" xfId="17" applyFont="1" applyFill="1" applyBorder="1" applyAlignment="1">
      <alignment vertical="center"/>
    </xf>
    <xf numFmtId="38" fontId="2" fillId="0" borderId="6" xfId="17" applyFont="1" applyFill="1" applyBorder="1" applyAlignment="1">
      <alignment vertical="center"/>
    </xf>
    <xf numFmtId="38" fontId="2" fillId="0" borderId="4" xfId="17" applyFont="1" applyFill="1" applyBorder="1" applyAlignment="1">
      <alignment vertical="center"/>
    </xf>
    <xf numFmtId="38" fontId="2" fillId="0" borderId="5" xfId="17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38" fontId="4" fillId="0" borderId="3" xfId="17" applyFont="1" applyFill="1" applyBorder="1" applyAlignment="1">
      <alignment vertical="center"/>
    </xf>
    <xf numFmtId="38" fontId="4" fillId="0" borderId="1" xfId="17" applyFont="1" applyFill="1" applyBorder="1" applyAlignment="1">
      <alignment vertical="center"/>
    </xf>
    <xf numFmtId="38" fontId="4" fillId="0" borderId="9" xfId="17" applyFont="1" applyFill="1" applyBorder="1" applyAlignment="1">
      <alignment vertical="center"/>
    </xf>
    <xf numFmtId="38" fontId="4" fillId="0" borderId="4" xfId="17" applyFont="1" applyFill="1" applyBorder="1" applyAlignment="1">
      <alignment vertical="center"/>
    </xf>
    <xf numFmtId="38" fontId="4" fillId="0" borderId="6" xfId="17" applyFont="1" applyFill="1" applyBorder="1" applyAlignment="1">
      <alignment vertical="center"/>
    </xf>
    <xf numFmtId="38" fontId="4" fillId="0" borderId="7" xfId="17" applyFont="1" applyFill="1" applyBorder="1" applyAlignment="1">
      <alignment vertical="center"/>
    </xf>
    <xf numFmtId="38" fontId="4" fillId="0" borderId="5" xfId="17" applyFont="1" applyFill="1" applyBorder="1" applyAlignment="1">
      <alignment vertical="center"/>
    </xf>
    <xf numFmtId="38" fontId="4" fillId="0" borderId="2" xfId="17" applyFont="1" applyFill="1" applyBorder="1" applyAlignment="1">
      <alignment vertical="center" shrinkToFit="1"/>
    </xf>
    <xf numFmtId="38" fontId="4" fillId="0" borderId="12" xfId="17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38" fontId="2" fillId="0" borderId="1" xfId="17" applyFont="1" applyFill="1" applyBorder="1" applyAlignment="1">
      <alignment vertical="center"/>
    </xf>
    <xf numFmtId="176" fontId="2" fillId="0" borderId="13" xfId="17" applyNumberFormat="1" applyFont="1" applyBorder="1" applyAlignment="1">
      <alignment vertical="center"/>
    </xf>
    <xf numFmtId="176" fontId="2" fillId="0" borderId="14" xfId="17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176" fontId="4" fillId="0" borderId="14" xfId="17" applyNumberFormat="1" applyFont="1" applyBorder="1" applyAlignment="1">
      <alignment horizontal="right" vertical="center"/>
    </xf>
    <xf numFmtId="176" fontId="2" fillId="0" borderId="15" xfId="17" applyNumberFormat="1" applyFont="1" applyBorder="1" applyAlignment="1">
      <alignment vertical="center"/>
    </xf>
    <xf numFmtId="176" fontId="2" fillId="0" borderId="16" xfId="17" applyNumberFormat="1" applyFont="1" applyBorder="1" applyAlignment="1">
      <alignment vertical="center"/>
    </xf>
    <xf numFmtId="176" fontId="2" fillId="0" borderId="17" xfId="17" applyNumberFormat="1" applyFont="1" applyBorder="1" applyAlignment="1">
      <alignment vertical="center"/>
    </xf>
    <xf numFmtId="176" fontId="2" fillId="0" borderId="18" xfId="17" applyNumberFormat="1" applyFont="1" applyBorder="1" applyAlignment="1">
      <alignment vertical="center"/>
    </xf>
    <xf numFmtId="176" fontId="4" fillId="0" borderId="19" xfId="17" applyNumberFormat="1" applyFont="1" applyBorder="1" applyAlignment="1">
      <alignment horizontal="center" vertical="center"/>
    </xf>
    <xf numFmtId="176" fontId="2" fillId="0" borderId="20" xfId="17" applyNumberFormat="1" applyFont="1" applyBorder="1" applyAlignment="1">
      <alignment horizontal="center" vertical="center"/>
    </xf>
    <xf numFmtId="176" fontId="2" fillId="0" borderId="21" xfId="17" applyNumberFormat="1" applyFont="1" applyBorder="1" applyAlignment="1">
      <alignment vertical="center"/>
    </xf>
    <xf numFmtId="176" fontId="2" fillId="0" borderId="22" xfId="17" applyNumberFormat="1" applyFont="1" applyBorder="1" applyAlignment="1">
      <alignment vertical="center"/>
    </xf>
    <xf numFmtId="49" fontId="2" fillId="0" borderId="23" xfId="17" applyNumberFormat="1" applyFont="1" applyBorder="1" applyAlignment="1">
      <alignment horizontal="center" vertical="center"/>
    </xf>
    <xf numFmtId="176" fontId="2" fillId="0" borderId="0" xfId="17" applyNumberFormat="1" applyFont="1" applyBorder="1" applyAlignment="1">
      <alignment vertical="center"/>
    </xf>
    <xf numFmtId="176" fontId="2" fillId="0" borderId="19" xfId="17" applyNumberFormat="1" applyFont="1" applyBorder="1" applyAlignment="1">
      <alignment vertical="center"/>
    </xf>
    <xf numFmtId="176" fontId="2" fillId="0" borderId="24" xfId="17" applyNumberFormat="1" applyFont="1" applyBorder="1" applyAlignment="1">
      <alignment vertical="center"/>
    </xf>
    <xf numFmtId="176" fontId="2" fillId="0" borderId="25" xfId="17" applyNumberFormat="1" applyFont="1" applyBorder="1" applyAlignment="1">
      <alignment vertical="center"/>
    </xf>
    <xf numFmtId="176" fontId="2" fillId="0" borderId="19" xfId="17" applyNumberFormat="1" applyFont="1" applyBorder="1" applyAlignment="1">
      <alignment horizontal="center" vertical="center"/>
    </xf>
    <xf numFmtId="176" fontId="2" fillId="0" borderId="26" xfId="17" applyNumberFormat="1" applyFont="1" applyBorder="1" applyAlignment="1">
      <alignment horizontal="center" vertical="center"/>
    </xf>
    <xf numFmtId="38" fontId="2" fillId="0" borderId="27" xfId="17" applyFont="1" applyBorder="1" applyAlignment="1">
      <alignment horizontal="center" vertical="center"/>
    </xf>
    <xf numFmtId="38" fontId="2" fillId="0" borderId="0" xfId="17" applyFont="1" applyAlignment="1">
      <alignment vertical="center"/>
    </xf>
    <xf numFmtId="49" fontId="4" fillId="0" borderId="13" xfId="17" applyNumberFormat="1" applyFont="1" applyBorder="1" applyAlignment="1">
      <alignment vertical="center"/>
    </xf>
    <xf numFmtId="49" fontId="4" fillId="0" borderId="14" xfId="17" applyNumberFormat="1" applyFont="1" applyBorder="1" applyAlignment="1">
      <alignment vertical="center"/>
    </xf>
    <xf numFmtId="49" fontId="4" fillId="0" borderId="14" xfId="17" applyNumberFormat="1" applyFont="1" applyBorder="1" applyAlignment="1">
      <alignment horizontal="right" vertical="center"/>
    </xf>
    <xf numFmtId="49" fontId="4" fillId="0" borderId="28" xfId="17" applyNumberFormat="1" applyFont="1" applyBorder="1" applyAlignment="1">
      <alignment horizontal="center" vertical="center"/>
    </xf>
    <xf numFmtId="38" fontId="4" fillId="0" borderId="15" xfId="17" applyFont="1" applyBorder="1" applyAlignment="1">
      <alignment vertical="center"/>
    </xf>
    <xf numFmtId="38" fontId="4" fillId="0" borderId="16" xfId="17" applyFont="1" applyBorder="1" applyAlignment="1">
      <alignment vertical="center"/>
    </xf>
    <xf numFmtId="38" fontId="4" fillId="0" borderId="22" xfId="17" applyFont="1" applyBorder="1" applyAlignment="1">
      <alignment vertical="center"/>
    </xf>
    <xf numFmtId="38" fontId="4" fillId="0" borderId="17" xfId="17" applyFont="1" applyBorder="1" applyAlignment="1">
      <alignment vertical="center"/>
    </xf>
    <xf numFmtId="38" fontId="4" fillId="0" borderId="16" xfId="17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38" fontId="4" fillId="0" borderId="18" xfId="17" applyFont="1" applyBorder="1" applyAlignment="1">
      <alignment vertical="center"/>
    </xf>
    <xf numFmtId="38" fontId="4" fillId="0" borderId="19" xfId="17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4" fillId="0" borderId="30" xfId="17" applyFont="1" applyBorder="1" applyAlignment="1">
      <alignment horizontal="center" vertical="center"/>
    </xf>
    <xf numFmtId="49" fontId="4" fillId="0" borderId="23" xfId="17" applyNumberFormat="1" applyFont="1" applyBorder="1" applyAlignment="1">
      <alignment horizontal="center" vertical="center"/>
    </xf>
    <xf numFmtId="38" fontId="4" fillId="0" borderId="27" xfId="17" applyFont="1" applyBorder="1" applyAlignment="1">
      <alignment horizontal="center" vertical="center"/>
    </xf>
    <xf numFmtId="38" fontId="4" fillId="0" borderId="6" xfId="0" applyNumberFormat="1" applyFont="1" applyFill="1" applyBorder="1" applyAlignment="1">
      <alignment vertical="center"/>
    </xf>
    <xf numFmtId="38" fontId="4" fillId="0" borderId="31" xfId="17" applyFont="1" applyFill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38" fontId="4" fillId="0" borderId="24" xfId="17" applyFont="1" applyFill="1" applyBorder="1" applyAlignment="1">
      <alignment vertical="center"/>
    </xf>
    <xf numFmtId="38" fontId="4" fillId="0" borderId="33" xfId="17" applyFont="1" applyFill="1" applyBorder="1" applyAlignment="1">
      <alignment vertical="center"/>
    </xf>
    <xf numFmtId="38" fontId="4" fillId="0" borderId="33" xfId="17" applyFont="1" applyBorder="1" applyAlignment="1">
      <alignment vertical="center"/>
    </xf>
    <xf numFmtId="38" fontId="4" fillId="0" borderId="24" xfId="17" applyFont="1" applyBorder="1" applyAlignment="1">
      <alignment vertical="center"/>
    </xf>
    <xf numFmtId="38" fontId="4" fillId="0" borderId="34" xfId="17" applyFont="1" applyFill="1" applyBorder="1" applyAlignment="1">
      <alignment vertical="center"/>
    </xf>
    <xf numFmtId="38" fontId="4" fillId="0" borderId="33" xfId="0" applyNumberFormat="1" applyFont="1" applyFill="1" applyBorder="1" applyAlignment="1">
      <alignment vertical="center"/>
    </xf>
    <xf numFmtId="38" fontId="4" fillId="0" borderId="35" xfId="17" applyFont="1" applyFill="1" applyBorder="1" applyAlignment="1">
      <alignment vertical="center"/>
    </xf>
    <xf numFmtId="38" fontId="4" fillId="0" borderId="12" xfId="17" applyFont="1" applyFill="1" applyBorder="1" applyAlignment="1">
      <alignment vertical="center"/>
    </xf>
    <xf numFmtId="49" fontId="4" fillId="0" borderId="36" xfId="17" applyNumberFormat="1" applyFont="1" applyBorder="1" applyAlignment="1">
      <alignment horizontal="right" vertical="center"/>
    </xf>
    <xf numFmtId="0" fontId="4" fillId="0" borderId="37" xfId="0" applyFont="1" applyBorder="1" applyAlignment="1">
      <alignment vertical="center"/>
    </xf>
    <xf numFmtId="38" fontId="4" fillId="0" borderId="38" xfId="17" applyFont="1" applyBorder="1" applyAlignment="1">
      <alignment vertical="center"/>
    </xf>
    <xf numFmtId="38" fontId="4" fillId="0" borderId="39" xfId="17" applyFont="1" applyBorder="1" applyAlignment="1">
      <alignment vertical="center"/>
    </xf>
    <xf numFmtId="38" fontId="4" fillId="0" borderId="40" xfId="17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38" fontId="4" fillId="0" borderId="27" xfId="17" applyFont="1" applyBorder="1" applyAlignment="1">
      <alignment vertical="center"/>
    </xf>
    <xf numFmtId="38" fontId="4" fillId="0" borderId="27" xfId="17" applyFont="1" applyBorder="1" applyAlignment="1">
      <alignment horizontal="left" vertical="center"/>
    </xf>
    <xf numFmtId="38" fontId="4" fillId="0" borderId="41" xfId="17" applyFont="1" applyBorder="1" applyAlignment="1">
      <alignment vertical="center"/>
    </xf>
    <xf numFmtId="38" fontId="4" fillId="0" borderId="31" xfId="17" applyFont="1" applyBorder="1" applyAlignment="1">
      <alignment vertical="center"/>
    </xf>
    <xf numFmtId="38" fontId="4" fillId="0" borderId="35" xfId="17" applyFont="1" applyBorder="1" applyAlignment="1">
      <alignment vertical="center"/>
    </xf>
    <xf numFmtId="38" fontId="4" fillId="0" borderId="18" xfId="17" applyFont="1" applyBorder="1" applyAlignment="1">
      <alignment horizontal="right" vertical="center"/>
    </xf>
    <xf numFmtId="38" fontId="4" fillId="0" borderId="13" xfId="17" applyFont="1" applyBorder="1" applyAlignment="1">
      <alignment vertical="center"/>
    </xf>
    <xf numFmtId="38" fontId="4" fillId="0" borderId="14" xfId="17" applyFont="1" applyBorder="1" applyAlignment="1">
      <alignment vertical="center"/>
    </xf>
    <xf numFmtId="38" fontId="2" fillId="0" borderId="13" xfId="17" applyFont="1" applyBorder="1" applyAlignment="1">
      <alignment vertical="center"/>
    </xf>
    <xf numFmtId="38" fontId="2" fillId="0" borderId="14" xfId="17" applyFont="1" applyBorder="1" applyAlignment="1">
      <alignment vertical="center"/>
    </xf>
    <xf numFmtId="38" fontId="2" fillId="0" borderId="15" xfId="17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/>
    </xf>
    <xf numFmtId="57" fontId="2" fillId="0" borderId="6" xfId="0" applyNumberFormat="1" applyFont="1" applyBorder="1" applyAlignment="1">
      <alignment horizontal="center" vertical="center"/>
    </xf>
    <xf numFmtId="178" fontId="2" fillId="0" borderId="6" xfId="0" applyNumberFormat="1" applyFont="1" applyBorder="1" applyAlignment="1">
      <alignment vertical="center"/>
    </xf>
    <xf numFmtId="180" fontId="2" fillId="0" borderId="3" xfId="0" applyNumberFormat="1" applyFont="1" applyFill="1" applyBorder="1" applyAlignment="1">
      <alignment horizontal="right" vertical="center"/>
    </xf>
    <xf numFmtId="38" fontId="2" fillId="0" borderId="31" xfId="17" applyFont="1" applyFill="1" applyBorder="1" applyAlignment="1">
      <alignment vertical="center"/>
    </xf>
    <xf numFmtId="178" fontId="2" fillId="0" borderId="33" xfId="0" applyNumberFormat="1" applyFont="1" applyBorder="1" applyAlignment="1">
      <alignment vertical="center"/>
    </xf>
    <xf numFmtId="180" fontId="2" fillId="0" borderId="34" xfId="0" applyNumberFormat="1" applyFont="1" applyFill="1" applyBorder="1" applyAlignment="1">
      <alignment horizontal="right" vertical="center"/>
    </xf>
    <xf numFmtId="38" fontId="2" fillId="0" borderId="33" xfId="0" applyNumberFormat="1" applyFont="1" applyFill="1" applyBorder="1" applyAlignment="1">
      <alignment vertical="center"/>
    </xf>
    <xf numFmtId="38" fontId="2" fillId="0" borderId="35" xfId="0" applyNumberFormat="1" applyFont="1" applyFill="1" applyBorder="1" applyAlignment="1">
      <alignment vertical="center"/>
    </xf>
    <xf numFmtId="38" fontId="2" fillId="0" borderId="18" xfId="17" applyFont="1" applyBorder="1" applyAlignment="1">
      <alignment vertical="center"/>
    </xf>
    <xf numFmtId="38" fontId="2" fillId="0" borderId="19" xfId="17" applyFont="1" applyBorder="1" applyAlignment="1">
      <alignment vertical="center"/>
    </xf>
    <xf numFmtId="49" fontId="2" fillId="0" borderId="28" xfId="17" applyNumberFormat="1" applyFont="1" applyBorder="1" applyAlignment="1">
      <alignment horizontal="center" vertical="center"/>
    </xf>
    <xf numFmtId="38" fontId="2" fillId="0" borderId="30" xfId="17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/>
    </xf>
    <xf numFmtId="57" fontId="2" fillId="0" borderId="8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vertical="center"/>
    </xf>
    <xf numFmtId="180" fontId="2" fillId="0" borderId="9" xfId="0" applyNumberFormat="1" applyFont="1" applyFill="1" applyBorder="1" applyAlignment="1">
      <alignment horizontal="right" vertical="center"/>
    </xf>
    <xf numFmtId="38" fontId="2" fillId="0" borderId="12" xfId="17" applyFont="1" applyFill="1" applyBorder="1" applyAlignment="1">
      <alignment vertical="center"/>
    </xf>
    <xf numFmtId="38" fontId="2" fillId="0" borderId="36" xfId="17" applyFont="1" applyBorder="1" applyAlignment="1">
      <alignment horizontal="right" vertical="center"/>
    </xf>
    <xf numFmtId="38" fontId="2" fillId="0" borderId="37" xfId="17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178" fontId="2" fillId="0" borderId="12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2" fillId="0" borderId="35" xfId="0" applyNumberFormat="1" applyFont="1" applyFill="1" applyBorder="1" applyAlignment="1">
      <alignment vertical="center"/>
    </xf>
    <xf numFmtId="179" fontId="2" fillId="0" borderId="11" xfId="0" applyNumberFormat="1" applyFont="1" applyFill="1" applyBorder="1" applyAlignment="1">
      <alignment vertical="center"/>
    </xf>
    <xf numFmtId="179" fontId="2" fillId="0" borderId="5" xfId="0" applyNumberFormat="1" applyFont="1" applyFill="1" applyBorder="1" applyAlignment="1">
      <alignment vertical="center"/>
    </xf>
    <xf numFmtId="179" fontId="2" fillId="0" borderId="24" xfId="0" applyNumberFormat="1" applyFont="1" applyFill="1" applyBorder="1" applyAlignment="1">
      <alignment vertical="center"/>
    </xf>
    <xf numFmtId="38" fontId="4" fillId="0" borderId="43" xfId="17" applyFont="1" applyBorder="1" applyAlignment="1">
      <alignment vertical="center"/>
    </xf>
    <xf numFmtId="38" fontId="4" fillId="0" borderId="36" xfId="17" applyFont="1" applyBorder="1" applyAlignment="1">
      <alignment horizontal="right" vertical="center"/>
    </xf>
    <xf numFmtId="38" fontId="4" fillId="0" borderId="37" xfId="17" applyFont="1" applyBorder="1" applyAlignment="1">
      <alignment vertical="center"/>
    </xf>
    <xf numFmtId="38" fontId="4" fillId="0" borderId="42" xfId="17" applyFont="1" applyBorder="1" applyAlignment="1">
      <alignment vertical="center"/>
    </xf>
    <xf numFmtId="38" fontId="4" fillId="0" borderId="29" xfId="17" applyFont="1" applyBorder="1" applyAlignment="1">
      <alignment vertical="center"/>
    </xf>
    <xf numFmtId="38" fontId="4" fillId="0" borderId="15" xfId="17" applyFont="1" applyFill="1" applyBorder="1" applyAlignment="1">
      <alignment vertical="center" shrinkToFit="1"/>
    </xf>
    <xf numFmtId="38" fontId="4" fillId="0" borderId="18" xfId="17" applyFont="1" applyFill="1" applyBorder="1" applyAlignment="1">
      <alignment vertical="center"/>
    </xf>
    <xf numFmtId="38" fontId="4" fillId="0" borderId="19" xfId="17" applyFont="1" applyFill="1" applyBorder="1" applyAlignment="1">
      <alignment vertical="center"/>
    </xf>
    <xf numFmtId="38" fontId="4" fillId="0" borderId="30" xfId="17" applyFont="1" applyFill="1" applyBorder="1" applyAlignment="1">
      <alignment vertical="center"/>
    </xf>
    <xf numFmtId="0" fontId="4" fillId="0" borderId="44" xfId="0" applyFont="1" applyBorder="1" applyAlignment="1">
      <alignment vertical="center"/>
    </xf>
    <xf numFmtId="38" fontId="4" fillId="0" borderId="33" xfId="0" applyNumberFormat="1" applyFont="1" applyBorder="1" applyAlignment="1">
      <alignment vertical="center"/>
    </xf>
    <xf numFmtId="38" fontId="4" fillId="0" borderId="35" xfId="0" applyNumberFormat="1" applyFont="1" applyFill="1" applyBorder="1" applyAlignment="1">
      <alignment vertical="center"/>
    </xf>
    <xf numFmtId="38" fontId="4" fillId="0" borderId="39" xfId="17" applyFont="1" applyFill="1" applyBorder="1" applyAlignment="1">
      <alignment vertical="center"/>
    </xf>
    <xf numFmtId="38" fontId="4" fillId="0" borderId="38" xfId="17" applyFont="1" applyFill="1" applyBorder="1" applyAlignment="1">
      <alignment vertical="center"/>
    </xf>
    <xf numFmtId="38" fontId="4" fillId="0" borderId="16" xfId="17" applyFont="1" applyFill="1" applyBorder="1" applyAlignment="1">
      <alignment vertical="center"/>
    </xf>
    <xf numFmtId="38" fontId="4" fillId="0" borderId="42" xfId="17" applyFont="1" applyFill="1" applyBorder="1" applyAlignment="1">
      <alignment vertical="center"/>
    </xf>
    <xf numFmtId="38" fontId="4" fillId="0" borderId="24" xfId="0" applyNumberFormat="1" applyFont="1" applyFill="1" applyBorder="1" applyAlignment="1">
      <alignment vertical="center"/>
    </xf>
    <xf numFmtId="38" fontId="4" fillId="0" borderId="45" xfId="17" applyFont="1" applyBorder="1" applyAlignment="1">
      <alignment vertical="center"/>
    </xf>
    <xf numFmtId="38" fontId="2" fillId="0" borderId="16" xfId="17" applyFont="1" applyBorder="1" applyAlignment="1">
      <alignment vertical="center"/>
    </xf>
    <xf numFmtId="40" fontId="2" fillId="0" borderId="39" xfId="17" applyNumberFormat="1" applyFont="1" applyBorder="1" applyAlignment="1">
      <alignment horizontal="center" vertical="center"/>
    </xf>
    <xf numFmtId="176" fontId="2" fillId="0" borderId="46" xfId="17" applyNumberFormat="1" applyFont="1" applyBorder="1" applyAlignment="1">
      <alignment vertical="center"/>
    </xf>
    <xf numFmtId="176" fontId="2" fillId="0" borderId="46" xfId="17" applyNumberFormat="1" applyFont="1" applyFill="1" applyBorder="1" applyAlignment="1">
      <alignment vertical="center"/>
    </xf>
    <xf numFmtId="38" fontId="2" fillId="0" borderId="29" xfId="17" applyFont="1" applyBorder="1" applyAlignment="1">
      <alignment vertical="center"/>
    </xf>
    <xf numFmtId="40" fontId="2" fillId="0" borderId="37" xfId="17" applyNumberFormat="1" applyFont="1" applyBorder="1" applyAlignment="1">
      <alignment horizontal="center" vertical="center"/>
    </xf>
    <xf numFmtId="38" fontId="2" fillId="0" borderId="42" xfId="17" applyFont="1" applyBorder="1" applyAlignment="1">
      <alignment vertical="center"/>
    </xf>
    <xf numFmtId="38" fontId="2" fillId="0" borderId="40" xfId="17" applyFont="1" applyBorder="1" applyAlignment="1">
      <alignment vertical="center"/>
    </xf>
    <xf numFmtId="38" fontId="2" fillId="0" borderId="38" xfId="17" applyFont="1" applyBorder="1" applyAlignment="1">
      <alignment vertical="center"/>
    </xf>
    <xf numFmtId="38" fontId="2" fillId="0" borderId="47" xfId="17" applyFont="1" applyBorder="1" applyAlignment="1">
      <alignment horizontal="center" vertical="center"/>
    </xf>
    <xf numFmtId="38" fontId="2" fillId="0" borderId="26" xfId="17" applyFont="1" applyBorder="1" applyAlignment="1">
      <alignment horizontal="center" vertical="center"/>
    </xf>
    <xf numFmtId="38" fontId="2" fillId="0" borderId="48" xfId="17" applyFont="1" applyBorder="1" applyAlignment="1">
      <alignment vertical="center"/>
    </xf>
    <xf numFmtId="38" fontId="2" fillId="0" borderId="48" xfId="17" applyFont="1" applyFill="1" applyBorder="1" applyAlignment="1">
      <alignment vertical="center"/>
    </xf>
    <xf numFmtId="38" fontId="2" fillId="0" borderId="49" xfId="17" applyFont="1" applyFill="1" applyBorder="1" applyAlignment="1">
      <alignment vertical="center"/>
    </xf>
    <xf numFmtId="177" fontId="2" fillId="0" borderId="1" xfId="17" applyNumberFormat="1" applyFont="1" applyBorder="1" applyAlignment="1">
      <alignment horizontal="center" vertical="center"/>
    </xf>
    <xf numFmtId="177" fontId="2" fillId="0" borderId="19" xfId="17" applyNumberFormat="1" applyFont="1" applyBorder="1" applyAlignment="1">
      <alignment horizontal="center" vertical="center"/>
    </xf>
    <xf numFmtId="177" fontId="2" fillId="0" borderId="6" xfId="17" applyNumberFormat="1" applyFont="1" applyBorder="1" applyAlignment="1">
      <alignment vertical="center"/>
    </xf>
    <xf numFmtId="177" fontId="2" fillId="0" borderId="6" xfId="17" applyNumberFormat="1" applyFont="1" applyFill="1" applyBorder="1" applyAlignment="1">
      <alignment vertical="center"/>
    </xf>
    <xf numFmtId="49" fontId="2" fillId="0" borderId="36" xfId="17" applyNumberFormat="1" applyFont="1" applyBorder="1" applyAlignment="1">
      <alignment horizontal="center" vertical="center"/>
    </xf>
    <xf numFmtId="49" fontId="2" fillId="0" borderId="13" xfId="17" applyNumberFormat="1" applyFont="1" applyBorder="1" applyAlignment="1">
      <alignment vertical="center"/>
    </xf>
    <xf numFmtId="49" fontId="2" fillId="0" borderId="14" xfId="17" applyNumberFormat="1" applyFont="1" applyBorder="1" applyAlignment="1">
      <alignment vertical="center"/>
    </xf>
    <xf numFmtId="38" fontId="2" fillId="0" borderId="17" xfId="17" applyFont="1" applyBorder="1" applyAlignment="1">
      <alignment vertical="center"/>
    </xf>
    <xf numFmtId="38" fontId="2" fillId="0" borderId="15" xfId="17" applyFont="1" applyFill="1" applyBorder="1" applyAlignment="1">
      <alignment vertical="center"/>
    </xf>
    <xf numFmtId="49" fontId="2" fillId="0" borderId="23" xfId="17" applyNumberFormat="1" applyFont="1" applyFill="1" applyBorder="1" applyAlignment="1">
      <alignment horizontal="center" vertical="center"/>
    </xf>
    <xf numFmtId="38" fontId="2" fillId="0" borderId="27" xfId="17" applyFont="1" applyFill="1" applyBorder="1" applyAlignment="1">
      <alignment horizontal="center" vertical="center"/>
    </xf>
    <xf numFmtId="38" fontId="2" fillId="0" borderId="24" xfId="0" applyNumberFormat="1" applyFont="1" applyFill="1" applyBorder="1" applyAlignment="1">
      <alignment vertical="center"/>
    </xf>
    <xf numFmtId="49" fontId="2" fillId="0" borderId="28" xfId="17" applyNumberFormat="1" applyFont="1" applyFill="1" applyBorder="1" applyAlignment="1">
      <alignment horizontal="center" vertical="center"/>
    </xf>
    <xf numFmtId="38" fontId="2" fillId="0" borderId="30" xfId="17" applyFont="1" applyFill="1" applyBorder="1" applyAlignment="1">
      <alignment horizontal="center" vertical="center"/>
    </xf>
    <xf numFmtId="38" fontId="2" fillId="0" borderId="11" xfId="17" applyFont="1" applyFill="1" applyBorder="1" applyAlignment="1">
      <alignment vertical="center"/>
    </xf>
    <xf numFmtId="49" fontId="2" fillId="0" borderId="36" xfId="17" applyNumberFormat="1" applyFont="1" applyBorder="1" applyAlignment="1">
      <alignment horizontal="right" vertical="center"/>
    </xf>
    <xf numFmtId="38" fontId="2" fillId="0" borderId="39" xfId="17" applyFont="1" applyBorder="1" applyAlignment="1">
      <alignment vertical="center"/>
    </xf>
    <xf numFmtId="38" fontId="2" fillId="0" borderId="38" xfId="17" applyFont="1" applyFill="1" applyBorder="1" applyAlignment="1">
      <alignment vertical="center"/>
    </xf>
    <xf numFmtId="38" fontId="2" fillId="0" borderId="40" xfId="17" applyFont="1" applyFill="1" applyBorder="1" applyAlignment="1">
      <alignment vertical="center"/>
    </xf>
    <xf numFmtId="38" fontId="2" fillId="0" borderId="27" xfId="17" applyFont="1" applyBorder="1" applyAlignment="1">
      <alignment vertical="center"/>
    </xf>
    <xf numFmtId="38" fontId="2" fillId="0" borderId="31" xfId="17" applyFont="1" applyBorder="1" applyAlignment="1">
      <alignment vertical="center"/>
    </xf>
    <xf numFmtId="38" fontId="2" fillId="0" borderId="50" xfId="17" applyFont="1" applyBorder="1" applyAlignment="1">
      <alignment vertical="center"/>
    </xf>
    <xf numFmtId="38" fontId="2" fillId="0" borderId="51" xfId="17" applyFont="1" applyBorder="1" applyAlignment="1">
      <alignment vertical="center"/>
    </xf>
    <xf numFmtId="38" fontId="2" fillId="0" borderId="52" xfId="17" applyFont="1" applyFill="1" applyBorder="1" applyAlignment="1">
      <alignment vertical="center"/>
    </xf>
    <xf numFmtId="38" fontId="2" fillId="0" borderId="51" xfId="17" applyFont="1" applyFill="1" applyBorder="1" applyAlignment="1">
      <alignment vertical="center"/>
    </xf>
    <xf numFmtId="38" fontId="2" fillId="0" borderId="53" xfId="0" applyNumberFormat="1" applyFont="1" applyFill="1" applyBorder="1" applyAlignment="1">
      <alignment vertical="center"/>
    </xf>
    <xf numFmtId="38" fontId="2" fillId="0" borderId="45" xfId="17" applyFont="1" applyBorder="1" applyAlignment="1">
      <alignment vertical="center"/>
    </xf>
    <xf numFmtId="38" fontId="2" fillId="0" borderId="43" xfId="17" applyFont="1" applyBorder="1" applyAlignment="1">
      <alignment vertical="center"/>
    </xf>
    <xf numFmtId="38" fontId="2" fillId="0" borderId="43" xfId="17" applyFont="1" applyFill="1" applyBorder="1" applyAlignment="1">
      <alignment vertical="center"/>
    </xf>
    <xf numFmtId="57" fontId="4" fillId="0" borderId="5" xfId="17" applyNumberFormat="1" applyFont="1" applyBorder="1" applyAlignment="1">
      <alignment horizontal="center" vertical="center"/>
    </xf>
    <xf numFmtId="57" fontId="4" fillId="0" borderId="6" xfId="17" applyNumberFormat="1" applyFont="1" applyBorder="1" applyAlignment="1">
      <alignment horizontal="center" vertical="center"/>
    </xf>
    <xf numFmtId="38" fontId="4" fillId="0" borderId="6" xfId="17" applyFont="1" applyBorder="1" applyAlignment="1">
      <alignment horizontal="center" vertical="center"/>
    </xf>
    <xf numFmtId="38" fontId="4" fillId="0" borderId="6" xfId="17" applyFont="1" applyBorder="1" applyAlignment="1">
      <alignment/>
    </xf>
    <xf numFmtId="57" fontId="4" fillId="0" borderId="11" xfId="17" applyNumberFormat="1" applyFont="1" applyBorder="1" applyAlignment="1">
      <alignment horizontal="center" vertical="center"/>
    </xf>
    <xf numFmtId="57" fontId="4" fillId="0" borderId="8" xfId="17" applyNumberFormat="1" applyFont="1" applyBorder="1" applyAlignment="1">
      <alignment horizontal="center" vertical="center"/>
    </xf>
    <xf numFmtId="38" fontId="4" fillId="0" borderId="8" xfId="17" applyFont="1" applyBorder="1" applyAlignment="1">
      <alignment horizontal="center" vertical="center"/>
    </xf>
    <xf numFmtId="38" fontId="4" fillId="0" borderId="8" xfId="17" applyFont="1" applyBorder="1" applyAlignment="1">
      <alignment/>
    </xf>
    <xf numFmtId="0" fontId="4" fillId="0" borderId="4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38" fontId="4" fillId="0" borderId="12" xfId="17" applyFont="1" applyBorder="1" applyAlignment="1">
      <alignment horizontal="center" vertical="center"/>
    </xf>
    <xf numFmtId="38" fontId="4" fillId="0" borderId="31" xfId="17" applyFont="1" applyBorder="1" applyAlignment="1">
      <alignment horizontal="center" vertical="center"/>
    </xf>
    <xf numFmtId="38" fontId="4" fillId="0" borderId="12" xfId="17" applyFont="1" applyBorder="1" applyAlignment="1">
      <alignment/>
    </xf>
    <xf numFmtId="38" fontId="4" fillId="0" borderId="31" xfId="17" applyFont="1" applyBorder="1" applyAlignment="1">
      <alignment/>
    </xf>
    <xf numFmtId="49" fontId="2" fillId="0" borderId="54" xfId="0" applyNumberFormat="1" applyFont="1" applyBorder="1" applyAlignment="1">
      <alignment vertical="center"/>
    </xf>
    <xf numFmtId="49" fontId="2" fillId="0" borderId="13" xfId="17" applyNumberFormat="1" applyFont="1" applyBorder="1" applyAlignment="1">
      <alignment horizontal="left" vertical="center"/>
    </xf>
    <xf numFmtId="49" fontId="2" fillId="0" borderId="14" xfId="17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30" xfId="0" applyNumberFormat="1" applyFont="1" applyBorder="1" applyAlignment="1">
      <alignment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8" xfId="17" applyNumberFormat="1" applyFont="1" applyBorder="1" applyAlignment="1">
      <alignment horizontal="left" vertical="center"/>
    </xf>
    <xf numFmtId="49" fontId="2" fillId="0" borderId="19" xfId="17" applyNumberFormat="1" applyFont="1" applyBorder="1" applyAlignment="1">
      <alignment horizontal="left" vertical="center"/>
    </xf>
    <xf numFmtId="49" fontId="2" fillId="0" borderId="31" xfId="0" applyNumberFormat="1" applyFont="1" applyBorder="1" applyAlignment="1">
      <alignment horizontal="left" vertical="center"/>
    </xf>
    <xf numFmtId="38" fontId="2" fillId="0" borderId="33" xfId="0" applyNumberFormat="1" applyFont="1" applyBorder="1" applyAlignment="1">
      <alignment vertical="center"/>
    </xf>
    <xf numFmtId="38" fontId="2" fillId="0" borderId="35" xfId="0" applyNumberFormat="1" applyFont="1" applyBorder="1" applyAlignment="1">
      <alignment vertical="center"/>
    </xf>
    <xf numFmtId="38" fontId="2" fillId="0" borderId="12" xfId="17" applyFont="1" applyBorder="1" applyAlignment="1">
      <alignment vertical="center"/>
    </xf>
    <xf numFmtId="49" fontId="2" fillId="0" borderId="37" xfId="17" applyNumberFormat="1" applyFont="1" applyBorder="1" applyAlignment="1">
      <alignment horizontal="left" vertical="center"/>
    </xf>
    <xf numFmtId="49" fontId="2" fillId="0" borderId="42" xfId="0" applyNumberFormat="1" applyFont="1" applyBorder="1" applyAlignment="1">
      <alignment horizontal="left" vertical="center"/>
    </xf>
    <xf numFmtId="49" fontId="2" fillId="0" borderId="39" xfId="0" applyNumberFormat="1" applyFont="1" applyBorder="1" applyAlignment="1">
      <alignment horizontal="left" vertical="center"/>
    </xf>
    <xf numFmtId="49" fontId="2" fillId="0" borderId="38" xfId="0" applyNumberFormat="1" applyFont="1" applyBorder="1" applyAlignment="1">
      <alignment horizontal="left" vertical="center"/>
    </xf>
    <xf numFmtId="49" fontId="2" fillId="0" borderId="41" xfId="0" applyNumberFormat="1" applyFont="1" applyBorder="1" applyAlignment="1">
      <alignment horizontal="left" vertical="center"/>
    </xf>
    <xf numFmtId="38" fontId="4" fillId="0" borderId="39" xfId="17" applyFont="1" applyBorder="1" applyAlignment="1">
      <alignment horizontal="left" vertical="center"/>
    </xf>
    <xf numFmtId="38" fontId="9" fillId="0" borderId="0" xfId="17" applyFont="1" applyAlignment="1">
      <alignment vertical="center"/>
    </xf>
    <xf numFmtId="38" fontId="9" fillId="0" borderId="0" xfId="17" applyFont="1" applyBorder="1" applyAlignment="1">
      <alignment vertical="center"/>
    </xf>
    <xf numFmtId="176" fontId="9" fillId="0" borderId="0" xfId="17" applyNumberFormat="1" applyFont="1" applyAlignment="1">
      <alignment vertical="center"/>
    </xf>
    <xf numFmtId="49" fontId="9" fillId="0" borderId="0" xfId="17" applyNumberFormat="1" applyFont="1" applyBorder="1" applyAlignment="1">
      <alignment vertical="center"/>
    </xf>
    <xf numFmtId="49" fontId="9" fillId="0" borderId="0" xfId="0" applyNumberFormat="1" applyFont="1" applyAlignment="1">
      <alignment horizontal="left" vertical="center"/>
    </xf>
    <xf numFmtId="38" fontId="4" fillId="0" borderId="55" xfId="17" applyFont="1" applyBorder="1" applyAlignment="1">
      <alignment horizontal="left" vertical="center"/>
    </xf>
    <xf numFmtId="38" fontId="4" fillId="0" borderId="56" xfId="17" applyFont="1" applyBorder="1" applyAlignment="1">
      <alignment horizontal="left" vertical="center"/>
    </xf>
    <xf numFmtId="38" fontId="4" fillId="0" borderId="57" xfId="17" applyFont="1" applyBorder="1" applyAlignment="1">
      <alignment horizontal="left" vertical="center"/>
    </xf>
    <xf numFmtId="38" fontId="4" fillId="0" borderId="58" xfId="17" applyFont="1" applyFill="1" applyBorder="1" applyAlignment="1">
      <alignment vertical="center"/>
    </xf>
    <xf numFmtId="38" fontId="4" fillId="0" borderId="59" xfId="17" applyFont="1" applyFill="1" applyBorder="1" applyAlignment="1">
      <alignment vertical="center"/>
    </xf>
    <xf numFmtId="38" fontId="4" fillId="0" borderId="60" xfId="17" applyFont="1" applyFill="1" applyBorder="1" applyAlignment="1">
      <alignment vertical="center"/>
    </xf>
    <xf numFmtId="38" fontId="4" fillId="0" borderId="61" xfId="17" applyFont="1" applyFill="1" applyBorder="1" applyAlignment="1">
      <alignment vertical="center"/>
    </xf>
    <xf numFmtId="38" fontId="4" fillId="0" borderId="54" xfId="17" applyFont="1" applyFill="1" applyBorder="1" applyAlignment="1">
      <alignment vertical="center"/>
    </xf>
    <xf numFmtId="38" fontId="4" fillId="0" borderId="25" xfId="17" applyFont="1" applyFill="1" applyBorder="1" applyAlignment="1">
      <alignment vertical="center"/>
    </xf>
    <xf numFmtId="38" fontId="4" fillId="0" borderId="27" xfId="17" applyFont="1" applyFill="1" applyBorder="1" applyAlignment="1">
      <alignment vertical="center"/>
    </xf>
    <xf numFmtId="38" fontId="4" fillId="0" borderId="32" xfId="17" applyFont="1" applyFill="1" applyBorder="1" applyAlignment="1">
      <alignment vertical="center"/>
    </xf>
    <xf numFmtId="38" fontId="6" fillId="0" borderId="62" xfId="17" applyFont="1" applyBorder="1" applyAlignment="1">
      <alignment vertical="center"/>
    </xf>
    <xf numFmtId="38" fontId="4" fillId="0" borderId="60" xfId="17" applyFont="1" applyBorder="1" applyAlignment="1">
      <alignment vertical="center"/>
    </xf>
    <xf numFmtId="38" fontId="4" fillId="0" borderId="63" xfId="17" applyFont="1" applyBorder="1" applyAlignment="1">
      <alignment vertical="center"/>
    </xf>
    <xf numFmtId="38" fontId="6" fillId="0" borderId="64" xfId="17" applyFont="1" applyBorder="1" applyAlignment="1">
      <alignment vertical="center"/>
    </xf>
    <xf numFmtId="38" fontId="4" fillId="0" borderId="65" xfId="17" applyFont="1" applyFill="1" applyBorder="1" applyAlignment="1">
      <alignment vertical="center"/>
    </xf>
    <xf numFmtId="38" fontId="4" fillId="0" borderId="66" xfId="17" applyFont="1" applyFill="1" applyBorder="1" applyAlignment="1">
      <alignment vertical="center"/>
    </xf>
    <xf numFmtId="38" fontId="4" fillId="0" borderId="67" xfId="17" applyFont="1" applyFill="1" applyBorder="1" applyAlignment="1">
      <alignment vertical="center"/>
    </xf>
    <xf numFmtId="38" fontId="6" fillId="0" borderId="68" xfId="17" applyFont="1" applyBorder="1" applyAlignment="1">
      <alignment vertical="center"/>
    </xf>
    <xf numFmtId="38" fontId="4" fillId="0" borderId="69" xfId="17" applyFont="1" applyBorder="1" applyAlignment="1">
      <alignment vertical="center"/>
    </xf>
    <xf numFmtId="38" fontId="4" fillId="0" borderId="70" xfId="17" applyFont="1" applyFill="1" applyBorder="1" applyAlignment="1">
      <alignment vertical="center"/>
    </xf>
    <xf numFmtId="38" fontId="4" fillId="0" borderId="71" xfId="17" applyFont="1" applyBorder="1" applyAlignment="1">
      <alignment vertical="center"/>
    </xf>
    <xf numFmtId="38" fontId="4" fillId="0" borderId="72" xfId="17" applyFont="1" applyBorder="1" applyAlignment="1">
      <alignment vertical="center"/>
    </xf>
    <xf numFmtId="38" fontId="4" fillId="0" borderId="73" xfId="17" applyFont="1" applyFill="1" applyBorder="1" applyAlignment="1">
      <alignment vertical="center"/>
    </xf>
    <xf numFmtId="38" fontId="4" fillId="0" borderId="74" xfId="17" applyFont="1" applyFill="1" applyBorder="1" applyAlignment="1">
      <alignment vertical="center"/>
    </xf>
    <xf numFmtId="38" fontId="4" fillId="0" borderId="75" xfId="17" applyFont="1" applyFill="1" applyBorder="1" applyAlignment="1">
      <alignment vertical="center"/>
    </xf>
    <xf numFmtId="38" fontId="4" fillId="0" borderId="76" xfId="17" applyFont="1" applyBorder="1" applyAlignment="1">
      <alignment vertical="center"/>
    </xf>
    <xf numFmtId="38" fontId="4" fillId="0" borderId="77" xfId="17" applyFont="1" applyBorder="1" applyAlignment="1">
      <alignment vertical="center"/>
    </xf>
    <xf numFmtId="38" fontId="4" fillId="0" borderId="78" xfId="17" applyFont="1" applyBorder="1" applyAlignment="1">
      <alignment vertical="center"/>
    </xf>
    <xf numFmtId="38" fontId="4" fillId="0" borderId="79" xfId="17" applyFont="1" applyBorder="1" applyAlignment="1">
      <alignment vertical="center"/>
    </xf>
    <xf numFmtId="38" fontId="4" fillId="0" borderId="7" xfId="17" applyFont="1" applyBorder="1" applyAlignment="1">
      <alignment horizontal="left" vertical="center"/>
    </xf>
    <xf numFmtId="38" fontId="4" fillId="0" borderId="2" xfId="17" applyFont="1" applyFill="1" applyBorder="1" applyAlignment="1">
      <alignment vertical="center"/>
    </xf>
    <xf numFmtId="38" fontId="4" fillId="0" borderId="62" xfId="17" applyFont="1" applyBorder="1" applyAlignment="1">
      <alignment vertical="center"/>
    </xf>
    <xf numFmtId="38" fontId="4" fillId="0" borderId="64" xfId="17" applyFont="1" applyFill="1" applyBorder="1" applyAlignment="1">
      <alignment vertical="center"/>
    </xf>
    <xf numFmtId="38" fontId="4" fillId="0" borderId="64" xfId="17" applyFont="1" applyBorder="1" applyAlignment="1">
      <alignment vertical="center"/>
    </xf>
    <xf numFmtId="38" fontId="4" fillId="0" borderId="65" xfId="17" applyFont="1" applyBorder="1" applyAlignment="1">
      <alignment vertical="center"/>
    </xf>
    <xf numFmtId="38" fontId="4" fillId="0" borderId="66" xfId="17" applyFont="1" applyBorder="1" applyAlignment="1">
      <alignment vertical="center"/>
    </xf>
    <xf numFmtId="38" fontId="4" fillId="0" borderId="67" xfId="17" applyFont="1" applyBorder="1" applyAlignment="1">
      <alignment vertical="center"/>
    </xf>
    <xf numFmtId="38" fontId="4" fillId="0" borderId="76" xfId="17" applyFont="1" applyFill="1" applyBorder="1" applyAlignment="1">
      <alignment vertical="center" shrinkToFit="1"/>
    </xf>
    <xf numFmtId="38" fontId="4" fillId="0" borderId="80" xfId="17" applyFont="1" applyFill="1" applyBorder="1" applyAlignment="1">
      <alignment vertical="center"/>
    </xf>
    <xf numFmtId="38" fontId="4" fillId="0" borderId="77" xfId="17" applyFont="1" applyBorder="1" applyAlignment="1">
      <alignment vertical="center" shrinkToFit="1"/>
    </xf>
    <xf numFmtId="38" fontId="4" fillId="0" borderId="81" xfId="17" applyFont="1" applyBorder="1" applyAlignment="1">
      <alignment vertical="center"/>
    </xf>
    <xf numFmtId="38" fontId="4" fillId="0" borderId="76" xfId="17" applyFont="1" applyBorder="1" applyAlignment="1">
      <alignment vertical="center" shrinkToFit="1"/>
    </xf>
    <xf numFmtId="38" fontId="4" fillId="0" borderId="80" xfId="17" applyFont="1" applyBorder="1" applyAlignment="1">
      <alignment vertical="center"/>
    </xf>
    <xf numFmtId="38" fontId="4" fillId="0" borderId="82" xfId="17" applyFont="1" applyBorder="1" applyAlignment="1">
      <alignment vertical="center"/>
    </xf>
    <xf numFmtId="38" fontId="4" fillId="0" borderId="83" xfId="17" applyFont="1" applyBorder="1" applyAlignment="1">
      <alignment vertical="center"/>
    </xf>
    <xf numFmtId="38" fontId="4" fillId="0" borderId="84" xfId="17" applyFont="1" applyBorder="1" applyAlignment="1">
      <alignment vertical="center"/>
    </xf>
    <xf numFmtId="38" fontId="4" fillId="0" borderId="73" xfId="17" applyFont="1" applyBorder="1" applyAlignment="1">
      <alignment vertical="center"/>
    </xf>
    <xf numFmtId="38" fontId="4" fillId="0" borderId="74" xfId="17" applyFont="1" applyBorder="1" applyAlignment="1">
      <alignment vertical="center"/>
    </xf>
    <xf numFmtId="38" fontId="4" fillId="0" borderId="75" xfId="17" applyFont="1" applyBorder="1" applyAlignment="1">
      <alignment vertical="center"/>
    </xf>
    <xf numFmtId="38" fontId="4" fillId="0" borderId="85" xfId="17" applyFont="1" applyBorder="1" applyAlignment="1">
      <alignment vertical="center"/>
    </xf>
    <xf numFmtId="38" fontId="4" fillId="0" borderId="86" xfId="17" applyFont="1" applyBorder="1" applyAlignment="1">
      <alignment vertical="center"/>
    </xf>
    <xf numFmtId="38" fontId="4" fillId="0" borderId="87" xfId="17" applyFont="1" applyBorder="1" applyAlignment="1">
      <alignment vertical="center"/>
    </xf>
    <xf numFmtId="38" fontId="4" fillId="0" borderId="88" xfId="17" applyFont="1" applyBorder="1" applyAlignment="1">
      <alignment vertical="center"/>
    </xf>
    <xf numFmtId="38" fontId="4" fillId="0" borderId="89" xfId="17" applyFont="1" applyBorder="1" applyAlignment="1">
      <alignment vertical="center"/>
    </xf>
    <xf numFmtId="38" fontId="4" fillId="0" borderId="90" xfId="17" applyFont="1" applyFill="1" applyBorder="1" applyAlignment="1">
      <alignment vertical="center"/>
    </xf>
    <xf numFmtId="38" fontId="4" fillId="0" borderId="91" xfId="17" applyFont="1" applyFill="1" applyBorder="1" applyAlignment="1">
      <alignment vertical="center"/>
    </xf>
    <xf numFmtId="38" fontId="4" fillId="0" borderId="92" xfId="17" applyFont="1" applyFill="1" applyBorder="1" applyAlignment="1">
      <alignment vertical="center"/>
    </xf>
    <xf numFmtId="38" fontId="4" fillId="0" borderId="93" xfId="17" applyFont="1" applyFill="1" applyBorder="1" applyAlignment="1">
      <alignment vertical="center"/>
    </xf>
    <xf numFmtId="38" fontId="4" fillId="0" borderId="94" xfId="17" applyFont="1" applyBorder="1" applyAlignment="1">
      <alignment vertical="center"/>
    </xf>
    <xf numFmtId="38" fontId="4" fillId="0" borderId="90" xfId="17" applyFont="1" applyBorder="1" applyAlignment="1">
      <alignment vertical="center"/>
    </xf>
    <xf numFmtId="38" fontId="4" fillId="0" borderId="95" xfId="17" applyFont="1" applyBorder="1" applyAlignment="1">
      <alignment vertical="center"/>
    </xf>
    <xf numFmtId="38" fontId="4" fillId="0" borderId="61" xfId="17" applyFont="1" applyBorder="1" applyAlignment="1">
      <alignment vertical="center"/>
    </xf>
    <xf numFmtId="38" fontId="4" fillId="0" borderId="96" xfId="17" applyFont="1" applyFill="1" applyBorder="1" applyAlignment="1">
      <alignment vertical="center"/>
    </xf>
    <xf numFmtId="38" fontId="4" fillId="0" borderId="5" xfId="17" applyFont="1" applyBorder="1" applyAlignment="1">
      <alignment horizontal="left" vertical="center"/>
    </xf>
    <xf numFmtId="38" fontId="4" fillId="0" borderId="97" xfId="17" applyFont="1" applyBorder="1" applyAlignment="1">
      <alignment vertical="center"/>
    </xf>
    <xf numFmtId="38" fontId="4" fillId="0" borderId="98" xfId="17" applyFont="1" applyBorder="1" applyAlignment="1">
      <alignment vertical="center"/>
    </xf>
    <xf numFmtId="38" fontId="4" fillId="0" borderId="99" xfId="17" applyFont="1" applyBorder="1" applyAlignment="1">
      <alignment vertical="center"/>
    </xf>
    <xf numFmtId="38" fontId="4" fillId="0" borderId="58" xfId="17" applyFont="1" applyBorder="1" applyAlignment="1">
      <alignment vertical="center"/>
    </xf>
    <xf numFmtId="38" fontId="4" fillId="0" borderId="59" xfId="17" applyFont="1" applyBorder="1" applyAlignment="1">
      <alignment vertical="center"/>
    </xf>
    <xf numFmtId="38" fontId="4" fillId="0" borderId="54" xfId="17" applyFont="1" applyBorder="1" applyAlignment="1">
      <alignment vertical="center"/>
    </xf>
    <xf numFmtId="38" fontId="4" fillId="0" borderId="25" xfId="17" applyFont="1" applyBorder="1" applyAlignment="1">
      <alignment vertical="center"/>
    </xf>
    <xf numFmtId="38" fontId="4" fillId="0" borderId="99" xfId="17" applyFont="1" applyFill="1" applyBorder="1" applyAlignment="1">
      <alignment vertical="center"/>
    </xf>
    <xf numFmtId="38" fontId="4" fillId="0" borderId="100" xfId="17" applyFont="1" applyBorder="1" applyAlignment="1">
      <alignment vertical="center"/>
    </xf>
    <xf numFmtId="38" fontId="4" fillId="0" borderId="101" xfId="17" applyFont="1" applyBorder="1" applyAlignment="1">
      <alignment vertical="center"/>
    </xf>
    <xf numFmtId="38" fontId="4" fillId="0" borderId="9" xfId="17" applyFont="1" applyBorder="1" applyAlignment="1">
      <alignment vertical="center"/>
    </xf>
    <xf numFmtId="38" fontId="4" fillId="0" borderId="34" xfId="17" applyFont="1" applyBorder="1" applyAlignment="1">
      <alignment vertical="center"/>
    </xf>
    <xf numFmtId="38" fontId="4" fillId="0" borderId="102" xfId="17" applyFont="1" applyBorder="1" applyAlignment="1">
      <alignment vertical="center"/>
    </xf>
    <xf numFmtId="38" fontId="4" fillId="0" borderId="32" xfId="17" applyFont="1" applyBorder="1" applyAlignment="1">
      <alignment vertical="center"/>
    </xf>
    <xf numFmtId="38" fontId="4" fillId="0" borderId="103" xfId="17" applyFont="1" applyBorder="1" applyAlignment="1">
      <alignment vertical="center"/>
    </xf>
    <xf numFmtId="38" fontId="4" fillId="0" borderId="104" xfId="17" applyFont="1" applyBorder="1" applyAlignment="1">
      <alignment vertical="center"/>
    </xf>
    <xf numFmtId="38" fontId="4" fillId="0" borderId="105" xfId="17" applyFont="1" applyFill="1" applyBorder="1" applyAlignment="1">
      <alignment vertical="center"/>
    </xf>
    <xf numFmtId="49" fontId="2" fillId="0" borderId="95" xfId="0" applyNumberFormat="1" applyFont="1" applyBorder="1" applyAlignment="1">
      <alignment horizontal="left" vertical="center"/>
    </xf>
    <xf numFmtId="38" fontId="2" fillId="0" borderId="61" xfId="0" applyNumberFormat="1" applyFont="1" applyBorder="1" applyAlignment="1">
      <alignment vertical="center"/>
    </xf>
    <xf numFmtId="49" fontId="2" fillId="0" borderId="64" xfId="0" applyNumberFormat="1" applyFont="1" applyBorder="1" applyAlignment="1">
      <alignment horizontal="left" vertical="center"/>
    </xf>
    <xf numFmtId="38" fontId="2" fillId="0" borderId="100" xfId="17" applyFont="1" applyBorder="1" applyAlignment="1">
      <alignment vertical="center"/>
    </xf>
    <xf numFmtId="38" fontId="2" fillId="0" borderId="67" xfId="0" applyNumberFormat="1" applyFont="1" applyBorder="1" applyAlignment="1">
      <alignment vertical="center"/>
    </xf>
    <xf numFmtId="49" fontId="2" fillId="0" borderId="98" xfId="0" applyNumberFormat="1" applyFont="1" applyBorder="1" applyAlignment="1">
      <alignment horizontal="left" vertical="center"/>
    </xf>
    <xf numFmtId="38" fontId="2" fillId="0" borderId="106" xfId="17" applyFont="1" applyBorder="1" applyAlignment="1">
      <alignment vertical="center"/>
    </xf>
    <xf numFmtId="38" fontId="2" fillId="0" borderId="59" xfId="0" applyNumberFormat="1" applyFont="1" applyBorder="1" applyAlignment="1">
      <alignment vertical="center"/>
    </xf>
    <xf numFmtId="38" fontId="4" fillId="0" borderId="107" xfId="17" applyFont="1" applyFill="1" applyBorder="1" applyAlignment="1">
      <alignment vertical="center"/>
    </xf>
    <xf numFmtId="38" fontId="4" fillId="0" borderId="3" xfId="0" applyNumberFormat="1" applyFont="1" applyFill="1" applyBorder="1" applyAlignment="1">
      <alignment vertical="center"/>
    </xf>
    <xf numFmtId="38" fontId="4" fillId="0" borderId="34" xfId="0" applyNumberFormat="1" applyFont="1" applyFill="1" applyBorder="1" applyAlignment="1">
      <alignment vertical="center"/>
    </xf>
    <xf numFmtId="38" fontId="4" fillId="0" borderId="62" xfId="17" applyFont="1" applyFill="1" applyBorder="1" applyAlignment="1">
      <alignment vertical="center"/>
    </xf>
    <xf numFmtId="38" fontId="4" fillId="0" borderId="5" xfId="0" applyNumberFormat="1" applyFont="1" applyFill="1" applyBorder="1" applyAlignment="1">
      <alignment vertical="center"/>
    </xf>
    <xf numFmtId="38" fontId="4" fillId="0" borderId="98" xfId="17" applyFont="1" applyFill="1" applyBorder="1" applyAlignment="1">
      <alignment vertical="center"/>
    </xf>
    <xf numFmtId="38" fontId="4" fillId="0" borderId="58" xfId="0" applyNumberFormat="1" applyFont="1" applyFill="1" applyBorder="1" applyAlignment="1">
      <alignment vertical="center"/>
    </xf>
    <xf numFmtId="38" fontId="4" fillId="0" borderId="59" xfId="0" applyNumberFormat="1" applyFont="1" applyFill="1" applyBorder="1" applyAlignment="1">
      <alignment vertical="center"/>
    </xf>
    <xf numFmtId="38" fontId="4" fillId="0" borderId="95" xfId="17" applyFont="1" applyFill="1" applyBorder="1" applyAlignment="1">
      <alignment vertical="center"/>
    </xf>
    <xf numFmtId="38" fontId="4" fillId="0" borderId="60" xfId="0" applyNumberFormat="1" applyFont="1" applyFill="1" applyBorder="1" applyAlignment="1">
      <alignment vertical="center"/>
    </xf>
    <xf numFmtId="38" fontId="4" fillId="0" borderId="61" xfId="0" applyNumberFormat="1" applyFont="1" applyFill="1" applyBorder="1" applyAlignment="1">
      <alignment vertical="center"/>
    </xf>
    <xf numFmtId="38" fontId="4" fillId="0" borderId="85" xfId="17" applyFont="1" applyFill="1" applyBorder="1" applyAlignment="1">
      <alignment vertical="center"/>
    </xf>
    <xf numFmtId="38" fontId="4" fillId="0" borderId="27" xfId="0" applyNumberFormat="1" applyFont="1" applyFill="1" applyBorder="1" applyAlignment="1">
      <alignment vertical="center"/>
    </xf>
    <xf numFmtId="38" fontId="4" fillId="0" borderId="32" xfId="0" applyNumberFormat="1" applyFont="1" applyFill="1" applyBorder="1" applyAlignment="1">
      <alignment vertical="center"/>
    </xf>
    <xf numFmtId="38" fontId="4" fillId="0" borderId="108" xfId="17" applyFont="1" applyFill="1" applyBorder="1" applyAlignment="1">
      <alignment vertical="center"/>
    </xf>
    <xf numFmtId="38" fontId="4" fillId="0" borderId="102" xfId="17" applyFont="1" applyFill="1" applyBorder="1" applyAlignment="1">
      <alignment vertical="center"/>
    </xf>
    <xf numFmtId="38" fontId="4" fillId="0" borderId="67" xfId="0" applyNumberFormat="1" applyFont="1" applyFill="1" applyBorder="1" applyAlignment="1">
      <alignment vertical="center"/>
    </xf>
    <xf numFmtId="38" fontId="4" fillId="0" borderId="109" xfId="17" applyFont="1" applyFill="1" applyBorder="1" applyAlignment="1">
      <alignment vertical="center"/>
    </xf>
    <xf numFmtId="38" fontId="4" fillId="0" borderId="104" xfId="17" applyFont="1" applyFill="1" applyBorder="1" applyAlignment="1">
      <alignment vertical="center"/>
    </xf>
    <xf numFmtId="38" fontId="4" fillId="0" borderId="34" xfId="0" applyNumberFormat="1" applyFont="1" applyBorder="1" applyAlignment="1">
      <alignment vertical="center"/>
    </xf>
    <xf numFmtId="38" fontId="4" fillId="0" borderId="109" xfId="17" applyFont="1" applyBorder="1" applyAlignment="1">
      <alignment vertical="center"/>
    </xf>
    <xf numFmtId="38" fontId="4" fillId="0" borderId="59" xfId="0" applyNumberFormat="1" applyFont="1" applyBorder="1" applyAlignment="1">
      <alignment vertical="center"/>
    </xf>
    <xf numFmtId="38" fontId="4" fillId="0" borderId="25" xfId="0" applyNumberFormat="1" applyFont="1" applyBorder="1" applyAlignment="1">
      <alignment vertical="center"/>
    </xf>
    <xf numFmtId="38" fontId="4" fillId="0" borderId="108" xfId="17" applyFont="1" applyBorder="1" applyAlignment="1">
      <alignment vertical="center"/>
    </xf>
    <xf numFmtId="38" fontId="4" fillId="0" borderId="67" xfId="0" applyNumberFormat="1" applyFont="1" applyBorder="1" applyAlignment="1">
      <alignment vertical="center"/>
    </xf>
    <xf numFmtId="38" fontId="4" fillId="0" borderId="110" xfId="17" applyFont="1" applyBorder="1" applyAlignment="1">
      <alignment vertical="center"/>
    </xf>
    <xf numFmtId="38" fontId="4" fillId="0" borderId="75" xfId="0" applyNumberFormat="1" applyFont="1" applyBorder="1" applyAlignment="1">
      <alignment vertical="center"/>
    </xf>
    <xf numFmtId="38" fontId="4" fillId="0" borderId="111" xfId="17" applyFont="1" applyBorder="1" applyAlignment="1">
      <alignment vertical="center"/>
    </xf>
    <xf numFmtId="38" fontId="4" fillId="0" borderId="87" xfId="17" applyFont="1" applyFill="1" applyBorder="1" applyAlignment="1">
      <alignment vertical="center"/>
    </xf>
    <xf numFmtId="38" fontId="4" fillId="0" borderId="88" xfId="17" applyFont="1" applyFill="1" applyBorder="1" applyAlignment="1">
      <alignment vertical="center"/>
    </xf>
    <xf numFmtId="38" fontId="4" fillId="0" borderId="112" xfId="17" applyFont="1" applyBorder="1" applyAlignment="1">
      <alignment vertical="center"/>
    </xf>
    <xf numFmtId="38" fontId="4" fillId="0" borderId="64" xfId="17" applyFont="1" applyBorder="1" applyAlignment="1">
      <alignment vertical="center" shrinkToFit="1"/>
    </xf>
    <xf numFmtId="38" fontId="4" fillId="0" borderId="42" xfId="17" applyFont="1" applyBorder="1" applyAlignment="1">
      <alignment vertical="center" shrinkToFit="1"/>
    </xf>
    <xf numFmtId="38" fontId="2" fillId="0" borderId="9" xfId="17" applyFont="1" applyFill="1" applyBorder="1" applyAlignment="1">
      <alignment vertical="center"/>
    </xf>
    <xf numFmtId="38" fontId="2" fillId="0" borderId="3" xfId="17" applyFont="1" applyFill="1" applyBorder="1" applyAlignment="1">
      <alignment vertical="center"/>
    </xf>
    <xf numFmtId="38" fontId="2" fillId="0" borderId="34" xfId="0" applyNumberFormat="1" applyFont="1" applyFill="1" applyBorder="1" applyAlignment="1">
      <alignment vertical="center"/>
    </xf>
    <xf numFmtId="0" fontId="2" fillId="0" borderId="108" xfId="0" applyFont="1" applyFill="1" applyBorder="1" applyAlignment="1">
      <alignment vertical="center"/>
    </xf>
    <xf numFmtId="0" fontId="2" fillId="0" borderId="102" xfId="0" applyFont="1" applyFill="1" applyBorder="1" applyAlignment="1">
      <alignment vertical="center"/>
    </xf>
    <xf numFmtId="38" fontId="2" fillId="0" borderId="65" xfId="17" applyFont="1" applyFill="1" applyBorder="1" applyAlignment="1">
      <alignment vertical="center"/>
    </xf>
    <xf numFmtId="38" fontId="2" fillId="0" borderId="66" xfId="17" applyFont="1" applyFill="1" applyBorder="1" applyAlignment="1">
      <alignment vertical="center"/>
    </xf>
    <xf numFmtId="38" fontId="2" fillId="0" borderId="67" xfId="0" applyNumberFormat="1" applyFont="1" applyFill="1" applyBorder="1" applyAlignment="1">
      <alignment vertical="center"/>
    </xf>
    <xf numFmtId="0" fontId="2" fillId="0" borderId="111" xfId="0" applyFont="1" applyFill="1" applyBorder="1" applyAlignment="1">
      <alignment vertical="center"/>
    </xf>
    <xf numFmtId="0" fontId="2" fillId="0" borderId="103" xfId="0" applyFont="1" applyFill="1" applyBorder="1" applyAlignment="1">
      <alignment vertical="center"/>
    </xf>
    <xf numFmtId="38" fontId="2" fillId="0" borderId="87" xfId="17" applyFont="1" applyFill="1" applyBorder="1" applyAlignment="1">
      <alignment vertical="center"/>
    </xf>
    <xf numFmtId="38" fontId="2" fillId="0" borderId="88" xfId="17" applyFont="1" applyFill="1" applyBorder="1" applyAlignment="1">
      <alignment vertical="center"/>
    </xf>
    <xf numFmtId="38" fontId="2" fillId="0" borderId="89" xfId="0" applyNumberFormat="1" applyFont="1" applyFill="1" applyBorder="1" applyAlignment="1">
      <alignment vertical="center"/>
    </xf>
    <xf numFmtId="0" fontId="2" fillId="0" borderId="109" xfId="0" applyFont="1" applyBorder="1" applyAlignment="1">
      <alignment vertical="center"/>
    </xf>
    <xf numFmtId="0" fontId="2" fillId="0" borderId="104" xfId="0" applyFont="1" applyBorder="1" applyAlignment="1">
      <alignment vertical="center"/>
    </xf>
    <xf numFmtId="180" fontId="2" fillId="0" borderId="99" xfId="0" applyNumberFormat="1" applyFont="1" applyFill="1" applyBorder="1" applyAlignment="1">
      <alignment vertical="center"/>
    </xf>
    <xf numFmtId="180" fontId="2" fillId="0" borderId="58" xfId="0" applyNumberFormat="1" applyFont="1" applyFill="1" applyBorder="1" applyAlignment="1">
      <alignment vertical="center"/>
    </xf>
    <xf numFmtId="180" fontId="2" fillId="0" borderId="59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vertical="center"/>
    </xf>
    <xf numFmtId="179" fontId="2" fillId="0" borderId="3" xfId="0" applyNumberFormat="1" applyFont="1" applyFill="1" applyBorder="1" applyAlignment="1">
      <alignment vertical="center"/>
    </xf>
    <xf numFmtId="179" fontId="2" fillId="0" borderId="34" xfId="0" applyNumberFormat="1" applyFont="1" applyFill="1" applyBorder="1" applyAlignment="1">
      <alignment vertical="center"/>
    </xf>
    <xf numFmtId="0" fontId="2" fillId="0" borderId="108" xfId="0" applyFont="1" applyBorder="1" applyAlignment="1">
      <alignment vertical="center"/>
    </xf>
    <xf numFmtId="0" fontId="2" fillId="0" borderId="102" xfId="0" applyFont="1" applyBorder="1" applyAlignment="1">
      <alignment vertical="center"/>
    </xf>
    <xf numFmtId="179" fontId="2" fillId="0" borderId="65" xfId="0" applyNumberFormat="1" applyFont="1" applyFill="1" applyBorder="1" applyAlignment="1">
      <alignment vertical="center"/>
    </xf>
    <xf numFmtId="179" fontId="2" fillId="0" borderId="66" xfId="0" applyNumberFormat="1" applyFont="1" applyFill="1" applyBorder="1" applyAlignment="1">
      <alignment vertical="center"/>
    </xf>
    <xf numFmtId="179" fontId="2" fillId="0" borderId="67" xfId="0" applyNumberFormat="1" applyFont="1" applyFill="1" applyBorder="1" applyAlignment="1">
      <alignment vertical="center"/>
    </xf>
    <xf numFmtId="179" fontId="2" fillId="0" borderId="99" xfId="0" applyNumberFormat="1" applyFont="1" applyFill="1" applyBorder="1" applyAlignment="1">
      <alignment vertical="center"/>
    </xf>
    <xf numFmtId="179" fontId="2" fillId="0" borderId="58" xfId="0" applyNumberFormat="1" applyFont="1" applyFill="1" applyBorder="1" applyAlignment="1">
      <alignment vertical="center"/>
    </xf>
    <xf numFmtId="179" fontId="2" fillId="0" borderId="59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178" fontId="2" fillId="0" borderId="54" xfId="0" applyNumberFormat="1" applyFont="1" applyFill="1" applyBorder="1" applyAlignment="1">
      <alignment vertical="center"/>
    </xf>
    <xf numFmtId="178" fontId="2" fillId="0" borderId="4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/>
    </xf>
    <xf numFmtId="178" fontId="2" fillId="0" borderId="65" xfId="0" applyNumberFormat="1" applyFont="1" applyFill="1" applyBorder="1" applyAlignment="1">
      <alignment vertical="center"/>
    </xf>
    <xf numFmtId="178" fontId="2" fillId="0" borderId="66" xfId="0" applyNumberFormat="1" applyFont="1" applyFill="1" applyBorder="1" applyAlignment="1">
      <alignment vertical="center"/>
    </xf>
    <xf numFmtId="178" fontId="2" fillId="0" borderId="67" xfId="0" applyNumberFormat="1" applyFont="1" applyFill="1" applyBorder="1" applyAlignment="1">
      <alignment vertical="center"/>
    </xf>
    <xf numFmtId="0" fontId="2" fillId="0" borderId="111" xfId="0" applyFont="1" applyBorder="1" applyAlignment="1">
      <alignment vertical="center"/>
    </xf>
    <xf numFmtId="0" fontId="2" fillId="0" borderId="103" xfId="0" applyFont="1" applyBorder="1" applyAlignment="1">
      <alignment vertical="center"/>
    </xf>
    <xf numFmtId="178" fontId="2" fillId="0" borderId="87" xfId="0" applyNumberFormat="1" applyFont="1" applyFill="1" applyBorder="1" applyAlignment="1">
      <alignment vertical="center"/>
    </xf>
    <xf numFmtId="178" fontId="2" fillId="0" borderId="88" xfId="0" applyNumberFormat="1" applyFont="1" applyFill="1" applyBorder="1" applyAlignment="1">
      <alignment vertical="center"/>
    </xf>
    <xf numFmtId="178" fontId="2" fillId="0" borderId="89" xfId="0" applyNumberFormat="1" applyFont="1" applyFill="1" applyBorder="1" applyAlignment="1">
      <alignment vertical="center"/>
    </xf>
    <xf numFmtId="0" fontId="2" fillId="0" borderId="112" xfId="0" applyFont="1" applyBorder="1" applyAlignment="1">
      <alignment horizontal="center"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3" xfId="0" applyNumberFormat="1" applyFont="1" applyFill="1" applyBorder="1" applyAlignment="1">
      <alignment vertical="center"/>
    </xf>
    <xf numFmtId="178" fontId="2" fillId="0" borderId="34" xfId="0" applyNumberFormat="1" applyFont="1" applyFill="1" applyBorder="1" applyAlignment="1">
      <alignment vertical="center"/>
    </xf>
    <xf numFmtId="178" fontId="2" fillId="0" borderId="99" xfId="0" applyNumberFormat="1" applyFont="1" applyFill="1" applyBorder="1" applyAlignment="1">
      <alignment vertical="center"/>
    </xf>
    <xf numFmtId="178" fontId="2" fillId="0" borderId="58" xfId="0" applyNumberFormat="1" applyFont="1" applyFill="1" applyBorder="1" applyAlignment="1">
      <alignment vertical="center"/>
    </xf>
    <xf numFmtId="178" fontId="2" fillId="0" borderId="59" xfId="0" applyNumberFormat="1" applyFont="1" applyFill="1" applyBorder="1" applyAlignment="1">
      <alignment vertical="center"/>
    </xf>
    <xf numFmtId="0" fontId="2" fillId="0" borderId="114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178" fontId="2" fillId="0" borderId="96" xfId="0" applyNumberFormat="1" applyFont="1" applyFill="1" applyBorder="1" applyAlignment="1">
      <alignment vertical="center"/>
    </xf>
    <xf numFmtId="178" fontId="2" fillId="0" borderId="60" xfId="0" applyNumberFormat="1" applyFont="1" applyFill="1" applyBorder="1" applyAlignment="1">
      <alignment vertical="center"/>
    </xf>
    <xf numFmtId="178" fontId="2" fillId="0" borderId="61" xfId="0" applyNumberFormat="1" applyFont="1" applyFill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98" xfId="0" applyFont="1" applyBorder="1" applyAlignment="1">
      <alignment vertical="center"/>
    </xf>
    <xf numFmtId="178" fontId="2" fillId="0" borderId="65" xfId="0" applyNumberFormat="1" applyFont="1" applyBorder="1" applyAlignment="1">
      <alignment vertical="center"/>
    </xf>
    <xf numFmtId="178" fontId="2" fillId="0" borderId="66" xfId="0" applyNumberFormat="1" applyFont="1" applyBorder="1" applyAlignment="1">
      <alignment vertical="center"/>
    </xf>
    <xf numFmtId="178" fontId="2" fillId="0" borderId="67" xfId="0" applyNumberFormat="1" applyFont="1" applyBorder="1" applyAlignment="1">
      <alignment vertical="center"/>
    </xf>
    <xf numFmtId="178" fontId="2" fillId="0" borderId="99" xfId="0" applyNumberFormat="1" applyFont="1" applyBorder="1" applyAlignment="1">
      <alignment vertical="center"/>
    </xf>
    <xf numFmtId="178" fontId="2" fillId="0" borderId="58" xfId="0" applyNumberFormat="1" applyFont="1" applyBorder="1" applyAlignment="1">
      <alignment vertical="center"/>
    </xf>
    <xf numFmtId="178" fontId="2" fillId="0" borderId="59" xfId="0" applyNumberFormat="1" applyFont="1" applyBorder="1" applyAlignment="1">
      <alignment vertical="center"/>
    </xf>
    <xf numFmtId="0" fontId="2" fillId="0" borderId="113" xfId="0" applyFont="1" applyBorder="1" applyAlignment="1">
      <alignment vertical="center"/>
    </xf>
    <xf numFmtId="176" fontId="2" fillId="0" borderId="117" xfId="17" applyNumberFormat="1" applyFont="1" applyBorder="1" applyAlignment="1">
      <alignment vertical="center"/>
    </xf>
    <xf numFmtId="176" fontId="2" fillId="0" borderId="94" xfId="17" applyNumberFormat="1" applyFont="1" applyBorder="1" applyAlignment="1">
      <alignment vertical="center"/>
    </xf>
    <xf numFmtId="176" fontId="2" fillId="0" borderId="75" xfId="17" applyNumberFormat="1" applyFont="1" applyBorder="1" applyAlignment="1">
      <alignment vertical="center"/>
    </xf>
    <xf numFmtId="176" fontId="2" fillId="0" borderId="118" xfId="17" applyNumberFormat="1" applyFont="1" applyBorder="1" applyAlignment="1">
      <alignment vertical="center"/>
    </xf>
    <xf numFmtId="176" fontId="2" fillId="0" borderId="119" xfId="17" applyNumberFormat="1" applyFont="1" applyBorder="1" applyAlignment="1">
      <alignment vertical="center"/>
    </xf>
    <xf numFmtId="176" fontId="2" fillId="0" borderId="70" xfId="17" applyNumberFormat="1" applyFont="1" applyBorder="1" applyAlignment="1">
      <alignment vertical="center"/>
    </xf>
    <xf numFmtId="176" fontId="4" fillId="0" borderId="0" xfId="17" applyNumberFormat="1" applyFont="1" applyBorder="1" applyAlignment="1">
      <alignment vertical="center"/>
    </xf>
    <xf numFmtId="176" fontId="4" fillId="0" borderId="2" xfId="17" applyNumberFormat="1" applyFont="1" applyBorder="1" applyAlignment="1">
      <alignment horizontal="right" vertical="center"/>
    </xf>
    <xf numFmtId="176" fontId="4" fillId="0" borderId="1" xfId="17" applyNumberFormat="1" applyFont="1" applyBorder="1" applyAlignment="1">
      <alignment vertical="center"/>
    </xf>
    <xf numFmtId="176" fontId="4" fillId="0" borderId="71" xfId="17" applyNumberFormat="1" applyFont="1" applyBorder="1" applyAlignment="1">
      <alignment vertical="center"/>
    </xf>
    <xf numFmtId="176" fontId="4" fillId="0" borderId="77" xfId="17" applyNumberFormat="1" applyFont="1" applyBorder="1" applyAlignment="1">
      <alignment horizontal="right" vertical="center"/>
    </xf>
    <xf numFmtId="176" fontId="4" fillId="0" borderId="76" xfId="17" applyNumberFormat="1" applyFont="1" applyBorder="1" applyAlignment="1">
      <alignment vertical="center"/>
    </xf>
    <xf numFmtId="176" fontId="4" fillId="0" borderId="76" xfId="17" applyNumberFormat="1" applyFont="1" applyBorder="1" applyAlignment="1">
      <alignment horizontal="right" vertical="center"/>
    </xf>
    <xf numFmtId="176" fontId="5" fillId="0" borderId="120" xfId="17" applyNumberFormat="1" applyFont="1" applyBorder="1" applyAlignment="1">
      <alignment horizontal="center" vertical="center" shrinkToFit="1"/>
    </xf>
    <xf numFmtId="176" fontId="4" fillId="0" borderId="79" xfId="17" applyNumberFormat="1" applyFont="1" applyBorder="1" applyAlignment="1">
      <alignment horizontal="center" vertical="center" shrinkToFit="1"/>
    </xf>
    <xf numFmtId="176" fontId="5" fillId="0" borderId="55" xfId="17" applyNumberFormat="1" applyFont="1" applyBorder="1" applyAlignment="1">
      <alignment horizontal="center" vertical="center" shrinkToFit="1"/>
    </xf>
    <xf numFmtId="176" fontId="5" fillId="0" borderId="55" xfId="17" applyNumberFormat="1" applyFont="1" applyBorder="1" applyAlignment="1">
      <alignment horizontal="left" vertical="center" shrinkToFit="1"/>
    </xf>
    <xf numFmtId="176" fontId="5" fillId="0" borderId="71" xfId="17" applyNumberFormat="1" applyFont="1" applyBorder="1" applyAlignment="1">
      <alignment horizontal="center" vertical="center" shrinkToFit="1"/>
    </xf>
    <xf numFmtId="176" fontId="4" fillId="0" borderId="77" xfId="17" applyNumberFormat="1" applyFont="1" applyBorder="1" applyAlignment="1">
      <alignment horizontal="center" vertical="center" shrinkToFit="1"/>
    </xf>
    <xf numFmtId="176" fontId="5" fillId="0" borderId="76" xfId="17" applyNumberFormat="1" applyFont="1" applyBorder="1" applyAlignment="1">
      <alignment horizontal="center" vertical="center" shrinkToFit="1"/>
    </xf>
    <xf numFmtId="176" fontId="4" fillId="0" borderId="76" xfId="17" applyNumberFormat="1" applyFont="1" applyBorder="1" applyAlignment="1">
      <alignment horizontal="center" vertical="center" shrinkToFit="1"/>
    </xf>
    <xf numFmtId="38" fontId="4" fillId="0" borderId="56" xfId="17" applyFont="1" applyBorder="1" applyAlignment="1">
      <alignment vertical="center"/>
    </xf>
    <xf numFmtId="38" fontId="4" fillId="0" borderId="105" xfId="17" applyFont="1" applyBorder="1" applyAlignment="1">
      <alignment vertical="center"/>
    </xf>
    <xf numFmtId="38" fontId="4" fillId="0" borderId="57" xfId="17" applyFont="1" applyBorder="1" applyAlignment="1">
      <alignment vertical="center"/>
    </xf>
    <xf numFmtId="38" fontId="4" fillId="0" borderId="89" xfId="17" applyFont="1" applyFill="1" applyBorder="1" applyAlignment="1">
      <alignment vertical="center"/>
    </xf>
    <xf numFmtId="38" fontId="4" fillId="0" borderId="106" xfId="17" applyFont="1" applyBorder="1" applyAlignment="1">
      <alignment vertical="center"/>
    </xf>
    <xf numFmtId="38" fontId="2" fillId="0" borderId="64" xfId="17" applyFont="1" applyBorder="1" applyAlignment="1">
      <alignment vertical="center"/>
    </xf>
    <xf numFmtId="38" fontId="2" fillId="0" borderId="65" xfId="17" applyFont="1" applyBorder="1" applyAlignment="1">
      <alignment vertical="center"/>
    </xf>
    <xf numFmtId="177" fontId="2" fillId="0" borderId="66" xfId="17" applyNumberFormat="1" applyFont="1" applyBorder="1" applyAlignment="1">
      <alignment vertical="center"/>
    </xf>
    <xf numFmtId="38" fontId="2" fillId="0" borderId="121" xfId="17" applyFont="1" applyBorder="1" applyAlignment="1">
      <alignment vertical="center"/>
    </xf>
    <xf numFmtId="176" fontId="2" fillId="0" borderId="122" xfId="17" applyNumberFormat="1" applyFont="1" applyBorder="1" applyAlignment="1">
      <alignment vertical="center"/>
    </xf>
    <xf numFmtId="38" fontId="2" fillId="0" borderId="98" xfId="17" applyFont="1" applyBorder="1" applyAlignment="1">
      <alignment vertical="center"/>
    </xf>
    <xf numFmtId="38" fontId="2" fillId="0" borderId="99" xfId="17" applyFont="1" applyFill="1" applyBorder="1" applyAlignment="1">
      <alignment vertical="center"/>
    </xf>
    <xf numFmtId="177" fontId="2" fillId="0" borderId="58" xfId="17" applyNumberFormat="1" applyFont="1" applyFill="1" applyBorder="1" applyAlignment="1">
      <alignment vertical="center"/>
    </xf>
    <xf numFmtId="38" fontId="2" fillId="0" borderId="123" xfId="17" applyFont="1" applyFill="1" applyBorder="1" applyAlignment="1">
      <alignment vertical="center"/>
    </xf>
    <xf numFmtId="176" fontId="2" fillId="0" borderId="124" xfId="17" applyNumberFormat="1" applyFont="1" applyFill="1" applyBorder="1" applyAlignment="1">
      <alignment vertical="center"/>
    </xf>
    <xf numFmtId="177" fontId="2" fillId="0" borderId="3" xfId="17" applyNumberFormat="1" applyFont="1" applyFill="1" applyBorder="1" applyAlignment="1">
      <alignment vertical="center"/>
    </xf>
    <xf numFmtId="38" fontId="2" fillId="0" borderId="47" xfId="17" applyFont="1" applyFill="1" applyBorder="1" applyAlignment="1">
      <alignment vertical="center"/>
    </xf>
    <xf numFmtId="176" fontId="2" fillId="0" borderId="125" xfId="17" applyNumberFormat="1" applyFont="1" applyFill="1" applyBorder="1" applyAlignment="1">
      <alignment vertical="center"/>
    </xf>
    <xf numFmtId="38" fontId="2" fillId="0" borderId="99" xfId="17" applyFont="1" applyBorder="1" applyAlignment="1">
      <alignment vertical="center"/>
    </xf>
    <xf numFmtId="38" fontId="2" fillId="0" borderId="123" xfId="17" applyFont="1" applyBorder="1" applyAlignment="1">
      <alignment vertical="center"/>
    </xf>
    <xf numFmtId="176" fontId="2" fillId="0" borderId="124" xfId="17" applyNumberFormat="1" applyFont="1" applyBorder="1" applyAlignment="1">
      <alignment vertical="center"/>
    </xf>
    <xf numFmtId="38" fontId="2" fillId="0" borderId="27" xfId="17" applyFont="1" applyFill="1" applyBorder="1" applyAlignment="1">
      <alignment vertical="center"/>
    </xf>
    <xf numFmtId="38" fontId="2" fillId="0" borderId="39" xfId="17" applyFont="1" applyFill="1" applyBorder="1" applyAlignment="1">
      <alignment vertical="center"/>
    </xf>
    <xf numFmtId="38" fontId="2" fillId="0" borderId="16" xfId="17" applyFont="1" applyFill="1" applyBorder="1" applyAlignment="1">
      <alignment vertical="center"/>
    </xf>
    <xf numFmtId="38" fontId="2" fillId="0" borderId="0" xfId="17" applyFont="1" applyFill="1" applyBorder="1" applyAlignment="1">
      <alignment vertical="center"/>
    </xf>
    <xf numFmtId="38" fontId="2" fillId="0" borderId="45" xfId="17" applyFont="1" applyFill="1" applyBorder="1" applyAlignment="1">
      <alignment vertical="center"/>
    </xf>
    <xf numFmtId="38" fontId="2" fillId="0" borderId="41" xfId="17" applyFont="1" applyFill="1" applyBorder="1" applyAlignment="1">
      <alignment vertical="center"/>
    </xf>
    <xf numFmtId="38" fontId="2" fillId="0" borderId="30" xfId="17" applyFont="1" applyFill="1" applyBorder="1" applyAlignment="1">
      <alignment vertical="center"/>
    </xf>
    <xf numFmtId="38" fontId="2" fillId="0" borderId="32" xfId="0" applyNumberFormat="1" applyFont="1" applyFill="1" applyBorder="1" applyAlignment="1">
      <alignment vertical="center"/>
    </xf>
    <xf numFmtId="38" fontId="2" fillId="0" borderId="102" xfId="17" applyFont="1" applyBorder="1" applyAlignment="1">
      <alignment vertical="center"/>
    </xf>
    <xf numFmtId="38" fontId="2" fillId="0" borderId="104" xfId="17" applyFont="1" applyBorder="1" applyAlignment="1">
      <alignment vertical="center"/>
    </xf>
    <xf numFmtId="38" fontId="2" fillId="0" borderId="58" xfId="17" applyFont="1" applyFill="1" applyBorder="1" applyAlignment="1">
      <alignment vertical="center"/>
    </xf>
    <xf numFmtId="38" fontId="2" fillId="0" borderId="59" xfId="0" applyNumberFormat="1" applyFont="1" applyFill="1" applyBorder="1" applyAlignment="1">
      <alignment vertical="center"/>
    </xf>
    <xf numFmtId="38" fontId="2" fillId="0" borderId="103" xfId="17" applyFont="1" applyBorder="1" applyAlignment="1">
      <alignment vertical="center"/>
    </xf>
    <xf numFmtId="38" fontId="2" fillId="0" borderId="54" xfId="17" applyFont="1" applyFill="1" applyBorder="1" applyAlignment="1">
      <alignment vertical="center"/>
    </xf>
    <xf numFmtId="38" fontId="2" fillId="0" borderId="25" xfId="0" applyNumberFormat="1" applyFont="1" applyFill="1" applyBorder="1" applyAlignment="1">
      <alignment vertical="center"/>
    </xf>
    <xf numFmtId="0" fontId="4" fillId="0" borderId="102" xfId="0" applyFont="1" applyBorder="1" applyAlignment="1">
      <alignment vertical="center"/>
    </xf>
    <xf numFmtId="0" fontId="4" fillId="0" borderId="104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38" fontId="4" fillId="0" borderId="96" xfId="17" applyFont="1" applyBorder="1" applyAlignment="1">
      <alignment/>
    </xf>
    <xf numFmtId="38" fontId="4" fillId="0" borderId="60" xfId="17" applyFont="1" applyBorder="1" applyAlignment="1">
      <alignment/>
    </xf>
    <xf numFmtId="38" fontId="4" fillId="0" borderId="65" xfId="17" applyFont="1" applyBorder="1" applyAlignment="1">
      <alignment/>
    </xf>
    <xf numFmtId="38" fontId="4" fillId="0" borderId="66" xfId="17" applyFont="1" applyBorder="1" applyAlignment="1">
      <alignment/>
    </xf>
    <xf numFmtId="38" fontId="4" fillId="0" borderId="99" xfId="17" applyFont="1" applyBorder="1" applyAlignment="1">
      <alignment/>
    </xf>
    <xf numFmtId="38" fontId="4" fillId="0" borderId="58" xfId="17" applyFont="1" applyBorder="1" applyAlignment="1">
      <alignment/>
    </xf>
    <xf numFmtId="0" fontId="4" fillId="0" borderId="103" xfId="0" applyFont="1" applyBorder="1" applyAlignment="1">
      <alignment vertical="center"/>
    </xf>
    <xf numFmtId="38" fontId="2" fillId="0" borderId="108" xfId="17" applyFont="1" applyBorder="1" applyAlignment="1">
      <alignment vertical="center"/>
    </xf>
    <xf numFmtId="38" fontId="2" fillId="0" borderId="109" xfId="17" applyFont="1" applyBorder="1" applyAlignment="1">
      <alignment vertical="center"/>
    </xf>
    <xf numFmtId="38" fontId="2" fillId="0" borderId="111" xfId="17" applyFont="1" applyBorder="1" applyAlignment="1">
      <alignment vertical="center"/>
    </xf>
    <xf numFmtId="38" fontId="2" fillId="0" borderId="76" xfId="17" applyFont="1" applyBorder="1" applyAlignment="1">
      <alignment vertical="center"/>
    </xf>
    <xf numFmtId="38" fontId="2" fillId="0" borderId="79" xfId="17" applyFont="1" applyBorder="1" applyAlignment="1">
      <alignment vertical="center"/>
    </xf>
    <xf numFmtId="38" fontId="2" fillId="0" borderId="82" xfId="17" applyFont="1" applyBorder="1" applyAlignment="1">
      <alignment vertical="center"/>
    </xf>
    <xf numFmtId="38" fontId="4" fillId="0" borderId="126" xfId="17" applyFont="1" applyBorder="1" applyAlignment="1">
      <alignment vertical="center"/>
    </xf>
    <xf numFmtId="38" fontId="4" fillId="0" borderId="70" xfId="17" applyFont="1" applyBorder="1" applyAlignment="1">
      <alignment vertical="center"/>
    </xf>
    <xf numFmtId="38" fontId="4" fillId="0" borderId="127" xfId="17" applyFont="1" applyBorder="1" applyAlignment="1">
      <alignment vertical="center"/>
    </xf>
    <xf numFmtId="38" fontId="6" fillId="0" borderId="107" xfId="17" applyFont="1" applyBorder="1" applyAlignment="1">
      <alignment vertical="center"/>
    </xf>
    <xf numFmtId="176" fontId="5" fillId="0" borderId="0" xfId="17" applyNumberFormat="1" applyFont="1" applyBorder="1" applyAlignment="1">
      <alignment horizontal="center" vertical="center" shrinkToFit="1"/>
    </xf>
    <xf numFmtId="176" fontId="4" fillId="0" borderId="2" xfId="17" applyNumberFormat="1" applyFont="1" applyBorder="1" applyAlignment="1">
      <alignment horizontal="center" vertical="center" shrinkToFit="1"/>
    </xf>
    <xf numFmtId="176" fontId="5" fillId="0" borderId="1" xfId="17" applyNumberFormat="1" applyFont="1" applyBorder="1" applyAlignment="1">
      <alignment horizontal="center" vertical="center" shrinkToFit="1"/>
    </xf>
    <xf numFmtId="176" fontId="5" fillId="0" borderId="1" xfId="17" applyNumberFormat="1" applyFont="1" applyBorder="1" applyAlignment="1">
      <alignment horizontal="left" vertical="center" shrinkToFit="1"/>
    </xf>
    <xf numFmtId="176" fontId="4" fillId="2" borderId="1" xfId="17" applyNumberFormat="1" applyFont="1" applyFill="1" applyBorder="1" applyAlignment="1">
      <alignment horizontal="center" vertical="center" shrinkToFit="1"/>
    </xf>
    <xf numFmtId="176" fontId="5" fillId="0" borderId="94" xfId="17" applyNumberFormat="1" applyFont="1" applyBorder="1" applyAlignment="1">
      <alignment horizontal="center" vertical="center" shrinkToFit="1"/>
    </xf>
    <xf numFmtId="176" fontId="4" fillId="0" borderId="119" xfId="17" applyNumberFormat="1" applyFont="1" applyBorder="1" applyAlignment="1">
      <alignment horizontal="center" vertical="center" shrinkToFit="1"/>
    </xf>
    <xf numFmtId="176" fontId="4" fillId="0" borderId="0" xfId="17" applyNumberFormat="1" applyFont="1" applyBorder="1" applyAlignment="1">
      <alignment horizontal="center" vertical="center" shrinkToFit="1"/>
    </xf>
    <xf numFmtId="176" fontId="4" fillId="0" borderId="1" xfId="17" applyNumberFormat="1" applyFont="1" applyFill="1" applyBorder="1" applyAlignment="1">
      <alignment horizontal="center" vertical="center"/>
    </xf>
    <xf numFmtId="176" fontId="4" fillId="0" borderId="105" xfId="17" applyNumberFormat="1" applyFont="1" applyFill="1" applyBorder="1" applyAlignment="1">
      <alignment horizontal="center" vertical="center" shrinkToFit="1"/>
    </xf>
    <xf numFmtId="176" fontId="4" fillId="0" borderId="79" xfId="17" applyNumberFormat="1" applyFont="1" applyBorder="1" applyAlignment="1">
      <alignment horizontal="right" vertical="center"/>
    </xf>
    <xf numFmtId="38" fontId="2" fillId="0" borderId="34" xfId="17" applyFont="1" applyFill="1" applyBorder="1" applyAlignment="1">
      <alignment vertical="center"/>
    </xf>
    <xf numFmtId="38" fontId="2" fillId="0" borderId="128" xfId="17" applyFont="1" applyBorder="1" applyAlignment="1">
      <alignment vertical="center"/>
    </xf>
    <xf numFmtId="38" fontId="2" fillId="0" borderId="129" xfId="17" applyFont="1" applyBorder="1" applyAlignment="1">
      <alignment vertical="center"/>
    </xf>
    <xf numFmtId="38" fontId="4" fillId="0" borderId="130" xfId="17" applyFont="1" applyFill="1" applyBorder="1" applyAlignment="1">
      <alignment vertical="center"/>
    </xf>
    <xf numFmtId="38" fontId="4" fillId="0" borderId="7" xfId="0" applyNumberFormat="1" applyFont="1" applyFill="1" applyBorder="1" applyAlignment="1">
      <alignment vertical="center"/>
    </xf>
    <xf numFmtId="38" fontId="2" fillId="0" borderId="131" xfId="17" applyFont="1" applyBorder="1" applyAlignment="1">
      <alignment vertical="center"/>
    </xf>
    <xf numFmtId="38" fontId="2" fillId="0" borderId="124" xfId="17" applyFont="1" applyBorder="1" applyAlignment="1">
      <alignment vertical="center"/>
    </xf>
    <xf numFmtId="38" fontId="4" fillId="0" borderId="48" xfId="0" applyNumberFormat="1" applyFont="1" applyFill="1" applyBorder="1" applyAlignment="1">
      <alignment vertical="center"/>
    </xf>
    <xf numFmtId="38" fontId="2" fillId="0" borderId="132" xfId="17" applyFont="1" applyBorder="1" applyAlignment="1">
      <alignment vertical="center"/>
    </xf>
    <xf numFmtId="38" fontId="2" fillId="0" borderId="122" xfId="17" applyFont="1" applyBorder="1" applyAlignment="1">
      <alignment vertical="center"/>
    </xf>
    <xf numFmtId="38" fontId="4" fillId="0" borderId="132" xfId="17" applyFont="1" applyFill="1" applyBorder="1" applyAlignment="1">
      <alignment vertical="center"/>
    </xf>
    <xf numFmtId="38" fontId="4" fillId="0" borderId="122" xfId="17" applyFont="1" applyFill="1" applyBorder="1" applyAlignment="1">
      <alignment vertical="center"/>
    </xf>
    <xf numFmtId="38" fontId="2" fillId="0" borderId="133" xfId="17" applyFont="1" applyBorder="1" applyAlignment="1">
      <alignment vertical="center"/>
    </xf>
    <xf numFmtId="38" fontId="2" fillId="0" borderId="134" xfId="17" applyFont="1" applyBorder="1" applyAlignment="1">
      <alignment vertical="center"/>
    </xf>
    <xf numFmtId="38" fontId="4" fillId="0" borderId="132" xfId="17" applyFont="1" applyBorder="1" applyAlignment="1">
      <alignment vertical="center"/>
    </xf>
    <xf numFmtId="38" fontId="4" fillId="0" borderId="122" xfId="17" applyFont="1" applyBorder="1" applyAlignment="1">
      <alignment vertical="center"/>
    </xf>
    <xf numFmtId="38" fontId="4" fillId="0" borderId="129" xfId="17" applyFont="1" applyBorder="1" applyAlignment="1">
      <alignment vertical="center"/>
    </xf>
    <xf numFmtId="38" fontId="4" fillId="0" borderId="124" xfId="17" applyFont="1" applyBorder="1" applyAlignment="1">
      <alignment vertical="center"/>
    </xf>
    <xf numFmtId="38" fontId="4" fillId="0" borderId="133" xfId="17" applyFont="1" applyBorder="1" applyAlignment="1">
      <alignment vertical="center"/>
    </xf>
    <xf numFmtId="38" fontId="4" fillId="0" borderId="134" xfId="17" applyFont="1" applyBorder="1" applyAlignment="1">
      <alignment vertical="center"/>
    </xf>
    <xf numFmtId="38" fontId="4" fillId="0" borderId="128" xfId="17" applyFont="1" applyBorder="1" applyAlignment="1">
      <alignment vertical="center"/>
    </xf>
    <xf numFmtId="38" fontId="4" fillId="0" borderId="131" xfId="17" applyFont="1" applyBorder="1" applyAlignment="1">
      <alignment vertical="center"/>
    </xf>
    <xf numFmtId="38" fontId="4" fillId="0" borderId="135" xfId="17" applyFont="1" applyBorder="1" applyAlignment="1">
      <alignment vertical="center"/>
    </xf>
    <xf numFmtId="38" fontId="4" fillId="0" borderId="136" xfId="17" applyFont="1" applyBorder="1" applyAlignment="1">
      <alignment vertical="center"/>
    </xf>
    <xf numFmtId="38" fontId="4" fillId="0" borderId="137" xfId="17" applyFont="1" applyBorder="1" applyAlignment="1">
      <alignment vertical="center"/>
    </xf>
    <xf numFmtId="38" fontId="4" fillId="0" borderId="129" xfId="17" applyFont="1" applyFill="1" applyBorder="1" applyAlignment="1">
      <alignment vertical="center"/>
    </xf>
    <xf numFmtId="38" fontId="4" fillId="0" borderId="135" xfId="17" applyFont="1" applyFill="1" applyBorder="1" applyAlignment="1">
      <alignment vertical="center"/>
    </xf>
    <xf numFmtId="38" fontId="2" fillId="0" borderId="138" xfId="17" applyFont="1" applyBorder="1" applyAlignment="1">
      <alignment vertical="center"/>
    </xf>
    <xf numFmtId="38" fontId="4" fillId="0" borderId="124" xfId="17" applyFont="1" applyFill="1" applyBorder="1" applyAlignment="1">
      <alignment vertical="center"/>
    </xf>
    <xf numFmtId="38" fontId="4" fillId="0" borderId="125" xfId="17" applyFont="1" applyBorder="1" applyAlignment="1">
      <alignment vertical="center"/>
    </xf>
    <xf numFmtId="38" fontId="4" fillId="0" borderId="136" xfId="17" applyFont="1" applyFill="1" applyBorder="1" applyAlignment="1">
      <alignment vertical="center"/>
    </xf>
    <xf numFmtId="38" fontId="4" fillId="0" borderId="0" xfId="17" applyFont="1" applyAlignment="1">
      <alignment/>
    </xf>
    <xf numFmtId="38" fontId="4" fillId="0" borderId="139" xfId="17" applyFont="1" applyBorder="1" applyAlignment="1">
      <alignment/>
    </xf>
    <xf numFmtId="38" fontId="4" fillId="0" borderId="138" xfId="17" applyFont="1" applyBorder="1" applyAlignment="1">
      <alignment/>
    </xf>
    <xf numFmtId="38" fontId="4" fillId="0" borderId="29" xfId="17" applyFont="1" applyBorder="1" applyAlignment="1">
      <alignment/>
    </xf>
    <xf numFmtId="38" fontId="4" fillId="0" borderId="46" xfId="17" applyFont="1" applyBorder="1" applyAlignment="1">
      <alignment/>
    </xf>
    <xf numFmtId="38" fontId="2" fillId="0" borderId="132" xfId="17" applyFont="1" applyFill="1" applyBorder="1" applyAlignment="1">
      <alignment vertical="center"/>
    </xf>
    <xf numFmtId="38" fontId="2" fillId="0" borderId="122" xfId="17" applyFont="1" applyFill="1" applyBorder="1" applyAlignment="1">
      <alignment vertical="center"/>
    </xf>
    <xf numFmtId="38" fontId="2" fillId="0" borderId="129" xfId="17" applyFont="1" applyFill="1" applyBorder="1" applyAlignment="1">
      <alignment vertical="center"/>
    </xf>
    <xf numFmtId="38" fontId="2" fillId="0" borderId="124" xfId="17" applyFont="1" applyFill="1" applyBorder="1" applyAlignment="1">
      <alignment vertical="center"/>
    </xf>
    <xf numFmtId="38" fontId="4" fillId="0" borderId="48" xfId="17" applyFont="1" applyBorder="1" applyAlignment="1">
      <alignment vertical="center"/>
    </xf>
    <xf numFmtId="38" fontId="4" fillId="0" borderId="48" xfId="17" applyFont="1" applyFill="1" applyBorder="1" applyAlignment="1">
      <alignment vertical="center"/>
    </xf>
    <xf numFmtId="176" fontId="4" fillId="0" borderId="121" xfId="17" applyNumberFormat="1" applyFont="1" applyFill="1" applyBorder="1" applyAlignment="1">
      <alignment vertical="center"/>
    </xf>
    <xf numFmtId="176" fontId="4" fillId="0" borderId="123" xfId="17" applyNumberFormat="1" applyFont="1" applyFill="1" applyBorder="1" applyAlignment="1">
      <alignment vertical="center"/>
    </xf>
    <xf numFmtId="176" fontId="4" fillId="0" borderId="49" xfId="17" applyNumberFormat="1" applyFont="1" applyFill="1" applyBorder="1" applyAlignment="1">
      <alignment vertical="center"/>
    </xf>
    <xf numFmtId="176" fontId="4" fillId="0" borderId="66" xfId="17" applyNumberFormat="1" applyFont="1" applyFill="1" applyBorder="1" applyAlignment="1">
      <alignment vertical="center"/>
    </xf>
    <xf numFmtId="176" fontId="4" fillId="0" borderId="58" xfId="17" applyNumberFormat="1" applyFont="1" applyFill="1" applyBorder="1" applyAlignment="1">
      <alignment vertical="center"/>
    </xf>
    <xf numFmtId="176" fontId="4" fillId="0" borderId="31" xfId="17" applyNumberFormat="1" applyFont="1" applyFill="1" applyBorder="1" applyAlignment="1">
      <alignment vertical="center"/>
    </xf>
    <xf numFmtId="176" fontId="4" fillId="0" borderId="67" xfId="17" applyNumberFormat="1" applyFont="1" applyFill="1" applyBorder="1" applyAlignment="1">
      <alignment vertical="center"/>
    </xf>
    <xf numFmtId="176" fontId="4" fillId="0" borderId="59" xfId="17" applyNumberFormat="1" applyFont="1" applyFill="1" applyBorder="1" applyAlignment="1">
      <alignment vertical="center"/>
    </xf>
    <xf numFmtId="176" fontId="4" fillId="0" borderId="35" xfId="17" applyNumberFormat="1" applyFont="1" applyFill="1" applyBorder="1" applyAlignment="1">
      <alignment vertical="center"/>
    </xf>
    <xf numFmtId="176" fontId="0" fillId="0" borderId="0" xfId="17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47" xfId="17" applyNumberFormat="1" applyFont="1" applyBorder="1" applyAlignment="1">
      <alignment vertical="center"/>
    </xf>
    <xf numFmtId="176" fontId="2" fillId="0" borderId="1" xfId="17" applyNumberFormat="1" applyFont="1" applyBorder="1" applyAlignment="1">
      <alignment vertical="center"/>
    </xf>
    <xf numFmtId="176" fontId="2" fillId="0" borderId="34" xfId="17" applyNumberFormat="1" applyFont="1" applyBorder="1" applyAlignment="1">
      <alignment vertical="center"/>
    </xf>
    <xf numFmtId="176" fontId="4" fillId="0" borderId="19" xfId="17" applyNumberFormat="1" applyFont="1" applyBorder="1" applyAlignment="1">
      <alignment horizontal="right" vertical="center"/>
    </xf>
    <xf numFmtId="176" fontId="4" fillId="0" borderId="82" xfId="17" applyNumberFormat="1" applyFont="1" applyBorder="1" applyAlignment="1">
      <alignment horizontal="center" vertical="center" shrinkToFit="1"/>
    </xf>
    <xf numFmtId="176" fontId="4" fillId="0" borderId="19" xfId="17" applyNumberFormat="1" applyFont="1" applyBorder="1" applyAlignment="1">
      <alignment horizontal="center" vertical="center" shrinkToFit="1"/>
    </xf>
    <xf numFmtId="176" fontId="2" fillId="0" borderId="26" xfId="17" applyNumberFormat="1" applyFont="1" applyBorder="1" applyAlignment="1">
      <alignment vertical="center"/>
    </xf>
    <xf numFmtId="176" fontId="2" fillId="0" borderId="32" xfId="17" applyNumberFormat="1" applyFont="1" applyBorder="1" applyAlignment="1">
      <alignment vertical="center"/>
    </xf>
    <xf numFmtId="57" fontId="4" fillId="3" borderId="24" xfId="17" applyNumberFormat="1" applyFont="1" applyFill="1" applyBorder="1" applyAlignment="1">
      <alignment horizontal="center" vertical="center"/>
    </xf>
    <xf numFmtId="57" fontId="4" fillId="3" borderId="33" xfId="17" applyNumberFormat="1" applyFont="1" applyFill="1" applyBorder="1" applyAlignment="1">
      <alignment horizontal="center" vertical="center"/>
    </xf>
    <xf numFmtId="38" fontId="4" fillId="3" borderId="33" xfId="17" applyFont="1" applyFill="1" applyBorder="1" applyAlignment="1">
      <alignment horizontal="center" vertical="center"/>
    </xf>
    <xf numFmtId="38" fontId="4" fillId="3" borderId="35" xfId="17" applyFont="1" applyFill="1" applyBorder="1" applyAlignment="1">
      <alignment horizontal="center" vertical="center"/>
    </xf>
    <xf numFmtId="38" fontId="4" fillId="3" borderId="24" xfId="17" applyFont="1" applyFill="1" applyBorder="1" applyAlignment="1">
      <alignment vertical="center"/>
    </xf>
    <xf numFmtId="38" fontId="4" fillId="3" borderId="11" xfId="17" applyFont="1" applyFill="1" applyBorder="1" applyAlignment="1">
      <alignment vertical="center"/>
    </xf>
    <xf numFmtId="38" fontId="4" fillId="3" borderId="5" xfId="17" applyFont="1" applyFill="1" applyBorder="1" applyAlignment="1">
      <alignment vertical="center"/>
    </xf>
    <xf numFmtId="38" fontId="4" fillId="3" borderId="9" xfId="17" applyFont="1" applyFill="1" applyBorder="1" applyAlignment="1">
      <alignment vertical="center"/>
    </xf>
    <xf numFmtId="38" fontId="4" fillId="3" borderId="3" xfId="17" applyFont="1" applyFill="1" applyBorder="1" applyAlignment="1">
      <alignment vertical="center"/>
    </xf>
    <xf numFmtId="38" fontId="4" fillId="3" borderId="34" xfId="17" applyFont="1" applyFill="1" applyBorder="1" applyAlignment="1">
      <alignment vertical="center"/>
    </xf>
    <xf numFmtId="38" fontId="4" fillId="3" borderId="6" xfId="17" applyFont="1" applyFill="1" applyBorder="1" applyAlignment="1">
      <alignment vertical="center"/>
    </xf>
    <xf numFmtId="38" fontId="4" fillId="3" borderId="33" xfId="17" applyFont="1" applyFill="1" applyBorder="1" applyAlignment="1">
      <alignment vertical="center"/>
    </xf>
    <xf numFmtId="177" fontId="2" fillId="3" borderId="6" xfId="0" applyNumberFormat="1" applyFont="1" applyFill="1" applyBorder="1" applyAlignment="1">
      <alignment vertical="center"/>
    </xf>
    <xf numFmtId="177" fontId="2" fillId="3" borderId="31" xfId="0" applyNumberFormat="1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0" fontId="2" fillId="3" borderId="140" xfId="0" applyFont="1" applyFill="1" applyBorder="1" applyAlignment="1">
      <alignment vertical="center"/>
    </xf>
    <xf numFmtId="38" fontId="2" fillId="3" borderId="54" xfId="17" applyFont="1" applyFill="1" applyBorder="1" applyAlignment="1">
      <alignment vertical="center"/>
    </xf>
    <xf numFmtId="177" fontId="2" fillId="3" borderId="4" xfId="17" applyNumberFormat="1" applyFont="1" applyFill="1" applyBorder="1" applyAlignment="1">
      <alignment horizontal="right" vertical="center"/>
    </xf>
    <xf numFmtId="38" fontId="2" fillId="3" borderId="22" xfId="17" applyFont="1" applyFill="1" applyBorder="1" applyAlignment="1">
      <alignment vertical="center"/>
    </xf>
    <xf numFmtId="40" fontId="2" fillId="3" borderId="138" xfId="17" applyNumberFormat="1" applyFont="1" applyFill="1" applyBorder="1" applyAlignment="1">
      <alignment horizontal="right" vertical="center"/>
    </xf>
    <xf numFmtId="176" fontId="2" fillId="3" borderId="22" xfId="17" applyNumberFormat="1" applyFont="1" applyFill="1" applyBorder="1" applyAlignment="1">
      <alignment vertical="center"/>
    </xf>
    <xf numFmtId="176" fontId="2" fillId="3" borderId="0" xfId="17" applyNumberFormat="1" applyFont="1" applyFill="1" applyBorder="1" applyAlignment="1">
      <alignment vertical="center"/>
    </xf>
    <xf numFmtId="176" fontId="2" fillId="3" borderId="25" xfId="17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33" xfId="0" applyFont="1" applyFill="1" applyBorder="1" applyAlignment="1">
      <alignment vertical="center" wrapText="1" shrinkToFit="1"/>
    </xf>
    <xf numFmtId="0" fontId="2" fillId="3" borderId="33" xfId="0" applyFont="1" applyFill="1" applyBorder="1" applyAlignment="1">
      <alignment horizontal="center" vertical="center"/>
    </xf>
    <xf numFmtId="57" fontId="2" fillId="3" borderId="33" xfId="0" applyNumberFormat="1" applyFont="1" applyFill="1" applyBorder="1" applyAlignment="1">
      <alignment horizontal="center" vertical="center"/>
    </xf>
    <xf numFmtId="178" fontId="2" fillId="3" borderId="24" xfId="0" applyNumberFormat="1" applyFont="1" applyFill="1" applyBorder="1" applyAlignment="1">
      <alignment vertical="center"/>
    </xf>
    <xf numFmtId="178" fontId="2" fillId="3" borderId="11" xfId="0" applyNumberFormat="1" applyFont="1" applyFill="1" applyBorder="1" applyAlignment="1">
      <alignment vertical="center"/>
    </xf>
    <xf numFmtId="178" fontId="2" fillId="3" borderId="5" xfId="0" applyNumberFormat="1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33" xfId="0" applyFont="1" applyFill="1" applyBorder="1" applyAlignment="1">
      <alignment vertical="center"/>
    </xf>
    <xf numFmtId="0" fontId="4" fillId="3" borderId="24" xfId="0" applyFont="1" applyFill="1" applyBorder="1" applyAlignment="1">
      <alignment vertical="center"/>
    </xf>
    <xf numFmtId="38" fontId="4" fillId="3" borderId="24" xfId="0" applyNumberFormat="1" applyFont="1" applyFill="1" applyBorder="1" applyAlignment="1">
      <alignment vertical="center"/>
    </xf>
    <xf numFmtId="38" fontId="4" fillId="3" borderId="54" xfId="17" applyFont="1" applyFill="1" applyBorder="1" applyAlignment="1">
      <alignment vertical="center"/>
    </xf>
    <xf numFmtId="38" fontId="4" fillId="3" borderId="4" xfId="17" applyFont="1" applyFill="1" applyBorder="1" applyAlignment="1">
      <alignment vertical="center"/>
    </xf>
    <xf numFmtId="38" fontId="4" fillId="3" borderId="25" xfId="0" applyNumberFormat="1" applyFont="1" applyFill="1" applyBorder="1" applyAlignment="1">
      <alignment vertical="center"/>
    </xf>
    <xf numFmtId="38" fontId="4" fillId="3" borderId="7" xfId="17" applyFont="1" applyFill="1" applyBorder="1" applyAlignment="1">
      <alignment vertical="center"/>
    </xf>
    <xf numFmtId="38" fontId="4" fillId="3" borderId="46" xfId="17" applyFont="1" applyFill="1" applyBorder="1" applyAlignment="1">
      <alignment vertical="center"/>
    </xf>
    <xf numFmtId="38" fontId="2" fillId="3" borderId="33" xfId="17" applyFont="1" applyFill="1" applyBorder="1" applyAlignment="1">
      <alignment vertical="center"/>
    </xf>
    <xf numFmtId="38" fontId="2" fillId="3" borderId="141" xfId="17" applyFont="1" applyFill="1" applyBorder="1" applyAlignment="1">
      <alignment vertical="center"/>
    </xf>
    <xf numFmtId="38" fontId="2" fillId="3" borderId="142" xfId="17" applyFont="1" applyFill="1" applyBorder="1" applyAlignment="1">
      <alignment vertical="center"/>
    </xf>
    <xf numFmtId="38" fontId="2" fillId="3" borderId="24" xfId="17" applyFont="1" applyFill="1" applyBorder="1" applyAlignment="1">
      <alignment vertical="center"/>
    </xf>
    <xf numFmtId="38" fontId="4" fillId="3" borderId="2" xfId="17" applyFont="1" applyFill="1" applyBorder="1" applyAlignment="1">
      <alignment vertical="center"/>
    </xf>
    <xf numFmtId="38" fontId="4" fillId="3" borderId="143" xfId="17" applyFont="1" applyFill="1" applyBorder="1" applyAlignment="1">
      <alignment vertical="center"/>
    </xf>
    <xf numFmtId="38" fontId="4" fillId="3" borderId="128" xfId="17" applyFont="1" applyFill="1" applyBorder="1" applyAlignment="1">
      <alignment vertical="center"/>
    </xf>
    <xf numFmtId="38" fontId="4" fillId="3" borderId="131" xfId="17" applyFont="1" applyFill="1" applyBorder="1" applyAlignment="1">
      <alignment vertical="center"/>
    </xf>
    <xf numFmtId="38" fontId="0" fillId="0" borderId="0" xfId="17" applyFont="1" applyAlignment="1">
      <alignment/>
    </xf>
    <xf numFmtId="0" fontId="0" fillId="0" borderId="0" xfId="0" applyFont="1" applyAlignment="1">
      <alignment/>
    </xf>
    <xf numFmtId="38" fontId="0" fillId="0" borderId="0" xfId="17" applyFont="1" applyAlignment="1">
      <alignment vertical="center"/>
    </xf>
    <xf numFmtId="38" fontId="0" fillId="0" borderId="0" xfId="17" applyFont="1" applyBorder="1" applyAlignment="1">
      <alignment/>
    </xf>
    <xf numFmtId="38" fontId="0" fillId="4" borderId="0" xfId="17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Alignment="1">
      <alignment vertical="center"/>
    </xf>
    <xf numFmtId="38" fontId="4" fillId="0" borderId="100" xfId="17" applyFont="1" applyFill="1" applyBorder="1" applyAlignment="1">
      <alignment vertical="center"/>
    </xf>
    <xf numFmtId="38" fontId="0" fillId="0" borderId="0" xfId="17" applyFont="1" applyAlignment="1">
      <alignment horizontal="right" vertical="center"/>
    </xf>
    <xf numFmtId="38" fontId="4" fillId="0" borderId="132" xfId="17" applyFont="1" applyBorder="1" applyAlignment="1">
      <alignment/>
    </xf>
    <xf numFmtId="38" fontId="4" fillId="0" borderId="122" xfId="17" applyFont="1" applyBorder="1" applyAlignment="1">
      <alignment/>
    </xf>
    <xf numFmtId="38" fontId="0" fillId="0" borderId="0" xfId="17" applyFont="1" applyBorder="1" applyAlignment="1">
      <alignment vertical="center"/>
    </xf>
    <xf numFmtId="49" fontId="0" fillId="0" borderId="0" xfId="17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38" fontId="0" fillId="0" borderId="0" xfId="17" applyFont="1" applyFill="1" applyBorder="1" applyAlignment="1">
      <alignment horizontal="right"/>
    </xf>
    <xf numFmtId="0" fontId="0" fillId="0" borderId="0" xfId="0" applyFont="1" applyFill="1" applyAlignment="1">
      <alignment/>
    </xf>
    <xf numFmtId="38" fontId="2" fillId="0" borderId="19" xfId="17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8" fontId="2" fillId="0" borderId="15" xfId="17" applyFont="1" applyBorder="1" applyAlignment="1">
      <alignment horizontal="center" vertical="center"/>
    </xf>
    <xf numFmtId="38" fontId="2" fillId="0" borderId="2" xfId="17" applyFont="1" applyBorder="1" applyAlignment="1">
      <alignment horizontal="center" vertical="center"/>
    </xf>
    <xf numFmtId="38" fontId="2" fillId="0" borderId="30" xfId="17" applyFont="1" applyBorder="1" applyAlignment="1">
      <alignment horizontal="center" vertical="center"/>
    </xf>
    <xf numFmtId="38" fontId="2" fillId="0" borderId="0" xfId="17" applyFont="1" applyBorder="1" applyAlignment="1">
      <alignment horizontal="center" vertical="center"/>
    </xf>
    <xf numFmtId="38" fontId="2" fillId="0" borderId="18" xfId="17" applyFont="1" applyBorder="1" applyAlignment="1">
      <alignment horizontal="center" vertical="center"/>
    </xf>
    <xf numFmtId="38" fontId="4" fillId="0" borderId="16" xfId="17" applyFont="1" applyBorder="1" applyAlignment="1">
      <alignment horizontal="center" vertical="center"/>
    </xf>
    <xf numFmtId="38" fontId="4" fillId="0" borderId="54" xfId="17" applyFont="1" applyBorder="1" applyAlignment="1">
      <alignment horizontal="center" vertical="center"/>
    </xf>
    <xf numFmtId="38" fontId="4" fillId="0" borderId="18" xfId="17" applyFont="1" applyBorder="1" applyAlignment="1">
      <alignment horizontal="center" vertical="center"/>
    </xf>
    <xf numFmtId="38" fontId="4" fillId="0" borderId="30" xfId="17" applyFont="1" applyBorder="1" applyAlignment="1">
      <alignment horizontal="center" vertical="center"/>
    </xf>
    <xf numFmtId="38" fontId="8" fillId="0" borderId="0" xfId="17" applyFont="1" applyAlignment="1">
      <alignment horizontal="center" vertical="center"/>
    </xf>
    <xf numFmtId="38" fontId="7" fillId="0" borderId="0" xfId="17" applyFont="1" applyAlignment="1">
      <alignment horizontal="center" vertical="center"/>
    </xf>
    <xf numFmtId="38" fontId="4" fillId="0" borderId="116" xfId="17" applyFont="1" applyBorder="1" applyAlignment="1">
      <alignment horizontal="center" vertical="center" textRotation="255"/>
    </xf>
    <xf numFmtId="38" fontId="4" fillId="0" borderId="114" xfId="17" applyFont="1" applyBorder="1" applyAlignment="1">
      <alignment horizontal="center" vertical="center" textRotation="255"/>
    </xf>
    <xf numFmtId="38" fontId="4" fillId="0" borderId="144" xfId="17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38" fontId="2" fillId="0" borderId="108" xfId="17" applyFont="1" applyFill="1" applyBorder="1" applyAlignment="1">
      <alignment horizontal="left" vertical="center" shrinkToFit="1"/>
    </xf>
    <xf numFmtId="38" fontId="2" fillId="0" borderId="102" xfId="17" applyFont="1" applyFill="1" applyBorder="1" applyAlignment="1">
      <alignment horizontal="left" vertical="center" shrinkToFit="1"/>
    </xf>
    <xf numFmtId="38" fontId="2" fillId="0" borderId="111" xfId="17" applyFont="1" applyFill="1" applyBorder="1" applyAlignment="1">
      <alignment horizontal="left" vertical="center" shrinkToFit="1"/>
    </xf>
    <xf numFmtId="38" fontId="2" fillId="0" borderId="103" xfId="17" applyFont="1" applyFill="1" applyBorder="1" applyAlignment="1">
      <alignment horizontal="left" vertical="center" shrinkToFit="1"/>
    </xf>
    <xf numFmtId="38" fontId="2" fillId="0" borderId="16" xfId="17" applyFont="1" applyBorder="1" applyAlignment="1">
      <alignment horizontal="center" vertical="center"/>
    </xf>
    <xf numFmtId="38" fontId="2" fillId="0" borderId="54" xfId="17" applyFont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38" fontId="2" fillId="0" borderId="139" xfId="17" applyFont="1" applyBorder="1" applyAlignment="1">
      <alignment horizontal="center" vertical="center"/>
    </xf>
    <xf numFmtId="38" fontId="2" fillId="0" borderId="137" xfId="17" applyFont="1" applyBorder="1" applyAlignment="1">
      <alignment horizontal="center" vertical="center"/>
    </xf>
    <xf numFmtId="38" fontId="4" fillId="0" borderId="29" xfId="17" applyFont="1" applyBorder="1" applyAlignment="1">
      <alignment horizontal="left" vertical="center" shrinkToFit="1"/>
    </xf>
    <xf numFmtId="38" fontId="4" fillId="0" borderId="38" xfId="17" applyFont="1" applyBorder="1" applyAlignment="1">
      <alignment horizontal="left" vertical="center" shrinkToFit="1"/>
    </xf>
    <xf numFmtId="49" fontId="2" fillId="0" borderId="14" xfId="17" applyNumberFormat="1" applyFont="1" applyBorder="1" applyAlignment="1">
      <alignment horizontal="center" vertical="center"/>
    </xf>
    <xf numFmtId="49" fontId="2" fillId="0" borderId="13" xfId="17" applyNumberFormat="1" applyFont="1" applyBorder="1" applyAlignment="1">
      <alignment horizontal="center" vertical="center"/>
    </xf>
    <xf numFmtId="49" fontId="2" fillId="0" borderId="36" xfId="17" applyNumberFormat="1" applyFont="1" applyBorder="1" applyAlignment="1">
      <alignment horizontal="center" vertical="center"/>
    </xf>
    <xf numFmtId="38" fontId="2" fillId="0" borderId="13" xfId="17" applyFont="1" applyBorder="1" applyAlignment="1">
      <alignment horizontal="center" vertical="center"/>
    </xf>
    <xf numFmtId="38" fontId="2" fillId="0" borderId="36" xfId="17" applyFont="1" applyBorder="1" applyAlignment="1">
      <alignment horizontal="center" vertical="center"/>
    </xf>
    <xf numFmtId="38" fontId="2" fillId="0" borderId="40" xfId="17" applyFont="1" applyBorder="1" applyAlignment="1">
      <alignment horizontal="center" vertical="center"/>
    </xf>
    <xf numFmtId="38" fontId="4" fillId="0" borderId="15" xfId="17" applyFont="1" applyBorder="1" applyAlignment="1">
      <alignment horizontal="center" vertical="center"/>
    </xf>
    <xf numFmtId="38" fontId="4" fillId="0" borderId="11" xfId="17" applyFont="1" applyBorder="1" applyAlignment="1">
      <alignment horizontal="center" vertical="center"/>
    </xf>
    <xf numFmtId="38" fontId="4" fillId="0" borderId="17" xfId="17" applyFont="1" applyBorder="1" applyAlignment="1">
      <alignment horizontal="center" vertical="center"/>
    </xf>
    <xf numFmtId="38" fontId="4" fillId="0" borderId="1" xfId="17" applyFont="1" applyBorder="1" applyAlignment="1">
      <alignment horizontal="center" vertical="center"/>
    </xf>
    <xf numFmtId="38" fontId="4" fillId="0" borderId="19" xfId="17" applyFont="1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6" fontId="4" fillId="0" borderId="94" xfId="17" applyNumberFormat="1" applyFont="1" applyBorder="1" applyAlignment="1">
      <alignment horizontal="center" vertical="center"/>
    </xf>
    <xf numFmtId="176" fontId="4" fillId="0" borderId="119" xfId="17" applyNumberFormat="1" applyFont="1" applyBorder="1" applyAlignment="1">
      <alignment horizontal="center" vertical="center"/>
    </xf>
    <xf numFmtId="176" fontId="4" fillId="0" borderId="0" xfId="17" applyNumberFormat="1" applyFont="1" applyBorder="1" applyAlignment="1">
      <alignment horizontal="center" vertical="center"/>
    </xf>
    <xf numFmtId="176" fontId="4" fillId="0" borderId="2" xfId="17" applyNumberFormat="1" applyFont="1" applyBorder="1" applyAlignment="1">
      <alignment horizontal="center" vertical="center"/>
    </xf>
    <xf numFmtId="176" fontId="4" fillId="0" borderId="1" xfId="17" applyNumberFormat="1" applyFont="1" applyBorder="1" applyAlignment="1">
      <alignment horizontal="center" vertical="center"/>
    </xf>
    <xf numFmtId="176" fontId="4" fillId="0" borderId="19" xfId="17" applyNumberFormat="1" applyFont="1" applyBorder="1" applyAlignment="1">
      <alignment horizontal="center" vertical="center"/>
    </xf>
    <xf numFmtId="176" fontId="2" fillId="0" borderId="17" xfId="17" applyNumberFormat="1" applyFont="1" applyBorder="1" applyAlignment="1">
      <alignment horizontal="left" vertical="center" shrinkToFit="1"/>
    </xf>
    <xf numFmtId="176" fontId="2" fillId="0" borderId="1" xfId="17" applyNumberFormat="1" applyFont="1" applyBorder="1" applyAlignment="1">
      <alignment horizontal="left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8" fontId="2" fillId="3" borderId="34" xfId="0" applyNumberFormat="1" applyFont="1" applyFill="1" applyBorder="1" applyAlignment="1">
      <alignment horizontal="right" vertical="center"/>
    </xf>
    <xf numFmtId="178" fontId="2" fillId="3" borderId="32" xfId="0" applyNumberFormat="1" applyFont="1" applyFill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right" vertical="center"/>
    </xf>
    <xf numFmtId="178" fontId="2" fillId="0" borderId="30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right" vertical="center"/>
    </xf>
    <xf numFmtId="38" fontId="4" fillId="0" borderId="17" xfId="17" applyFont="1" applyFill="1" applyBorder="1" applyAlignment="1">
      <alignment horizontal="left" vertical="center" shrinkToFit="1"/>
    </xf>
    <xf numFmtId="38" fontId="4" fillId="0" borderId="1" xfId="17" applyFont="1" applyFill="1" applyBorder="1" applyAlignment="1">
      <alignment horizontal="left" vertical="center" shrinkToFit="1"/>
    </xf>
    <xf numFmtId="38" fontId="4" fillId="0" borderId="16" xfId="17" applyFont="1" applyFill="1" applyBorder="1" applyAlignment="1">
      <alignment horizontal="center" vertical="center"/>
    </xf>
    <xf numFmtId="38" fontId="4" fillId="0" borderId="54" xfId="17" applyFont="1" applyFill="1" applyBorder="1" applyAlignment="1">
      <alignment horizontal="center" vertical="center"/>
    </xf>
    <xf numFmtId="38" fontId="4" fillId="0" borderId="15" xfId="17" applyFont="1" applyFill="1" applyBorder="1" applyAlignment="1">
      <alignment horizontal="center" vertical="center"/>
    </xf>
    <xf numFmtId="38" fontId="4" fillId="0" borderId="11" xfId="17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44" xfId="17" applyNumberFormat="1" applyFont="1" applyFill="1" applyBorder="1" applyAlignment="1">
      <alignment horizontal="center" vertical="center"/>
    </xf>
    <xf numFmtId="49" fontId="2" fillId="0" borderId="32" xfId="17" applyNumberFormat="1" applyFont="1" applyFill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38" fontId="4" fillId="0" borderId="44" xfId="17" applyFont="1" applyBorder="1" applyAlignment="1">
      <alignment horizontal="center" vertical="center"/>
    </xf>
    <xf numFmtId="38" fontId="4" fillId="0" borderId="32" xfId="17" applyFont="1" applyBorder="1" applyAlignment="1">
      <alignment horizontal="center" vertical="center"/>
    </xf>
    <xf numFmtId="38" fontId="6" fillId="0" borderId="3" xfId="17" applyFont="1" applyBorder="1" applyAlignment="1">
      <alignment horizontal="left" vertical="center" wrapText="1" shrinkToFit="1"/>
    </xf>
    <xf numFmtId="38" fontId="6" fillId="0" borderId="1" xfId="17" applyFont="1" applyBorder="1" applyAlignment="1">
      <alignment horizontal="left" vertical="center" shrinkToFit="1"/>
    </xf>
    <xf numFmtId="38" fontId="6" fillId="0" borderId="5" xfId="17" applyFont="1" applyBorder="1" applyAlignment="1">
      <alignment horizontal="left" vertical="center" shrinkToFit="1"/>
    </xf>
    <xf numFmtId="38" fontId="6" fillId="0" borderId="2" xfId="17" applyFont="1" applyBorder="1" applyAlignment="1">
      <alignment horizontal="left" vertical="center" shrinkToFit="1"/>
    </xf>
    <xf numFmtId="38" fontId="4" fillId="0" borderId="3" xfId="17" applyFont="1" applyBorder="1" applyAlignment="1">
      <alignment horizontal="left" vertical="center"/>
    </xf>
    <xf numFmtId="38" fontId="4" fillId="0" borderId="1" xfId="17" applyFont="1" applyBorder="1" applyAlignment="1">
      <alignment horizontal="left" vertical="center"/>
    </xf>
    <xf numFmtId="38" fontId="4" fillId="0" borderId="4" xfId="17" applyFont="1" applyBorder="1" applyAlignment="1">
      <alignment horizontal="left" vertical="center"/>
    </xf>
    <xf numFmtId="38" fontId="4" fillId="0" borderId="0" xfId="17" applyFont="1" applyBorder="1" applyAlignment="1">
      <alignment horizontal="left" vertical="center"/>
    </xf>
    <xf numFmtId="38" fontId="4" fillId="0" borderId="145" xfId="17" applyFont="1" applyBorder="1" applyAlignment="1">
      <alignment horizontal="left" vertical="center" shrinkToFit="1"/>
    </xf>
    <xf numFmtId="38" fontId="4" fillId="0" borderId="146" xfId="17" applyFont="1" applyBorder="1" applyAlignment="1">
      <alignment horizontal="left" vertical="center" shrinkToFit="1"/>
    </xf>
    <xf numFmtId="38" fontId="4" fillId="0" borderId="113" xfId="17" applyFont="1" applyBorder="1" applyAlignment="1">
      <alignment horizontal="left" vertical="center" shrinkToFit="1"/>
    </xf>
    <xf numFmtId="38" fontId="4" fillId="0" borderId="127" xfId="17" applyFont="1" applyBorder="1" applyAlignment="1">
      <alignment horizontal="left" vertical="center" shrinkToFit="1"/>
    </xf>
    <xf numFmtId="38" fontId="1" fillId="0" borderId="113" xfId="17" applyFont="1" applyBorder="1" applyAlignment="1">
      <alignment horizontal="left" vertical="center" wrapText="1" shrinkToFit="1"/>
    </xf>
    <xf numFmtId="38" fontId="1" fillId="0" borderId="127" xfId="17" applyFont="1" applyBorder="1" applyAlignment="1">
      <alignment horizontal="left" vertical="center" shrinkToFit="1"/>
    </xf>
    <xf numFmtId="38" fontId="6" fillId="0" borderId="145" xfId="17" applyFont="1" applyBorder="1" applyAlignment="1">
      <alignment horizontal="left" vertical="center" wrapText="1" shrinkToFit="1"/>
    </xf>
    <xf numFmtId="38" fontId="6" fillId="0" borderId="146" xfId="17" applyFont="1" applyBorder="1" applyAlignment="1">
      <alignment horizontal="left" vertical="center" shrinkToFit="1"/>
    </xf>
    <xf numFmtId="38" fontId="4" fillId="0" borderId="113" xfId="17" applyFont="1" applyBorder="1" applyAlignment="1">
      <alignment horizontal="left" vertical="center"/>
    </xf>
    <xf numFmtId="38" fontId="4" fillId="0" borderId="147" xfId="17" applyFont="1" applyBorder="1" applyAlignment="1">
      <alignment horizontal="left" vertical="center"/>
    </xf>
    <xf numFmtId="38" fontId="4" fillId="0" borderId="113" xfId="17" applyFont="1" applyFill="1" applyBorder="1" applyAlignment="1">
      <alignment horizontal="left" vertical="center"/>
    </xf>
    <xf numFmtId="38" fontId="4" fillId="0" borderId="127" xfId="17" applyFont="1" applyFill="1" applyBorder="1" applyAlignment="1">
      <alignment horizontal="left" vertical="center"/>
    </xf>
    <xf numFmtId="38" fontId="4" fillId="0" borderId="145" xfId="17" applyFont="1" applyFill="1" applyBorder="1" applyAlignment="1">
      <alignment horizontal="left" vertical="center"/>
    </xf>
    <xf numFmtId="38" fontId="4" fillId="0" borderId="146" xfId="17" applyFont="1" applyFill="1" applyBorder="1" applyAlignment="1">
      <alignment horizontal="left" vertical="center"/>
    </xf>
    <xf numFmtId="38" fontId="4" fillId="0" borderId="72" xfId="17" applyFont="1" applyBorder="1" applyAlignment="1">
      <alignment horizontal="left" vertical="center"/>
    </xf>
    <xf numFmtId="38" fontId="4" fillId="0" borderId="148" xfId="17" applyFont="1" applyBorder="1" applyAlignment="1">
      <alignment horizontal="left" vertical="center"/>
    </xf>
    <xf numFmtId="38" fontId="4" fillId="0" borderId="71" xfId="17" applyFont="1" applyBorder="1" applyAlignment="1">
      <alignment horizontal="left" vertical="center" shrinkToFit="1"/>
    </xf>
    <xf numFmtId="38" fontId="4" fillId="0" borderId="149" xfId="17" applyFont="1" applyBorder="1" applyAlignment="1">
      <alignment horizontal="left" vertical="center" shrinkToFit="1"/>
    </xf>
    <xf numFmtId="38" fontId="4" fillId="0" borderId="76" xfId="17" applyFont="1" applyBorder="1" applyAlignment="1">
      <alignment horizontal="left" vertical="center" shrinkToFit="1"/>
    </xf>
    <xf numFmtId="38" fontId="4" fillId="0" borderId="80" xfId="17" applyFont="1" applyBorder="1" applyAlignment="1">
      <alignment horizontal="left" vertical="center" shrinkToFit="1"/>
    </xf>
    <xf numFmtId="38" fontId="4" fillId="0" borderId="71" xfId="17" applyFont="1" applyFill="1" applyBorder="1" applyAlignment="1">
      <alignment horizontal="left" vertical="center" shrinkToFit="1"/>
    </xf>
    <xf numFmtId="38" fontId="4" fillId="0" borderId="149" xfId="17" applyFont="1" applyFill="1" applyBorder="1" applyAlignment="1">
      <alignment horizontal="left" vertical="center" shrinkToFit="1"/>
    </xf>
    <xf numFmtId="38" fontId="6" fillId="0" borderId="17" xfId="17" applyFont="1" applyBorder="1" applyAlignment="1">
      <alignment horizontal="left" vertical="center" wrapText="1"/>
    </xf>
    <xf numFmtId="38" fontId="6" fillId="0" borderId="1" xfId="17" applyFont="1" applyBorder="1" applyAlignment="1">
      <alignment horizontal="left" vertical="center" wrapText="1"/>
    </xf>
    <xf numFmtId="38" fontId="6" fillId="0" borderId="15" xfId="17" applyFont="1" applyBorder="1" applyAlignment="1">
      <alignment horizontal="left" vertical="center" wrapText="1"/>
    </xf>
    <xf numFmtId="38" fontId="6" fillId="0" borderId="2" xfId="17" applyFont="1" applyBorder="1" applyAlignment="1">
      <alignment horizontal="left" vertical="center" wrapText="1"/>
    </xf>
    <xf numFmtId="38" fontId="4" fillId="0" borderId="79" xfId="17" applyFont="1" applyBorder="1" applyAlignment="1">
      <alignment horizontal="left" vertical="center"/>
    </xf>
    <xf numFmtId="38" fontId="4" fillId="0" borderId="40" xfId="17" applyFont="1" applyBorder="1" applyAlignment="1">
      <alignment horizontal="left" vertical="center"/>
    </xf>
    <xf numFmtId="38" fontId="4" fillId="0" borderId="16" xfId="17" applyFont="1" applyBorder="1" applyAlignment="1">
      <alignment horizontal="left" vertical="center" wrapText="1"/>
    </xf>
    <xf numFmtId="38" fontId="4" fillId="0" borderId="0" xfId="17" applyFont="1" applyBorder="1" applyAlignment="1">
      <alignment horizontal="left" vertical="center" wrapText="1"/>
    </xf>
    <xf numFmtId="38" fontId="4" fillId="0" borderId="42" xfId="17" applyFont="1" applyBorder="1" applyAlignment="1">
      <alignment horizontal="left" vertical="center" wrapText="1"/>
    </xf>
    <xf numFmtId="38" fontId="4" fillId="0" borderId="109" xfId="17" applyFont="1" applyBorder="1" applyAlignment="1">
      <alignment horizontal="left" vertical="center"/>
    </xf>
    <xf numFmtId="38" fontId="4" fillId="0" borderId="104" xfId="17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5</xdr:col>
      <xdr:colOff>0</xdr:colOff>
      <xdr:row>2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247650"/>
          <a:ext cx="31813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1590675</xdr:colOff>
      <xdr:row>4</xdr:row>
      <xdr:rowOff>209550</xdr:rowOff>
    </xdr:to>
    <xdr:sp>
      <xdr:nvSpPr>
        <xdr:cNvPr id="1" name="Line 1"/>
        <xdr:cNvSpPr>
          <a:spLocks/>
        </xdr:cNvSpPr>
      </xdr:nvSpPr>
      <xdr:spPr>
        <a:xfrm>
          <a:off x="19050" y="285750"/>
          <a:ext cx="18478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4</xdr:col>
      <xdr:colOff>1333500</xdr:colOff>
      <xdr:row>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" y="228600"/>
          <a:ext cx="27908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8</xdr:col>
      <xdr:colOff>9525</xdr:colOff>
      <xdr:row>2</xdr:row>
      <xdr:rowOff>180975</xdr:rowOff>
    </xdr:to>
    <xdr:sp>
      <xdr:nvSpPr>
        <xdr:cNvPr id="1" name="Line 1"/>
        <xdr:cNvSpPr>
          <a:spLocks/>
        </xdr:cNvSpPr>
      </xdr:nvSpPr>
      <xdr:spPr>
        <a:xfrm>
          <a:off x="28575" y="276225"/>
          <a:ext cx="38766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4</xdr:col>
      <xdr:colOff>1552575</xdr:colOff>
      <xdr:row>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9050" y="257175"/>
          <a:ext cx="24574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0</xdr:colOff>
      <xdr:row>2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9050" y="209550"/>
          <a:ext cx="33528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219075"/>
          <a:ext cx="26860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5</xdr:col>
      <xdr:colOff>0</xdr:colOff>
      <xdr:row>2</xdr:row>
      <xdr:rowOff>133350</xdr:rowOff>
    </xdr:to>
    <xdr:sp>
      <xdr:nvSpPr>
        <xdr:cNvPr id="1" name="Line 1"/>
        <xdr:cNvSpPr>
          <a:spLocks/>
        </xdr:cNvSpPr>
      </xdr:nvSpPr>
      <xdr:spPr>
        <a:xfrm>
          <a:off x="0" y="238125"/>
          <a:ext cx="1914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4</xdr:col>
      <xdr:colOff>781050</xdr:colOff>
      <xdr:row>2</xdr:row>
      <xdr:rowOff>133350</xdr:rowOff>
    </xdr:to>
    <xdr:sp>
      <xdr:nvSpPr>
        <xdr:cNvPr id="1" name="Line 1"/>
        <xdr:cNvSpPr>
          <a:spLocks/>
        </xdr:cNvSpPr>
      </xdr:nvSpPr>
      <xdr:spPr>
        <a:xfrm>
          <a:off x="0" y="266700"/>
          <a:ext cx="36957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H89"/>
  <sheetViews>
    <sheetView tabSelected="1" zoomScaleSheetLayoutView="100" workbookViewId="0" topLeftCell="A1">
      <selection activeCell="J4" sqref="J4"/>
    </sheetView>
  </sheetViews>
  <sheetFormatPr defaultColWidth="9.00390625" defaultRowHeight="15" customHeight="1"/>
  <cols>
    <col min="1" max="1" width="2.75390625" style="681" customWidth="1"/>
    <col min="2" max="2" width="1.37890625" style="681" customWidth="1"/>
    <col min="3" max="3" width="3.50390625" style="681" customWidth="1"/>
    <col min="4" max="4" width="9.00390625" style="681" customWidth="1"/>
    <col min="5" max="5" width="22.375" style="620" customWidth="1"/>
    <col min="6" max="8" width="14.25390625" style="681" customWidth="1"/>
    <col min="9" max="16384" width="9.00390625" style="680" customWidth="1"/>
  </cols>
  <sheetData>
    <row r="1" spans="1:8" ht="24.75" customHeight="1">
      <c r="A1" s="707" t="s">
        <v>135</v>
      </c>
      <c r="B1" s="707"/>
      <c r="C1" s="708"/>
      <c r="D1" s="708"/>
      <c r="E1" s="708"/>
      <c r="F1" s="708"/>
      <c r="G1" s="708"/>
      <c r="H1" s="708"/>
    </row>
    <row r="2" ht="8.25" customHeight="1"/>
    <row r="3" spans="1:2" ht="15" customHeight="1" thickBot="1">
      <c r="A3" s="283" t="s">
        <v>136</v>
      </c>
      <c r="B3" s="14"/>
    </row>
    <row r="4" spans="1:8" ht="15" customHeight="1">
      <c r="A4" s="98"/>
      <c r="B4" s="99"/>
      <c r="C4" s="99"/>
      <c r="D4" s="99"/>
      <c r="E4" s="127" t="s">
        <v>122</v>
      </c>
      <c r="F4" s="101" t="s">
        <v>485</v>
      </c>
      <c r="G4" s="114" t="s">
        <v>486</v>
      </c>
      <c r="H4" s="712" t="s">
        <v>449</v>
      </c>
    </row>
    <row r="5" spans="1:8" ht="15" customHeight="1" thickBot="1">
      <c r="A5" s="110"/>
      <c r="B5" s="111"/>
      <c r="C5" s="111" t="s">
        <v>123</v>
      </c>
      <c r="D5" s="111"/>
      <c r="E5" s="128"/>
      <c r="F5" s="113" t="s">
        <v>82</v>
      </c>
      <c r="G5" s="115" t="s">
        <v>83</v>
      </c>
      <c r="H5" s="713"/>
    </row>
    <row r="6" spans="1:8" ht="15" customHeight="1">
      <c r="A6" s="102" t="s">
        <v>137</v>
      </c>
      <c r="B6" s="16"/>
      <c r="C6" s="16"/>
      <c r="D6" s="16"/>
      <c r="E6" s="254"/>
      <c r="F6" s="250">
        <v>25294</v>
      </c>
      <c r="G6" s="246">
        <v>27484</v>
      </c>
      <c r="H6" s="629"/>
    </row>
    <row r="7" spans="1:8" ht="15" customHeight="1">
      <c r="A7" s="189" t="s">
        <v>138</v>
      </c>
      <c r="B7" s="18"/>
      <c r="C7" s="18"/>
      <c r="D7" s="18"/>
      <c r="E7" s="132"/>
      <c r="F7" s="251">
        <v>26755</v>
      </c>
      <c r="G7" s="247">
        <v>29830</v>
      </c>
      <c r="H7" s="630"/>
    </row>
    <row r="8" spans="1:8" ht="15" customHeight="1">
      <c r="A8" s="189" t="s">
        <v>139</v>
      </c>
      <c r="B8" s="18"/>
      <c r="C8" s="18"/>
      <c r="D8" s="18"/>
      <c r="E8" s="132"/>
      <c r="F8" s="251">
        <v>31503</v>
      </c>
      <c r="G8" s="247">
        <v>38443</v>
      </c>
      <c r="H8" s="630"/>
    </row>
    <row r="9" spans="1:8" ht="15" customHeight="1">
      <c r="A9" s="189" t="s">
        <v>140</v>
      </c>
      <c r="B9" s="18"/>
      <c r="C9" s="18"/>
      <c r="D9" s="18"/>
      <c r="E9" s="132"/>
      <c r="F9" s="252" t="s">
        <v>141</v>
      </c>
      <c r="G9" s="248" t="s">
        <v>141</v>
      </c>
      <c r="H9" s="631"/>
    </row>
    <row r="10" spans="1:8" ht="15" customHeight="1" thickBot="1">
      <c r="A10" s="202" t="s">
        <v>142</v>
      </c>
      <c r="B10" s="185"/>
      <c r="C10" s="185"/>
      <c r="D10" s="185"/>
      <c r="E10" s="256"/>
      <c r="F10" s="258" t="s">
        <v>143</v>
      </c>
      <c r="G10" s="259" t="s">
        <v>144</v>
      </c>
      <c r="H10" s="632"/>
    </row>
    <row r="11" spans="1:8" ht="15" customHeight="1">
      <c r="A11" s="103" t="s">
        <v>145</v>
      </c>
      <c r="B11" s="42"/>
      <c r="C11" s="42"/>
      <c r="D11" s="42"/>
      <c r="E11" s="257"/>
      <c r="F11" s="634"/>
      <c r="G11" s="635"/>
      <c r="H11" s="633"/>
    </row>
    <row r="12" spans="1:8" ht="15" customHeight="1">
      <c r="A12" s="703"/>
      <c r="B12" s="704"/>
      <c r="C12" s="17" t="s">
        <v>146</v>
      </c>
      <c r="D12" s="18"/>
      <c r="E12" s="132"/>
      <c r="F12" s="253">
        <v>198711</v>
      </c>
      <c r="G12" s="249">
        <v>60555</v>
      </c>
      <c r="H12" s="121">
        <f>SUM(F12:G12)</f>
        <v>259266</v>
      </c>
    </row>
    <row r="13" spans="1:8" ht="15" customHeight="1">
      <c r="A13" s="703"/>
      <c r="B13" s="704"/>
      <c r="C13" s="17" t="s">
        <v>147</v>
      </c>
      <c r="D13" s="18"/>
      <c r="E13" s="132"/>
      <c r="F13" s="253">
        <v>188730</v>
      </c>
      <c r="G13" s="249">
        <v>49141</v>
      </c>
      <c r="H13" s="121">
        <f aca="true" t="shared" si="0" ref="H13:H22">SUM(F13:G13)</f>
        <v>237871</v>
      </c>
    </row>
    <row r="14" spans="1:8" ht="15" customHeight="1">
      <c r="A14" s="703"/>
      <c r="B14" s="704"/>
      <c r="C14" s="17" t="s">
        <v>148</v>
      </c>
      <c r="D14" s="18"/>
      <c r="E14" s="132"/>
      <c r="F14" s="253">
        <v>154168</v>
      </c>
      <c r="G14" s="249">
        <v>80000</v>
      </c>
      <c r="H14" s="121">
        <f t="shared" si="0"/>
        <v>234168</v>
      </c>
    </row>
    <row r="15" spans="1:8" ht="15" customHeight="1">
      <c r="A15" s="703"/>
      <c r="B15" s="704"/>
      <c r="C15" s="17" t="s">
        <v>149</v>
      </c>
      <c r="D15" s="18"/>
      <c r="E15" s="132"/>
      <c r="F15" s="253">
        <v>148900</v>
      </c>
      <c r="G15" s="249">
        <v>59851</v>
      </c>
      <c r="H15" s="121">
        <f t="shared" si="0"/>
        <v>208751</v>
      </c>
    </row>
    <row r="16" spans="1:8" ht="15" customHeight="1">
      <c r="A16" s="703"/>
      <c r="B16" s="704"/>
      <c r="C16" s="17" t="s">
        <v>150</v>
      </c>
      <c r="D16" s="18"/>
      <c r="E16" s="132"/>
      <c r="F16" s="253">
        <v>148900</v>
      </c>
      <c r="G16" s="249">
        <v>59851</v>
      </c>
      <c r="H16" s="121">
        <f t="shared" si="0"/>
        <v>208751</v>
      </c>
    </row>
    <row r="17" spans="1:8" ht="15" customHeight="1">
      <c r="A17" s="703"/>
      <c r="B17" s="704"/>
      <c r="C17" s="17" t="s">
        <v>151</v>
      </c>
      <c r="D17" s="18"/>
      <c r="E17" s="132"/>
      <c r="F17" s="253">
        <v>147186</v>
      </c>
      <c r="G17" s="249">
        <v>58267</v>
      </c>
      <c r="H17" s="121">
        <f t="shared" si="0"/>
        <v>205453</v>
      </c>
    </row>
    <row r="18" spans="1:8" ht="15" customHeight="1">
      <c r="A18" s="703"/>
      <c r="B18" s="704"/>
      <c r="C18" s="17" t="s">
        <v>152</v>
      </c>
      <c r="D18" s="18"/>
      <c r="E18" s="132"/>
      <c r="F18" s="253">
        <v>22555</v>
      </c>
      <c r="G18" s="249">
        <v>3563</v>
      </c>
      <c r="H18" s="121">
        <f t="shared" si="0"/>
        <v>26118</v>
      </c>
    </row>
    <row r="19" spans="1:8" ht="15" customHeight="1">
      <c r="A19" s="703"/>
      <c r="B19" s="704"/>
      <c r="C19" s="17" t="s">
        <v>153</v>
      </c>
      <c r="D19" s="18"/>
      <c r="E19" s="132"/>
      <c r="F19" s="253">
        <v>5046</v>
      </c>
      <c r="G19" s="249">
        <v>575</v>
      </c>
      <c r="H19" s="121">
        <f t="shared" si="0"/>
        <v>5621</v>
      </c>
    </row>
    <row r="20" spans="1:8" ht="15" customHeight="1">
      <c r="A20" s="703"/>
      <c r="B20" s="704"/>
      <c r="C20" s="17" t="s">
        <v>154</v>
      </c>
      <c r="D20" s="18"/>
      <c r="E20" s="132"/>
      <c r="F20" s="253">
        <v>4376</v>
      </c>
      <c r="G20" s="249">
        <v>2038</v>
      </c>
      <c r="H20" s="121">
        <f t="shared" si="0"/>
        <v>6414</v>
      </c>
    </row>
    <row r="21" spans="1:8" ht="15" customHeight="1">
      <c r="A21" s="703"/>
      <c r="B21" s="704"/>
      <c r="C21" s="17" t="s">
        <v>155</v>
      </c>
      <c r="D21" s="18"/>
      <c r="E21" s="132"/>
      <c r="F21" s="253">
        <v>3809</v>
      </c>
      <c r="G21" s="249">
        <v>1937</v>
      </c>
      <c r="H21" s="121">
        <f t="shared" si="0"/>
        <v>5746</v>
      </c>
    </row>
    <row r="22" spans="1:8" ht="15" customHeight="1">
      <c r="A22" s="703"/>
      <c r="B22" s="704"/>
      <c r="C22" s="17" t="s">
        <v>156</v>
      </c>
      <c r="D22" s="18"/>
      <c r="E22" s="132"/>
      <c r="F22" s="253">
        <v>3809</v>
      </c>
      <c r="G22" s="249">
        <v>1937</v>
      </c>
      <c r="H22" s="121">
        <f t="shared" si="0"/>
        <v>5746</v>
      </c>
    </row>
    <row r="23" spans="1:8" ht="15" customHeight="1">
      <c r="A23" s="703"/>
      <c r="B23" s="704"/>
      <c r="C23" s="19" t="s">
        <v>157</v>
      </c>
      <c r="D23" s="20"/>
      <c r="E23" s="255"/>
      <c r="F23" s="636"/>
      <c r="G23" s="637"/>
      <c r="H23" s="638"/>
    </row>
    <row r="24" spans="1:8" ht="15" customHeight="1">
      <c r="A24" s="703"/>
      <c r="B24" s="704"/>
      <c r="C24" s="21"/>
      <c r="D24" s="401" t="s">
        <v>501</v>
      </c>
      <c r="E24" s="537"/>
      <c r="F24" s="610">
        <f>ROUND(F16/F12*100,1)</f>
        <v>74.9</v>
      </c>
      <c r="G24" s="613">
        <f>ROUND(G16/G12*100,1)</f>
        <v>98.8</v>
      </c>
      <c r="H24" s="616">
        <f>ROUND(H16/H12*100,1)</f>
        <v>80.5</v>
      </c>
    </row>
    <row r="25" spans="1:8" ht="15" customHeight="1">
      <c r="A25" s="703"/>
      <c r="B25" s="704"/>
      <c r="C25" s="21"/>
      <c r="D25" s="401" t="s">
        <v>502</v>
      </c>
      <c r="E25" s="537"/>
      <c r="F25" s="610">
        <f>ROUND(F16/F13*100,1)</f>
        <v>78.9</v>
      </c>
      <c r="G25" s="613">
        <f>ROUND(G16/G13*100,1)</f>
        <v>121.8</v>
      </c>
      <c r="H25" s="616">
        <f>ROUND(H16/H13*100,1)</f>
        <v>87.8</v>
      </c>
    </row>
    <row r="26" spans="1:8" ht="15" customHeight="1">
      <c r="A26" s="703"/>
      <c r="B26" s="704"/>
      <c r="C26" s="21"/>
      <c r="D26" s="401" t="s">
        <v>503</v>
      </c>
      <c r="E26" s="537"/>
      <c r="F26" s="610">
        <f>ROUND(F16/F14*100,1)</f>
        <v>96.6</v>
      </c>
      <c r="G26" s="613">
        <f>ROUND(G16/G14*100,1)</f>
        <v>74.8</v>
      </c>
      <c r="H26" s="616">
        <f>ROUND(H16/H14*100,1)</f>
        <v>89.1</v>
      </c>
    </row>
    <row r="27" spans="1:8" ht="15" customHeight="1">
      <c r="A27" s="703"/>
      <c r="B27" s="704"/>
      <c r="C27" s="21"/>
      <c r="D27" s="401" t="s">
        <v>504</v>
      </c>
      <c r="E27" s="537"/>
      <c r="F27" s="610">
        <f>ROUND(F17/F16*100,1)</f>
        <v>98.8</v>
      </c>
      <c r="G27" s="613">
        <f>ROUND(G17/G16*100,1)</f>
        <v>97.4</v>
      </c>
      <c r="H27" s="616">
        <f>ROUND(H17/H16*100,1)</f>
        <v>98.4</v>
      </c>
    </row>
    <row r="28" spans="1:8" ht="15" customHeight="1">
      <c r="A28" s="703"/>
      <c r="B28" s="704"/>
      <c r="C28" s="21"/>
      <c r="D28" s="401" t="s">
        <v>505</v>
      </c>
      <c r="E28" s="537"/>
      <c r="F28" s="610">
        <f>ROUND(F22/F18*100,1)</f>
        <v>16.9</v>
      </c>
      <c r="G28" s="613">
        <f>ROUND(G22/G18*100,1)</f>
        <v>54.4</v>
      </c>
      <c r="H28" s="616">
        <f>ROUND(H22/H18*100,1)</f>
        <v>22</v>
      </c>
    </row>
    <row r="29" spans="1:8" ht="15" customHeight="1">
      <c r="A29" s="703"/>
      <c r="B29" s="704"/>
      <c r="C29" s="21"/>
      <c r="D29" s="401" t="s">
        <v>506</v>
      </c>
      <c r="E29" s="537"/>
      <c r="F29" s="610">
        <f>ROUND(F22/F19*100,1)</f>
        <v>75.5</v>
      </c>
      <c r="G29" s="613">
        <f>ROUND(G22/G19*100,1)</f>
        <v>336.9</v>
      </c>
      <c r="H29" s="616">
        <f>ROUND(H22/H19*100,1)</f>
        <v>102.2</v>
      </c>
    </row>
    <row r="30" spans="1:8" ht="15" customHeight="1">
      <c r="A30" s="703"/>
      <c r="B30" s="704"/>
      <c r="C30" s="15"/>
      <c r="D30" s="398" t="s">
        <v>507</v>
      </c>
      <c r="E30" s="538"/>
      <c r="F30" s="611">
        <f>ROUND(F22/F20*100,1)</f>
        <v>87</v>
      </c>
      <c r="G30" s="614">
        <f>ROUND(G22/G20*100,1)</f>
        <v>95</v>
      </c>
      <c r="H30" s="617">
        <f>ROUND(H22/H20*100,1)</f>
        <v>89.6</v>
      </c>
    </row>
    <row r="31" spans="1:8" ht="15" customHeight="1" thickBot="1">
      <c r="A31" s="705"/>
      <c r="B31" s="706"/>
      <c r="C31" s="136" t="s">
        <v>461</v>
      </c>
      <c r="D31" s="185"/>
      <c r="E31" s="256"/>
      <c r="F31" s="612">
        <f>F16/F22</f>
        <v>39.09162509845104</v>
      </c>
      <c r="G31" s="615">
        <f>G16/G22</f>
        <v>30.898812596799175</v>
      </c>
      <c r="H31" s="618">
        <f>H16/H22</f>
        <v>36.32979463974939</v>
      </c>
    </row>
    <row r="32" spans="1:8" ht="15" customHeight="1">
      <c r="A32" s="103" t="s">
        <v>158</v>
      </c>
      <c r="B32" s="42"/>
      <c r="C32" s="42"/>
      <c r="D32" s="42"/>
      <c r="E32" s="257"/>
      <c r="F32" s="634"/>
      <c r="G32" s="635"/>
      <c r="H32" s="633"/>
    </row>
    <row r="33" spans="1:8" ht="15" customHeight="1">
      <c r="A33" s="703"/>
      <c r="B33" s="704"/>
      <c r="C33" s="19" t="s">
        <v>159</v>
      </c>
      <c r="D33" s="20"/>
      <c r="E33" s="255"/>
      <c r="F33" s="253">
        <v>90230681</v>
      </c>
      <c r="G33" s="249">
        <v>42670861</v>
      </c>
      <c r="H33" s="120">
        <f>SUM(H34:H38)</f>
        <v>132901542</v>
      </c>
    </row>
    <row r="34" spans="1:8" ht="15" customHeight="1">
      <c r="A34" s="703"/>
      <c r="B34" s="704"/>
      <c r="C34" s="709" t="s">
        <v>160</v>
      </c>
      <c r="D34" s="502" t="s">
        <v>161</v>
      </c>
      <c r="E34" s="539"/>
      <c r="F34" s="540">
        <v>27488346</v>
      </c>
      <c r="G34" s="541">
        <v>15656024</v>
      </c>
      <c r="H34" s="350">
        <f>SUM(F34:G34)</f>
        <v>43144370</v>
      </c>
    </row>
    <row r="35" spans="1:8" ht="15" customHeight="1">
      <c r="A35" s="703"/>
      <c r="B35" s="704"/>
      <c r="C35" s="710"/>
      <c r="D35" s="361" t="s">
        <v>162</v>
      </c>
      <c r="E35" s="537"/>
      <c r="F35" s="542">
        <v>47309507</v>
      </c>
      <c r="G35" s="543">
        <v>9880400</v>
      </c>
      <c r="H35" s="325">
        <f aca="true" t="shared" si="1" ref="H35:H44">SUM(F35:G35)</f>
        <v>57189907</v>
      </c>
    </row>
    <row r="36" spans="1:8" ht="15" customHeight="1">
      <c r="A36" s="703"/>
      <c r="B36" s="704"/>
      <c r="C36" s="710"/>
      <c r="D36" s="361" t="s">
        <v>163</v>
      </c>
      <c r="E36" s="537"/>
      <c r="F36" s="542">
        <v>5393049</v>
      </c>
      <c r="G36" s="543">
        <v>1875257</v>
      </c>
      <c r="H36" s="325">
        <f t="shared" si="1"/>
        <v>7268306</v>
      </c>
    </row>
    <row r="37" spans="1:8" ht="15" customHeight="1">
      <c r="A37" s="703"/>
      <c r="B37" s="704"/>
      <c r="C37" s="710"/>
      <c r="D37" s="361" t="s">
        <v>164</v>
      </c>
      <c r="E37" s="537"/>
      <c r="F37" s="542">
        <v>0</v>
      </c>
      <c r="G37" s="543">
        <v>0</v>
      </c>
      <c r="H37" s="325">
        <f t="shared" si="1"/>
        <v>0</v>
      </c>
    </row>
    <row r="38" spans="1:8" ht="15" customHeight="1">
      <c r="A38" s="703"/>
      <c r="B38" s="704"/>
      <c r="C38" s="711"/>
      <c r="D38" s="505" t="s">
        <v>165</v>
      </c>
      <c r="E38" s="538"/>
      <c r="F38" s="544">
        <v>10039779</v>
      </c>
      <c r="G38" s="545">
        <v>15259180</v>
      </c>
      <c r="H38" s="357">
        <f t="shared" si="1"/>
        <v>25298959</v>
      </c>
    </row>
    <row r="39" spans="1:8" ht="15" customHeight="1">
      <c r="A39" s="703"/>
      <c r="B39" s="704"/>
      <c r="C39" s="709" t="s">
        <v>166</v>
      </c>
      <c r="D39" s="502" t="s">
        <v>167</v>
      </c>
      <c r="E39" s="539"/>
      <c r="F39" s="540">
        <v>58776088</v>
      </c>
      <c r="G39" s="541">
        <v>28492058</v>
      </c>
      <c r="H39" s="350">
        <f t="shared" si="1"/>
        <v>87268146</v>
      </c>
    </row>
    <row r="40" spans="1:8" ht="15" customHeight="1">
      <c r="A40" s="703"/>
      <c r="B40" s="704"/>
      <c r="C40" s="710"/>
      <c r="D40" s="361" t="s">
        <v>168</v>
      </c>
      <c r="E40" s="537"/>
      <c r="F40" s="542">
        <v>3894746</v>
      </c>
      <c r="G40" s="543">
        <v>956347</v>
      </c>
      <c r="H40" s="325">
        <f t="shared" si="1"/>
        <v>4851093</v>
      </c>
    </row>
    <row r="41" spans="1:8" ht="15" customHeight="1">
      <c r="A41" s="703"/>
      <c r="B41" s="704"/>
      <c r="C41" s="710"/>
      <c r="D41" s="361" t="s">
        <v>169</v>
      </c>
      <c r="E41" s="537"/>
      <c r="F41" s="542">
        <v>22452330</v>
      </c>
      <c r="G41" s="543">
        <v>11796734</v>
      </c>
      <c r="H41" s="325">
        <f t="shared" si="1"/>
        <v>34249064</v>
      </c>
    </row>
    <row r="42" spans="1:8" ht="15" customHeight="1">
      <c r="A42" s="703"/>
      <c r="B42" s="704"/>
      <c r="C42" s="710"/>
      <c r="D42" s="361" t="s">
        <v>164</v>
      </c>
      <c r="E42" s="537"/>
      <c r="F42" s="542">
        <v>3785760</v>
      </c>
      <c r="G42" s="543">
        <v>0</v>
      </c>
      <c r="H42" s="325">
        <f t="shared" si="1"/>
        <v>3785760</v>
      </c>
    </row>
    <row r="43" spans="1:8" ht="15" customHeight="1">
      <c r="A43" s="703"/>
      <c r="B43" s="704"/>
      <c r="C43" s="711"/>
      <c r="D43" s="505" t="s">
        <v>170</v>
      </c>
      <c r="E43" s="538"/>
      <c r="F43" s="544">
        <v>1321757</v>
      </c>
      <c r="G43" s="545">
        <v>1425722</v>
      </c>
      <c r="H43" s="357">
        <f t="shared" si="1"/>
        <v>2747479</v>
      </c>
    </row>
    <row r="44" spans="1:8" ht="15" customHeight="1" thickBot="1">
      <c r="A44" s="705"/>
      <c r="B44" s="706"/>
      <c r="C44" s="136" t="s">
        <v>171</v>
      </c>
      <c r="D44" s="185"/>
      <c r="E44" s="256"/>
      <c r="F44" s="260">
        <v>52718243</v>
      </c>
      <c r="G44" s="261">
        <v>28284526</v>
      </c>
      <c r="H44" s="137">
        <f t="shared" si="1"/>
        <v>81002769</v>
      </c>
    </row>
    <row r="45" spans="1:8" ht="15" customHeight="1">
      <c r="A45" s="103" t="s">
        <v>172</v>
      </c>
      <c r="B45" s="42"/>
      <c r="C45" s="42"/>
      <c r="D45" s="42"/>
      <c r="E45" s="257"/>
      <c r="F45" s="634"/>
      <c r="G45" s="635"/>
      <c r="H45" s="633"/>
    </row>
    <row r="46" spans="1:8" ht="15" customHeight="1">
      <c r="A46" s="703"/>
      <c r="B46" s="704"/>
      <c r="C46" s="19" t="s">
        <v>173</v>
      </c>
      <c r="D46" s="20"/>
      <c r="E46" s="255"/>
      <c r="F46" s="43">
        <v>762</v>
      </c>
      <c r="G46" s="69">
        <v>502</v>
      </c>
      <c r="H46" s="120">
        <f>SUM(H48:H50)</f>
        <v>1264</v>
      </c>
    </row>
    <row r="47" spans="1:8" ht="15" customHeight="1">
      <c r="A47" s="703"/>
      <c r="B47" s="704"/>
      <c r="C47" s="21"/>
      <c r="D47" s="19" t="s">
        <v>174</v>
      </c>
      <c r="E47" s="255"/>
      <c r="F47" s="636"/>
      <c r="G47" s="637"/>
      <c r="H47" s="638"/>
    </row>
    <row r="48" spans="1:8" ht="15" customHeight="1">
      <c r="A48" s="703"/>
      <c r="B48" s="704"/>
      <c r="C48" s="21"/>
      <c r="D48" s="21"/>
      <c r="E48" s="322" t="s">
        <v>175</v>
      </c>
      <c r="F48" s="323">
        <v>759</v>
      </c>
      <c r="G48" s="324">
        <v>376</v>
      </c>
      <c r="H48" s="325">
        <f>SUM(F48:G48)</f>
        <v>1135</v>
      </c>
    </row>
    <row r="49" spans="1:8" ht="15" customHeight="1">
      <c r="A49" s="703"/>
      <c r="B49" s="704"/>
      <c r="C49" s="21"/>
      <c r="D49" s="21"/>
      <c r="E49" s="322" t="s">
        <v>176</v>
      </c>
      <c r="F49" s="323">
        <v>3</v>
      </c>
      <c r="G49" s="324">
        <v>126</v>
      </c>
      <c r="H49" s="325">
        <f>SUM(F49:G49)</f>
        <v>129</v>
      </c>
    </row>
    <row r="50" spans="1:8" ht="15" customHeight="1">
      <c r="A50" s="703"/>
      <c r="B50" s="704"/>
      <c r="C50" s="21"/>
      <c r="D50" s="15"/>
      <c r="E50" s="354" t="s">
        <v>177</v>
      </c>
      <c r="F50" s="355">
        <v>0</v>
      </c>
      <c r="G50" s="356">
        <v>0</v>
      </c>
      <c r="H50" s="357">
        <f>SUM(F50:G50)</f>
        <v>0</v>
      </c>
    </row>
    <row r="51" spans="1:8" ht="15" customHeight="1">
      <c r="A51" s="703"/>
      <c r="B51" s="704"/>
      <c r="C51" s="21"/>
      <c r="D51" s="19" t="s">
        <v>178</v>
      </c>
      <c r="E51" s="255"/>
      <c r="F51" s="636"/>
      <c r="G51" s="637"/>
      <c r="H51" s="638"/>
    </row>
    <row r="52" spans="1:8" ht="15" customHeight="1">
      <c r="A52" s="703"/>
      <c r="B52" s="704"/>
      <c r="C52" s="21"/>
      <c r="D52" s="21"/>
      <c r="E52" s="322" t="s">
        <v>179</v>
      </c>
      <c r="F52" s="323">
        <v>0</v>
      </c>
      <c r="G52" s="324">
        <v>0</v>
      </c>
      <c r="H52" s="325"/>
    </row>
    <row r="53" spans="1:8" ht="15" customHeight="1">
      <c r="A53" s="703"/>
      <c r="B53" s="704"/>
      <c r="C53" s="21"/>
      <c r="D53" s="21"/>
      <c r="E53" s="322" t="s">
        <v>180</v>
      </c>
      <c r="F53" s="323">
        <v>0</v>
      </c>
      <c r="G53" s="324">
        <v>0</v>
      </c>
      <c r="H53" s="325"/>
    </row>
    <row r="54" spans="1:8" ht="15" customHeight="1" thickBot="1">
      <c r="A54" s="705"/>
      <c r="B54" s="706"/>
      <c r="C54" s="133"/>
      <c r="D54" s="133"/>
      <c r="E54" s="339" t="s">
        <v>181</v>
      </c>
      <c r="F54" s="340">
        <v>0</v>
      </c>
      <c r="G54" s="341">
        <v>0</v>
      </c>
      <c r="H54" s="342"/>
    </row>
    <row r="55" spans="1:8" ht="15" customHeight="1">
      <c r="A55" s="103" t="s">
        <v>182</v>
      </c>
      <c r="B55" s="42"/>
      <c r="C55" s="42"/>
      <c r="D55" s="42"/>
      <c r="E55" s="257"/>
      <c r="F55" s="634"/>
      <c r="G55" s="635"/>
      <c r="H55" s="633"/>
    </row>
    <row r="56" spans="1:8" ht="15" customHeight="1">
      <c r="A56" s="703"/>
      <c r="B56" s="704"/>
      <c r="C56" s="19" t="s">
        <v>183</v>
      </c>
      <c r="D56" s="20"/>
      <c r="E56" s="255" t="s">
        <v>463</v>
      </c>
      <c r="F56" s="67">
        <v>1</v>
      </c>
      <c r="G56" s="65">
        <v>1</v>
      </c>
      <c r="H56" s="123">
        <f aca="true" t="shared" si="2" ref="H56:H61">SUM(F56:G56)</f>
        <v>2</v>
      </c>
    </row>
    <row r="57" spans="1:8" ht="15" customHeight="1">
      <c r="A57" s="703"/>
      <c r="B57" s="704"/>
      <c r="C57" s="21"/>
      <c r="D57" s="401" t="s">
        <v>184</v>
      </c>
      <c r="E57" s="537"/>
      <c r="F57" s="323">
        <v>0</v>
      </c>
      <c r="G57" s="324">
        <v>0</v>
      </c>
      <c r="H57" s="305">
        <f t="shared" si="2"/>
        <v>0</v>
      </c>
    </row>
    <row r="58" spans="1:8" ht="15" customHeight="1">
      <c r="A58" s="703"/>
      <c r="B58" s="704"/>
      <c r="C58" s="21"/>
      <c r="D58" s="401" t="s">
        <v>185</v>
      </c>
      <c r="E58" s="537"/>
      <c r="F58" s="323">
        <v>1</v>
      </c>
      <c r="G58" s="324">
        <v>1</v>
      </c>
      <c r="H58" s="305">
        <f t="shared" si="2"/>
        <v>2</v>
      </c>
    </row>
    <row r="59" spans="1:8" ht="15" customHeight="1">
      <c r="A59" s="703"/>
      <c r="B59" s="704"/>
      <c r="C59" s="21"/>
      <c r="D59" s="401" t="s">
        <v>186</v>
      </c>
      <c r="E59" s="537"/>
      <c r="F59" s="323">
        <v>0</v>
      </c>
      <c r="G59" s="324">
        <v>0</v>
      </c>
      <c r="H59" s="305">
        <f t="shared" si="2"/>
        <v>0</v>
      </c>
    </row>
    <row r="60" spans="1:8" ht="15" customHeight="1">
      <c r="A60" s="703"/>
      <c r="B60" s="704"/>
      <c r="C60" s="15"/>
      <c r="D60" s="398" t="s">
        <v>187</v>
      </c>
      <c r="E60" s="538"/>
      <c r="F60" s="355">
        <v>0</v>
      </c>
      <c r="G60" s="356">
        <v>0</v>
      </c>
      <c r="H60" s="292">
        <f t="shared" si="2"/>
        <v>0</v>
      </c>
    </row>
    <row r="61" spans="1:8" ht="15" customHeight="1">
      <c r="A61" s="703"/>
      <c r="B61" s="704"/>
      <c r="C61" s="17" t="s">
        <v>188</v>
      </c>
      <c r="D61" s="18"/>
      <c r="E61" s="132"/>
      <c r="F61" s="38">
        <v>84000</v>
      </c>
      <c r="G61" s="17">
        <v>64000</v>
      </c>
      <c r="H61" s="120">
        <f t="shared" si="2"/>
        <v>148000</v>
      </c>
    </row>
    <row r="62" spans="1:8" ht="15" customHeight="1">
      <c r="A62" s="703"/>
      <c r="B62" s="704"/>
      <c r="C62" s="19" t="s">
        <v>189</v>
      </c>
      <c r="D62" s="20"/>
      <c r="E62" s="255"/>
      <c r="F62" s="636"/>
      <c r="G62" s="637"/>
      <c r="H62" s="638"/>
    </row>
    <row r="63" spans="1:8" ht="15" customHeight="1">
      <c r="A63" s="703"/>
      <c r="B63" s="704"/>
      <c r="C63" s="21"/>
      <c r="D63" s="401" t="s">
        <v>190</v>
      </c>
      <c r="E63" s="537"/>
      <c r="F63" s="323">
        <v>84000</v>
      </c>
      <c r="G63" s="324">
        <v>48000</v>
      </c>
      <c r="H63" s="325">
        <f>SUM(F63:G63)</f>
        <v>132000</v>
      </c>
    </row>
    <row r="64" spans="1:8" ht="15" customHeight="1">
      <c r="A64" s="703"/>
      <c r="B64" s="704"/>
      <c r="C64" s="15"/>
      <c r="D64" s="398" t="s">
        <v>191</v>
      </c>
      <c r="E64" s="538"/>
      <c r="F64" s="355">
        <v>0</v>
      </c>
      <c r="G64" s="356">
        <v>0</v>
      </c>
      <c r="H64" s="357">
        <f>SUM(F64:G64)</f>
        <v>0</v>
      </c>
    </row>
    <row r="65" spans="1:8" ht="15" customHeight="1">
      <c r="A65" s="703"/>
      <c r="B65" s="704"/>
      <c r="C65" s="19" t="s">
        <v>192</v>
      </c>
      <c r="D65" s="20"/>
      <c r="E65" s="255"/>
      <c r="F65" s="636"/>
      <c r="G65" s="637"/>
      <c r="H65" s="638"/>
    </row>
    <row r="66" spans="1:8" ht="15" customHeight="1">
      <c r="A66" s="703"/>
      <c r="B66" s="704"/>
      <c r="C66" s="21"/>
      <c r="D66" s="401" t="s">
        <v>190</v>
      </c>
      <c r="E66" s="537"/>
      <c r="F66" s="323">
        <v>102320</v>
      </c>
      <c r="G66" s="324">
        <v>34793</v>
      </c>
      <c r="H66" s="325">
        <f>SUM(F66:G66)</f>
        <v>137113</v>
      </c>
    </row>
    <row r="67" spans="1:8" ht="15" customHeight="1">
      <c r="A67" s="703"/>
      <c r="B67" s="704"/>
      <c r="C67" s="15"/>
      <c r="D67" s="398" t="s">
        <v>191</v>
      </c>
      <c r="E67" s="538"/>
      <c r="F67" s="355">
        <v>0</v>
      </c>
      <c r="G67" s="356">
        <v>0</v>
      </c>
      <c r="H67" s="357">
        <f aca="true" t="shared" si="3" ref="H67:H72">SUM(F67:G67)</f>
        <v>0</v>
      </c>
    </row>
    <row r="68" spans="1:8" ht="15" customHeight="1">
      <c r="A68" s="703"/>
      <c r="B68" s="704"/>
      <c r="C68" s="17" t="s">
        <v>193</v>
      </c>
      <c r="D68" s="18"/>
      <c r="E68" s="132"/>
      <c r="F68" s="38">
        <v>63962</v>
      </c>
      <c r="G68" s="17">
        <v>27330</v>
      </c>
      <c r="H68" s="121">
        <f t="shared" si="3"/>
        <v>91292</v>
      </c>
    </row>
    <row r="69" spans="1:8" ht="15" customHeight="1">
      <c r="A69" s="703"/>
      <c r="B69" s="704"/>
      <c r="C69" s="19" t="s">
        <v>194</v>
      </c>
      <c r="D69" s="20"/>
      <c r="E69" s="255"/>
      <c r="F69" s="67">
        <v>23346009</v>
      </c>
      <c r="G69" s="65">
        <v>10247140</v>
      </c>
      <c r="H69" s="364">
        <f t="shared" si="3"/>
        <v>33593149</v>
      </c>
    </row>
    <row r="70" spans="1:8" ht="15" customHeight="1">
      <c r="A70" s="703"/>
      <c r="B70" s="704"/>
      <c r="C70" s="21"/>
      <c r="D70" s="401" t="s">
        <v>195</v>
      </c>
      <c r="E70" s="537"/>
      <c r="F70" s="323">
        <v>23346009</v>
      </c>
      <c r="G70" s="324">
        <v>10247140</v>
      </c>
      <c r="H70" s="325">
        <f t="shared" si="3"/>
        <v>33593149</v>
      </c>
    </row>
    <row r="71" spans="1:8" ht="15" customHeight="1">
      <c r="A71" s="703"/>
      <c r="B71" s="704"/>
      <c r="C71" s="15"/>
      <c r="D71" s="398" t="s">
        <v>196</v>
      </c>
      <c r="E71" s="538"/>
      <c r="F71" s="355">
        <v>0</v>
      </c>
      <c r="G71" s="356">
        <v>0</v>
      </c>
      <c r="H71" s="357">
        <f t="shared" si="3"/>
        <v>0</v>
      </c>
    </row>
    <row r="72" spans="1:8" ht="15" customHeight="1">
      <c r="A72" s="703"/>
      <c r="B72" s="704"/>
      <c r="C72" s="17" t="s">
        <v>197</v>
      </c>
      <c r="D72" s="18"/>
      <c r="E72" s="132"/>
      <c r="F72" s="38">
        <v>17917665</v>
      </c>
      <c r="G72" s="17">
        <v>9754717</v>
      </c>
      <c r="H72" s="121">
        <f t="shared" si="3"/>
        <v>27672382</v>
      </c>
    </row>
    <row r="73" spans="1:8" ht="15" customHeight="1">
      <c r="A73" s="703"/>
      <c r="B73" s="704"/>
      <c r="C73" s="19" t="s">
        <v>198</v>
      </c>
      <c r="D73" s="20"/>
      <c r="E73" s="255"/>
      <c r="F73" s="636"/>
      <c r="G73" s="637"/>
      <c r="H73" s="638"/>
    </row>
    <row r="74" spans="1:8" ht="15" customHeight="1">
      <c r="A74" s="703"/>
      <c r="B74" s="704"/>
      <c r="C74" s="21"/>
      <c r="D74" s="401" t="s">
        <v>199</v>
      </c>
      <c r="E74" s="537"/>
      <c r="F74" s="323">
        <v>456</v>
      </c>
      <c r="G74" s="324">
        <v>308</v>
      </c>
      <c r="H74" s="325">
        <f>SUM(F74:G74)</f>
        <v>764</v>
      </c>
    </row>
    <row r="75" spans="1:8" ht="15" customHeight="1">
      <c r="A75" s="703"/>
      <c r="B75" s="704"/>
      <c r="C75" s="15"/>
      <c r="D75" s="398" t="s">
        <v>200</v>
      </c>
      <c r="E75" s="538"/>
      <c r="F75" s="355">
        <v>98</v>
      </c>
      <c r="G75" s="356">
        <v>97</v>
      </c>
      <c r="H75" s="357">
        <f>SUM(F75:G75)</f>
        <v>195</v>
      </c>
    </row>
    <row r="76" spans="1:8" ht="15" customHeight="1" thickBot="1">
      <c r="A76" s="705"/>
      <c r="B76" s="706"/>
      <c r="C76" s="136" t="s">
        <v>201</v>
      </c>
      <c r="D76" s="185"/>
      <c r="E76" s="256"/>
      <c r="F76" s="73">
        <v>86701</v>
      </c>
      <c r="G76" s="136">
        <v>62770</v>
      </c>
      <c r="H76" s="137">
        <f>SUM(F76:G76)</f>
        <v>149471</v>
      </c>
    </row>
    <row r="77" spans="1:8" ht="15" customHeight="1">
      <c r="A77" s="103" t="s">
        <v>202</v>
      </c>
      <c r="B77" s="42"/>
      <c r="C77" s="42"/>
      <c r="D77" s="42"/>
      <c r="E77" s="257"/>
      <c r="F77" s="634"/>
      <c r="G77" s="635"/>
      <c r="H77" s="633"/>
    </row>
    <row r="78" spans="1:8" ht="15" customHeight="1">
      <c r="A78" s="703"/>
      <c r="B78" s="704"/>
      <c r="C78" s="17" t="s">
        <v>462</v>
      </c>
      <c r="D78" s="18"/>
      <c r="E78" s="132"/>
      <c r="F78" s="38">
        <v>14</v>
      </c>
      <c r="G78" s="17">
        <v>6</v>
      </c>
      <c r="H78" s="121">
        <f>SUM(F78:G78)</f>
        <v>20</v>
      </c>
    </row>
    <row r="79" spans="1:8" ht="15" customHeight="1">
      <c r="A79" s="703"/>
      <c r="B79" s="704"/>
      <c r="C79" s="19" t="s">
        <v>203</v>
      </c>
      <c r="D79" s="20"/>
      <c r="E79" s="255"/>
      <c r="F79" s="636"/>
      <c r="G79" s="637"/>
      <c r="H79" s="638"/>
    </row>
    <row r="80" spans="1:8" ht="15" customHeight="1">
      <c r="A80" s="703"/>
      <c r="B80" s="704"/>
      <c r="C80" s="21"/>
      <c r="D80" s="401" t="s">
        <v>190</v>
      </c>
      <c r="E80" s="537"/>
      <c r="F80" s="323">
        <v>102240</v>
      </c>
      <c r="G80" s="324">
        <v>0</v>
      </c>
      <c r="H80" s="325">
        <f>SUM(F80:G80)</f>
        <v>102240</v>
      </c>
    </row>
    <row r="81" spans="1:8" ht="15" customHeight="1" thickBot="1">
      <c r="A81" s="705"/>
      <c r="B81" s="706"/>
      <c r="C81" s="133"/>
      <c r="D81" s="405" t="s">
        <v>191</v>
      </c>
      <c r="E81" s="546"/>
      <c r="F81" s="340">
        <v>0</v>
      </c>
      <c r="G81" s="341">
        <v>0</v>
      </c>
      <c r="H81" s="342">
        <f>SUM(F81:G81)</f>
        <v>0</v>
      </c>
    </row>
    <row r="82" spans="1:8" ht="15" customHeight="1">
      <c r="A82" s="103" t="s">
        <v>204</v>
      </c>
      <c r="B82" s="42"/>
      <c r="C82" s="42"/>
      <c r="D82" s="42"/>
      <c r="E82" s="257"/>
      <c r="F82" s="634"/>
      <c r="G82" s="635"/>
      <c r="H82" s="633"/>
    </row>
    <row r="83" spans="1:8" ht="15" customHeight="1">
      <c r="A83" s="703"/>
      <c r="B83" s="704"/>
      <c r="C83" s="19" t="s">
        <v>205</v>
      </c>
      <c r="D83" s="20"/>
      <c r="E83" s="255"/>
      <c r="F83" s="67">
        <v>20</v>
      </c>
      <c r="G83" s="65">
        <v>8</v>
      </c>
      <c r="H83" s="123">
        <f>SUM(F83:G83)</f>
        <v>28</v>
      </c>
    </row>
    <row r="84" spans="1:8" ht="15" customHeight="1">
      <c r="A84" s="703"/>
      <c r="B84" s="704"/>
      <c r="C84" s="21"/>
      <c r="D84" s="401" t="s">
        <v>206</v>
      </c>
      <c r="E84" s="537"/>
      <c r="F84" s="323">
        <v>8</v>
      </c>
      <c r="G84" s="324">
        <v>0</v>
      </c>
      <c r="H84" s="305">
        <f aca="true" t="shared" si="4" ref="H84:H89">SUM(F84:G84)</f>
        <v>8</v>
      </c>
    </row>
    <row r="85" spans="1:8" ht="15" customHeight="1">
      <c r="A85" s="703"/>
      <c r="B85" s="704"/>
      <c r="C85" s="21"/>
      <c r="D85" s="401" t="s">
        <v>207</v>
      </c>
      <c r="E85" s="537"/>
      <c r="F85" s="323">
        <v>2</v>
      </c>
      <c r="G85" s="324">
        <v>0</v>
      </c>
      <c r="H85" s="305">
        <f t="shared" si="4"/>
        <v>2</v>
      </c>
    </row>
    <row r="86" spans="1:8" ht="15" customHeight="1">
      <c r="A86" s="703"/>
      <c r="B86" s="704"/>
      <c r="C86" s="21"/>
      <c r="D86" s="401" t="s">
        <v>208</v>
      </c>
      <c r="E86" s="537"/>
      <c r="F86" s="323">
        <v>10</v>
      </c>
      <c r="G86" s="324">
        <v>1</v>
      </c>
      <c r="H86" s="305">
        <f t="shared" si="4"/>
        <v>11</v>
      </c>
    </row>
    <row r="87" spans="1:8" ht="15" customHeight="1">
      <c r="A87" s="703"/>
      <c r="B87" s="704"/>
      <c r="C87" s="15"/>
      <c r="D87" s="398" t="s">
        <v>209</v>
      </c>
      <c r="E87" s="538"/>
      <c r="F87" s="355">
        <v>0</v>
      </c>
      <c r="G87" s="356">
        <v>7</v>
      </c>
      <c r="H87" s="292">
        <f t="shared" si="4"/>
        <v>7</v>
      </c>
    </row>
    <row r="88" spans="1:8" ht="15" customHeight="1">
      <c r="A88" s="703"/>
      <c r="B88" s="704"/>
      <c r="C88" s="17" t="s">
        <v>210</v>
      </c>
      <c r="D88" s="18"/>
      <c r="E88" s="132"/>
      <c r="F88" s="38">
        <v>12</v>
      </c>
      <c r="G88" s="17">
        <v>1</v>
      </c>
      <c r="H88" s="120">
        <f t="shared" si="4"/>
        <v>13</v>
      </c>
    </row>
    <row r="89" spans="1:8" ht="15" customHeight="1" thickBot="1">
      <c r="A89" s="705"/>
      <c r="B89" s="706"/>
      <c r="C89" s="136"/>
      <c r="D89" s="185" t="s">
        <v>84</v>
      </c>
      <c r="E89" s="256"/>
      <c r="F89" s="126">
        <v>32</v>
      </c>
      <c r="G89" s="117">
        <v>9</v>
      </c>
      <c r="H89" s="125">
        <f t="shared" si="4"/>
        <v>41</v>
      </c>
    </row>
  </sheetData>
  <mergeCells count="10">
    <mergeCell ref="A1:H1"/>
    <mergeCell ref="C34:C38"/>
    <mergeCell ref="C39:C43"/>
    <mergeCell ref="A12:B31"/>
    <mergeCell ref="A33:B44"/>
    <mergeCell ref="H4:H5"/>
    <mergeCell ref="A46:B54"/>
    <mergeCell ref="A56:B76"/>
    <mergeCell ref="A78:B81"/>
    <mergeCell ref="A83:B89"/>
  </mergeCells>
  <conditionalFormatting sqref="A1:IV65536">
    <cfRule type="cellIs" priority="1" dxfId="0" operator="equal" stopIfTrue="1">
      <formula>0</formula>
    </cfRule>
  </conditionalFormatting>
  <printOptions/>
  <pageMargins left="0.7874015748031497" right="0.7874015748031497" top="0.5511811023622047" bottom="0.4724409448818898" header="0.5118110236220472" footer="0.5118110236220472"/>
  <pageSetup errors="blank" horizontalDpi="600" verticalDpi="600" orientation="portrait" paperSize="9" r:id="rId1"/>
  <rowBreaks count="1" manualBreakCount="1">
    <brk id="54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H80"/>
  <sheetViews>
    <sheetView zoomScaleSheetLayoutView="100" workbookViewId="0" topLeftCell="A64">
      <selection activeCell="H90" sqref="H90"/>
    </sheetView>
  </sheetViews>
  <sheetFormatPr defaultColWidth="9.00390625" defaultRowHeight="13.5"/>
  <cols>
    <col min="1" max="1" width="2.75390625" style="620" customWidth="1"/>
    <col min="2" max="2" width="3.875" style="620" customWidth="1"/>
    <col min="3" max="3" width="8.00390625" style="620" customWidth="1"/>
    <col min="4" max="4" width="23.625" style="620" customWidth="1"/>
    <col min="5" max="5" width="10.25390625" style="620" customWidth="1"/>
    <col min="6" max="8" width="13.875" style="620" customWidth="1"/>
    <col min="9" max="16384" width="9.00390625" style="620" customWidth="1"/>
  </cols>
  <sheetData>
    <row r="1" spans="1:8" ht="19.5" customHeight="1" thickBot="1">
      <c r="A1" s="283" t="s">
        <v>32</v>
      </c>
      <c r="B1" s="52"/>
      <c r="C1" s="14"/>
      <c r="D1" s="14"/>
      <c r="E1" s="683"/>
      <c r="H1" s="41" t="s">
        <v>121</v>
      </c>
    </row>
    <row r="2" spans="1:8" ht="13.5">
      <c r="A2" s="98"/>
      <c r="B2" s="99"/>
      <c r="C2" s="99"/>
      <c r="D2" s="100"/>
      <c r="E2" s="127" t="s">
        <v>33</v>
      </c>
      <c r="F2" s="101" t="s">
        <v>485</v>
      </c>
      <c r="G2" s="114" t="s">
        <v>486</v>
      </c>
      <c r="H2" s="712" t="s">
        <v>449</v>
      </c>
    </row>
    <row r="3" spans="1:8" ht="14.25" thickBot="1">
      <c r="A3" s="110"/>
      <c r="B3" s="111" t="s">
        <v>123</v>
      </c>
      <c r="C3" s="111"/>
      <c r="D3" s="112"/>
      <c r="E3" s="128"/>
      <c r="F3" s="113" t="s">
        <v>82</v>
      </c>
      <c r="G3" s="115" t="s">
        <v>83</v>
      </c>
      <c r="H3" s="713"/>
    </row>
    <row r="4" spans="1:8" ht="13.5">
      <c r="A4" s="103" t="s">
        <v>34</v>
      </c>
      <c r="B4" s="42"/>
      <c r="C4" s="42"/>
      <c r="D4" s="42"/>
      <c r="E4" s="348" t="s">
        <v>35</v>
      </c>
      <c r="F4" s="344">
        <f>F7+F10</f>
        <v>214104</v>
      </c>
      <c r="G4" s="345">
        <f>G7+G10</f>
        <v>219752</v>
      </c>
      <c r="H4" s="346">
        <f>SUM(F4,G4)</f>
        <v>433856</v>
      </c>
    </row>
    <row r="5" spans="1:8" ht="13.5">
      <c r="A5" s="103"/>
      <c r="B5" s="42"/>
      <c r="C5" s="42"/>
      <c r="D5" s="42"/>
      <c r="E5" s="320" t="s">
        <v>36</v>
      </c>
      <c r="F5" s="319">
        <f>F8+F11+F44</f>
        <v>645549</v>
      </c>
      <c r="G5" s="291">
        <f>G8+G11+G44</f>
        <v>26021</v>
      </c>
      <c r="H5" s="119">
        <f>SUM(F5,G5)</f>
        <v>671570</v>
      </c>
    </row>
    <row r="6" spans="1:8" ht="13.5">
      <c r="A6" s="103"/>
      <c r="B6" s="19" t="s">
        <v>37</v>
      </c>
      <c r="C6" s="20"/>
      <c r="D6" s="20"/>
      <c r="E6" s="198"/>
      <c r="F6" s="669"/>
      <c r="G6" s="639"/>
      <c r="H6" s="640"/>
    </row>
    <row r="7" spans="1:8" ht="13.5">
      <c r="A7" s="103"/>
      <c r="B7" s="21"/>
      <c r="C7" s="782" t="s">
        <v>38</v>
      </c>
      <c r="D7" s="783"/>
      <c r="E7" s="349" t="s">
        <v>35</v>
      </c>
      <c r="F7" s="39">
        <v>38738</v>
      </c>
      <c r="G7" s="21">
        <v>18745</v>
      </c>
      <c r="H7" s="350">
        <f>SUM(F7,G7)</f>
        <v>57483</v>
      </c>
    </row>
    <row r="8" spans="1:8" ht="13.5">
      <c r="A8" s="103"/>
      <c r="B8" s="53"/>
      <c r="C8" s="784"/>
      <c r="D8" s="785"/>
      <c r="E8" s="320" t="s">
        <v>36</v>
      </c>
      <c r="F8" s="584">
        <v>38738</v>
      </c>
      <c r="G8" s="585">
        <v>18745</v>
      </c>
      <c r="H8" s="122">
        <f>SUM(F8,G8)</f>
        <v>57483</v>
      </c>
    </row>
    <row r="9" spans="1:8" ht="13.5">
      <c r="A9" s="103"/>
      <c r="B9" s="19" t="s">
        <v>39</v>
      </c>
      <c r="C9" s="18"/>
      <c r="D9" s="18"/>
      <c r="E9" s="198"/>
      <c r="F9" s="669"/>
      <c r="G9" s="639"/>
      <c r="H9" s="640"/>
    </row>
    <row r="10" spans="1:8" ht="13.5">
      <c r="A10" s="103"/>
      <c r="B10" s="21"/>
      <c r="C10" s="786" t="s">
        <v>40</v>
      </c>
      <c r="D10" s="787"/>
      <c r="E10" s="349" t="s">
        <v>35</v>
      </c>
      <c r="F10" s="369">
        <v>175366</v>
      </c>
      <c r="G10" s="293">
        <v>201007</v>
      </c>
      <c r="H10" s="294">
        <f>SUM(F10,G10)</f>
        <v>376373</v>
      </c>
    </row>
    <row r="11" spans="1:8" ht="13.5">
      <c r="A11" s="103"/>
      <c r="B11" s="21"/>
      <c r="C11" s="788"/>
      <c r="D11" s="789"/>
      <c r="E11" s="353" t="s">
        <v>36</v>
      </c>
      <c r="F11" s="578">
        <v>606811</v>
      </c>
      <c r="G11" s="579">
        <v>7276</v>
      </c>
      <c r="H11" s="296">
        <f>SUM(F11,G11)</f>
        <v>614087</v>
      </c>
    </row>
    <row r="12" spans="1:8" ht="13.5">
      <c r="A12" s="103"/>
      <c r="B12" s="21"/>
      <c r="C12" s="54"/>
      <c r="D12" s="790" t="s">
        <v>41</v>
      </c>
      <c r="E12" s="322" t="s">
        <v>35</v>
      </c>
      <c r="F12" s="582">
        <v>38817</v>
      </c>
      <c r="G12" s="583">
        <v>3259</v>
      </c>
      <c r="H12" s="325">
        <f aca="true" t="shared" si="0" ref="H12:H41">SUM(F12,G12)</f>
        <v>42076</v>
      </c>
    </row>
    <row r="13" spans="1:8" ht="13.5">
      <c r="A13" s="103"/>
      <c r="B13" s="21"/>
      <c r="C13" s="54"/>
      <c r="D13" s="791"/>
      <c r="E13" s="322" t="s">
        <v>36</v>
      </c>
      <c r="F13" s="582">
        <v>38817</v>
      </c>
      <c r="G13" s="583">
        <v>3259</v>
      </c>
      <c r="H13" s="325">
        <f t="shared" si="0"/>
        <v>42076</v>
      </c>
    </row>
    <row r="14" spans="1:8" ht="13.5">
      <c r="A14" s="103"/>
      <c r="B14" s="21"/>
      <c r="C14" s="54"/>
      <c r="D14" s="792" t="s">
        <v>42</v>
      </c>
      <c r="E14" s="322" t="s">
        <v>35</v>
      </c>
      <c r="F14" s="582">
        <v>17389</v>
      </c>
      <c r="G14" s="583">
        <v>26</v>
      </c>
      <c r="H14" s="325">
        <f t="shared" si="0"/>
        <v>17415</v>
      </c>
    </row>
    <row r="15" spans="1:8" ht="13.5">
      <c r="A15" s="103"/>
      <c r="B15" s="21"/>
      <c r="C15" s="54"/>
      <c r="D15" s="793"/>
      <c r="E15" s="322" t="s">
        <v>36</v>
      </c>
      <c r="F15" s="582">
        <v>17389</v>
      </c>
      <c r="G15" s="583">
        <v>26</v>
      </c>
      <c r="H15" s="325">
        <f t="shared" si="0"/>
        <v>17415</v>
      </c>
    </row>
    <row r="16" spans="1:8" ht="13.5">
      <c r="A16" s="103"/>
      <c r="B16" s="21"/>
      <c r="C16" s="54"/>
      <c r="D16" s="790" t="s">
        <v>43</v>
      </c>
      <c r="E16" s="322" t="s">
        <v>35</v>
      </c>
      <c r="F16" s="582">
        <v>6368</v>
      </c>
      <c r="G16" s="583">
        <v>0</v>
      </c>
      <c r="H16" s="325">
        <f t="shared" si="0"/>
        <v>6368</v>
      </c>
    </row>
    <row r="17" spans="1:8" ht="13.5">
      <c r="A17" s="103"/>
      <c r="B17" s="21"/>
      <c r="C17" s="54"/>
      <c r="D17" s="791"/>
      <c r="E17" s="322" t="s">
        <v>36</v>
      </c>
      <c r="F17" s="582">
        <v>6368</v>
      </c>
      <c r="G17" s="583">
        <v>0</v>
      </c>
      <c r="H17" s="325">
        <f t="shared" si="0"/>
        <v>6368</v>
      </c>
    </row>
    <row r="18" spans="1:8" ht="13.5">
      <c r="A18" s="103"/>
      <c r="B18" s="21"/>
      <c r="C18" s="54"/>
      <c r="D18" s="794" t="s">
        <v>44</v>
      </c>
      <c r="E18" s="322" t="s">
        <v>35</v>
      </c>
      <c r="F18" s="582">
        <v>0</v>
      </c>
      <c r="G18" s="583">
        <v>0</v>
      </c>
      <c r="H18" s="325">
        <f t="shared" si="0"/>
        <v>0</v>
      </c>
    </row>
    <row r="19" spans="1:8" ht="13.5">
      <c r="A19" s="103"/>
      <c r="B19" s="21"/>
      <c r="C19" s="54"/>
      <c r="D19" s="795"/>
      <c r="E19" s="322" t="s">
        <v>36</v>
      </c>
      <c r="F19" s="582">
        <v>0</v>
      </c>
      <c r="G19" s="583">
        <v>0</v>
      </c>
      <c r="H19" s="325">
        <f t="shared" si="0"/>
        <v>0</v>
      </c>
    </row>
    <row r="20" spans="1:8" ht="13.5">
      <c r="A20" s="103"/>
      <c r="B20" s="21"/>
      <c r="C20" s="54"/>
      <c r="D20" s="790" t="s">
        <v>45</v>
      </c>
      <c r="E20" s="322" t="s">
        <v>35</v>
      </c>
      <c r="F20" s="582">
        <v>0</v>
      </c>
      <c r="G20" s="583">
        <v>0</v>
      </c>
      <c r="H20" s="325">
        <f t="shared" si="0"/>
        <v>0</v>
      </c>
    </row>
    <row r="21" spans="1:8" ht="13.5">
      <c r="A21" s="103"/>
      <c r="B21" s="21"/>
      <c r="C21" s="54"/>
      <c r="D21" s="791"/>
      <c r="E21" s="322" t="s">
        <v>36</v>
      </c>
      <c r="F21" s="582">
        <v>0</v>
      </c>
      <c r="G21" s="583">
        <v>0</v>
      </c>
      <c r="H21" s="325">
        <f t="shared" si="0"/>
        <v>0</v>
      </c>
    </row>
    <row r="22" spans="1:8" ht="13.5">
      <c r="A22" s="103"/>
      <c r="B22" s="21"/>
      <c r="C22" s="54"/>
      <c r="D22" s="792" t="s">
        <v>46</v>
      </c>
      <c r="E22" s="322" t="s">
        <v>35</v>
      </c>
      <c r="F22" s="582">
        <v>0</v>
      </c>
      <c r="G22" s="583">
        <v>0</v>
      </c>
      <c r="H22" s="325">
        <f t="shared" si="0"/>
        <v>0</v>
      </c>
    </row>
    <row r="23" spans="1:8" ht="13.5">
      <c r="A23" s="103"/>
      <c r="B23" s="21"/>
      <c r="C23" s="54"/>
      <c r="D23" s="793"/>
      <c r="E23" s="322" t="s">
        <v>36</v>
      </c>
      <c r="F23" s="582">
        <v>0</v>
      </c>
      <c r="G23" s="583">
        <v>0</v>
      </c>
      <c r="H23" s="325">
        <f t="shared" si="0"/>
        <v>0</v>
      </c>
    </row>
    <row r="24" spans="1:8" ht="13.5">
      <c r="A24" s="103"/>
      <c r="B24" s="21"/>
      <c r="C24" s="54"/>
      <c r="D24" s="790" t="s">
        <v>47</v>
      </c>
      <c r="E24" s="322" t="s">
        <v>35</v>
      </c>
      <c r="F24" s="582">
        <v>0</v>
      </c>
      <c r="G24" s="583">
        <v>0</v>
      </c>
      <c r="H24" s="325">
        <f t="shared" si="0"/>
        <v>0</v>
      </c>
    </row>
    <row r="25" spans="1:8" ht="13.5">
      <c r="A25" s="103"/>
      <c r="B25" s="21"/>
      <c r="C25" s="54"/>
      <c r="D25" s="791"/>
      <c r="E25" s="322" t="s">
        <v>36</v>
      </c>
      <c r="F25" s="582">
        <v>0</v>
      </c>
      <c r="G25" s="583">
        <v>0</v>
      </c>
      <c r="H25" s="325">
        <f t="shared" si="0"/>
        <v>0</v>
      </c>
    </row>
    <row r="26" spans="1:8" ht="13.5">
      <c r="A26" s="103"/>
      <c r="B26" s="21"/>
      <c r="C26" s="54"/>
      <c r="D26" s="792" t="s">
        <v>48</v>
      </c>
      <c r="E26" s="322" t="s">
        <v>35</v>
      </c>
      <c r="F26" s="582">
        <v>60986</v>
      </c>
      <c r="G26" s="583">
        <v>1424</v>
      </c>
      <c r="H26" s="325">
        <f t="shared" si="0"/>
        <v>62410</v>
      </c>
    </row>
    <row r="27" spans="1:8" ht="13.5">
      <c r="A27" s="103"/>
      <c r="B27" s="21"/>
      <c r="C27" s="54"/>
      <c r="D27" s="793"/>
      <c r="E27" s="322" t="s">
        <v>36</v>
      </c>
      <c r="F27" s="582">
        <v>60986</v>
      </c>
      <c r="G27" s="583">
        <v>1424</v>
      </c>
      <c r="H27" s="325">
        <f t="shared" si="0"/>
        <v>62410</v>
      </c>
    </row>
    <row r="28" spans="1:8" ht="13.5">
      <c r="A28" s="103"/>
      <c r="B28" s="21"/>
      <c r="C28" s="54"/>
      <c r="D28" s="790" t="s">
        <v>49</v>
      </c>
      <c r="E28" s="322" t="s">
        <v>35</v>
      </c>
      <c r="F28" s="582">
        <v>0</v>
      </c>
      <c r="G28" s="583">
        <v>0</v>
      </c>
      <c r="H28" s="325">
        <f t="shared" si="0"/>
        <v>0</v>
      </c>
    </row>
    <row r="29" spans="1:8" ht="13.5">
      <c r="A29" s="103"/>
      <c r="B29" s="21"/>
      <c r="C29" s="54"/>
      <c r="D29" s="791"/>
      <c r="E29" s="322" t="s">
        <v>36</v>
      </c>
      <c r="F29" s="582">
        <v>0</v>
      </c>
      <c r="G29" s="583">
        <v>0</v>
      </c>
      <c r="H29" s="325">
        <f t="shared" si="0"/>
        <v>0</v>
      </c>
    </row>
    <row r="30" spans="1:8" ht="13.5">
      <c r="A30" s="103"/>
      <c r="B30" s="21"/>
      <c r="C30" s="54"/>
      <c r="D30" s="792" t="s">
        <v>50</v>
      </c>
      <c r="E30" s="322" t="s">
        <v>35</v>
      </c>
      <c r="F30" s="582">
        <v>0</v>
      </c>
      <c r="G30" s="583">
        <v>0</v>
      </c>
      <c r="H30" s="325">
        <f t="shared" si="0"/>
        <v>0</v>
      </c>
    </row>
    <row r="31" spans="1:8" ht="13.5">
      <c r="A31" s="103"/>
      <c r="B31" s="21"/>
      <c r="C31" s="54"/>
      <c r="D31" s="793"/>
      <c r="E31" s="322" t="s">
        <v>36</v>
      </c>
      <c r="F31" s="582">
        <v>0</v>
      </c>
      <c r="G31" s="583">
        <v>0</v>
      </c>
      <c r="H31" s="325">
        <f t="shared" si="0"/>
        <v>0</v>
      </c>
    </row>
    <row r="32" spans="1:8" ht="13.5">
      <c r="A32" s="103"/>
      <c r="B32" s="21"/>
      <c r="C32" s="54"/>
      <c r="D32" s="796" t="s">
        <v>51</v>
      </c>
      <c r="E32" s="322" t="s">
        <v>35</v>
      </c>
      <c r="F32" s="582">
        <v>0</v>
      </c>
      <c r="G32" s="583">
        <v>0</v>
      </c>
      <c r="H32" s="325">
        <f t="shared" si="0"/>
        <v>0</v>
      </c>
    </row>
    <row r="33" spans="1:8" ht="13.5">
      <c r="A33" s="103"/>
      <c r="B33" s="21"/>
      <c r="C33" s="54"/>
      <c r="D33" s="797"/>
      <c r="E33" s="322" t="s">
        <v>36</v>
      </c>
      <c r="F33" s="582">
        <v>0</v>
      </c>
      <c r="G33" s="583">
        <v>0</v>
      </c>
      <c r="H33" s="325">
        <f t="shared" si="0"/>
        <v>0</v>
      </c>
    </row>
    <row r="34" spans="1:8" ht="13.5">
      <c r="A34" s="103"/>
      <c r="B34" s="21"/>
      <c r="C34" s="54"/>
      <c r="D34" s="790" t="s">
        <v>52</v>
      </c>
      <c r="E34" s="322" t="s">
        <v>35</v>
      </c>
      <c r="F34" s="582">
        <v>0</v>
      </c>
      <c r="G34" s="583">
        <v>0</v>
      </c>
      <c r="H34" s="325">
        <f t="shared" si="0"/>
        <v>0</v>
      </c>
    </row>
    <row r="35" spans="1:8" ht="13.5">
      <c r="A35" s="103"/>
      <c r="B35" s="21"/>
      <c r="C35" s="54"/>
      <c r="D35" s="791"/>
      <c r="E35" s="322" t="s">
        <v>36</v>
      </c>
      <c r="F35" s="582">
        <v>0</v>
      </c>
      <c r="G35" s="583">
        <v>0</v>
      </c>
      <c r="H35" s="325">
        <f t="shared" si="0"/>
        <v>0</v>
      </c>
    </row>
    <row r="36" spans="1:8" ht="13.5">
      <c r="A36" s="103"/>
      <c r="B36" s="21"/>
      <c r="C36" s="54"/>
      <c r="D36" s="800" t="s">
        <v>440</v>
      </c>
      <c r="E36" s="321" t="s">
        <v>35</v>
      </c>
      <c r="F36" s="582">
        <v>51806</v>
      </c>
      <c r="G36" s="583">
        <v>196118</v>
      </c>
      <c r="H36" s="305">
        <f t="shared" si="0"/>
        <v>247924</v>
      </c>
    </row>
    <row r="37" spans="1:8" ht="13.5">
      <c r="A37" s="103"/>
      <c r="B37" s="21"/>
      <c r="C37" s="54"/>
      <c r="D37" s="801"/>
      <c r="E37" s="321" t="s">
        <v>36</v>
      </c>
      <c r="F37" s="582">
        <v>51806</v>
      </c>
      <c r="G37" s="583">
        <v>0</v>
      </c>
      <c r="H37" s="305">
        <f t="shared" si="0"/>
        <v>51806</v>
      </c>
    </row>
    <row r="38" spans="1:8" ht="13.5">
      <c r="A38" s="103"/>
      <c r="B38" s="21"/>
      <c r="C38" s="54"/>
      <c r="D38" s="802" t="s">
        <v>441</v>
      </c>
      <c r="E38" s="321" t="s">
        <v>35</v>
      </c>
      <c r="F38" s="582">
        <v>0</v>
      </c>
      <c r="G38" s="583">
        <v>0</v>
      </c>
      <c r="H38" s="305">
        <f t="shared" si="0"/>
        <v>0</v>
      </c>
    </row>
    <row r="39" spans="1:8" ht="13.5">
      <c r="A39" s="103"/>
      <c r="B39" s="21"/>
      <c r="C39" s="54"/>
      <c r="D39" s="803"/>
      <c r="E39" s="321" t="s">
        <v>36</v>
      </c>
      <c r="F39" s="582">
        <v>0</v>
      </c>
      <c r="G39" s="583">
        <v>0</v>
      </c>
      <c r="H39" s="305">
        <f t="shared" si="0"/>
        <v>0</v>
      </c>
    </row>
    <row r="40" spans="1:8" ht="13.5">
      <c r="A40" s="103"/>
      <c r="B40" s="21"/>
      <c r="C40" s="54"/>
      <c r="D40" s="798" t="s">
        <v>442</v>
      </c>
      <c r="E40" s="322" t="s">
        <v>35</v>
      </c>
      <c r="F40" s="582">
        <v>0</v>
      </c>
      <c r="G40" s="583">
        <v>180</v>
      </c>
      <c r="H40" s="325">
        <f t="shared" si="0"/>
        <v>180</v>
      </c>
    </row>
    <row r="41" spans="1:8" ht="13.5">
      <c r="A41" s="103"/>
      <c r="B41" s="15"/>
      <c r="C41" s="352"/>
      <c r="D41" s="799"/>
      <c r="E41" s="354" t="s">
        <v>36</v>
      </c>
      <c r="F41" s="39">
        <v>431445</v>
      </c>
      <c r="G41" s="21">
        <v>2567</v>
      </c>
      <c r="H41" s="357">
        <f t="shared" si="0"/>
        <v>434012</v>
      </c>
    </row>
    <row r="42" spans="1:8" ht="13.5">
      <c r="A42" s="104"/>
      <c r="B42" s="19" t="s">
        <v>53</v>
      </c>
      <c r="C42" s="55"/>
      <c r="D42" s="318"/>
      <c r="E42" s="198"/>
      <c r="F42" s="669"/>
      <c r="G42" s="639"/>
      <c r="H42" s="640"/>
    </row>
    <row r="43" spans="1:8" ht="13.5">
      <c r="A43" s="103"/>
      <c r="B43" s="21"/>
      <c r="C43" s="786" t="s">
        <v>54</v>
      </c>
      <c r="D43" s="787"/>
      <c r="E43" s="349"/>
      <c r="F43" s="369">
        <v>0</v>
      </c>
      <c r="G43" s="293">
        <v>0</v>
      </c>
      <c r="H43" s="294"/>
    </row>
    <row r="44" spans="1:8" ht="13.5">
      <c r="A44" s="103"/>
      <c r="B44" s="21"/>
      <c r="C44" s="788"/>
      <c r="D44" s="789"/>
      <c r="E44" s="353" t="s">
        <v>36</v>
      </c>
      <c r="F44" s="39">
        <v>0</v>
      </c>
      <c r="G44" s="21">
        <v>0</v>
      </c>
      <c r="H44" s="359">
        <f>SUM(F44,G44)</f>
        <v>0</v>
      </c>
    </row>
    <row r="45" spans="1:8" ht="13.5">
      <c r="A45" s="103"/>
      <c r="B45" s="21"/>
      <c r="C45" s="54"/>
      <c r="D45" s="804" t="s">
        <v>55</v>
      </c>
      <c r="E45" s="322"/>
      <c r="F45" s="686"/>
      <c r="G45" s="304"/>
      <c r="H45" s="305"/>
    </row>
    <row r="46" spans="1:8" ht="14.25" thickBot="1">
      <c r="A46" s="110"/>
      <c r="B46" s="133"/>
      <c r="C46" s="134"/>
      <c r="D46" s="805"/>
      <c r="E46" s="339" t="s">
        <v>36</v>
      </c>
      <c r="F46" s="39">
        <v>0</v>
      </c>
      <c r="G46" s="21">
        <v>0</v>
      </c>
      <c r="H46" s="342">
        <f aca="true" t="shared" si="1" ref="H46:H73">SUM(F46,G46)</f>
        <v>0</v>
      </c>
    </row>
    <row r="47" spans="1:8" ht="13.5">
      <c r="A47" s="103" t="s">
        <v>56</v>
      </c>
      <c r="B47" s="42"/>
      <c r="C47" s="42"/>
      <c r="D47" s="42"/>
      <c r="E47" s="348" t="s">
        <v>35</v>
      </c>
      <c r="F47" s="571">
        <f>SUM(F53)</f>
        <v>127565</v>
      </c>
      <c r="G47" s="345">
        <f>SUM(G53)</f>
        <v>43595</v>
      </c>
      <c r="H47" s="346">
        <f t="shared" si="1"/>
        <v>171160</v>
      </c>
    </row>
    <row r="48" spans="1:8" ht="13.5">
      <c r="A48" s="103"/>
      <c r="B48" s="16"/>
      <c r="C48" s="16"/>
      <c r="D48" s="319"/>
      <c r="E48" s="320" t="s">
        <v>36</v>
      </c>
      <c r="F48" s="319">
        <f>SUM(F50,F54,)</f>
        <v>977563</v>
      </c>
      <c r="G48" s="71">
        <f>SUM(G50,G54,)</f>
        <v>67873</v>
      </c>
      <c r="H48" s="119">
        <f t="shared" si="1"/>
        <v>1045436</v>
      </c>
    </row>
    <row r="49" spans="1:8" ht="13.5">
      <c r="A49" s="103"/>
      <c r="B49" s="19" t="s">
        <v>57</v>
      </c>
      <c r="C49" s="42"/>
      <c r="D49" s="42"/>
      <c r="E49" s="349"/>
      <c r="F49" s="369">
        <v>0</v>
      </c>
      <c r="G49" s="293">
        <v>0</v>
      </c>
      <c r="H49" s="294"/>
    </row>
    <row r="50" spans="1:8" ht="13.5">
      <c r="A50" s="103"/>
      <c r="B50" s="21"/>
      <c r="C50" s="42"/>
      <c r="D50" s="42"/>
      <c r="E50" s="353" t="s">
        <v>36</v>
      </c>
      <c r="F50" s="39">
        <v>0</v>
      </c>
      <c r="G50" s="21">
        <v>0</v>
      </c>
      <c r="H50" s="296">
        <f t="shared" si="1"/>
        <v>0</v>
      </c>
    </row>
    <row r="51" spans="1:8" ht="13.5">
      <c r="A51" s="103"/>
      <c r="B51" s="21"/>
      <c r="C51" s="309" t="s">
        <v>58</v>
      </c>
      <c r="D51" s="347"/>
      <c r="E51" s="322"/>
      <c r="F51" s="686"/>
      <c r="G51" s="304"/>
      <c r="H51" s="305"/>
    </row>
    <row r="52" spans="1:8" ht="13.5">
      <c r="A52" s="103"/>
      <c r="B52" s="15"/>
      <c r="C52" s="317"/>
      <c r="D52" s="16"/>
      <c r="E52" s="320" t="s">
        <v>36</v>
      </c>
      <c r="F52" s="39">
        <v>0</v>
      </c>
      <c r="G52" s="21">
        <v>0</v>
      </c>
      <c r="H52" s="119">
        <f t="shared" si="1"/>
        <v>0</v>
      </c>
    </row>
    <row r="53" spans="1:8" ht="13.5">
      <c r="A53" s="106"/>
      <c r="B53" s="21" t="s">
        <v>59</v>
      </c>
      <c r="C53" s="42"/>
      <c r="D53" s="42"/>
      <c r="E53" s="349" t="s">
        <v>35</v>
      </c>
      <c r="F53" s="369">
        <v>127565</v>
      </c>
      <c r="G53" s="293">
        <v>43595</v>
      </c>
      <c r="H53" s="294">
        <f t="shared" si="1"/>
        <v>171160</v>
      </c>
    </row>
    <row r="54" spans="1:8" ht="13.5">
      <c r="A54" s="106"/>
      <c r="B54" s="21"/>
      <c r="C54" s="42"/>
      <c r="D54" s="42"/>
      <c r="E54" s="353" t="s">
        <v>36</v>
      </c>
      <c r="F54" s="578">
        <v>977563</v>
      </c>
      <c r="G54" s="579">
        <v>67873</v>
      </c>
      <c r="H54" s="296">
        <f t="shared" si="1"/>
        <v>1045436</v>
      </c>
    </row>
    <row r="55" spans="1:8" ht="13.5">
      <c r="A55" s="106"/>
      <c r="B55" s="21"/>
      <c r="C55" s="810" t="s">
        <v>443</v>
      </c>
      <c r="D55" s="811"/>
      <c r="E55" s="321" t="s">
        <v>35</v>
      </c>
      <c r="F55" s="582">
        <v>0</v>
      </c>
      <c r="G55" s="583">
        <v>0</v>
      </c>
      <c r="H55" s="305">
        <f>SUM(F55,G55)</f>
        <v>0</v>
      </c>
    </row>
    <row r="56" spans="1:8" ht="13.5">
      <c r="A56" s="106"/>
      <c r="B56" s="21"/>
      <c r="C56" s="326"/>
      <c r="D56" s="327"/>
      <c r="E56" s="321" t="s">
        <v>36</v>
      </c>
      <c r="F56" s="582">
        <v>0</v>
      </c>
      <c r="G56" s="583">
        <v>0</v>
      </c>
      <c r="H56" s="305">
        <f>SUM(F56,G56)</f>
        <v>0</v>
      </c>
    </row>
    <row r="57" spans="1:8" ht="13.5">
      <c r="A57" s="106"/>
      <c r="B57" s="21"/>
      <c r="C57" s="806" t="s">
        <v>444</v>
      </c>
      <c r="D57" s="807"/>
      <c r="E57" s="322" t="s">
        <v>35</v>
      </c>
      <c r="F57" s="582">
        <v>0</v>
      </c>
      <c r="G57" s="583">
        <v>0</v>
      </c>
      <c r="H57" s="325">
        <f t="shared" si="1"/>
        <v>0</v>
      </c>
    </row>
    <row r="58" spans="1:8" ht="13.5">
      <c r="A58" s="106"/>
      <c r="B58" s="21"/>
      <c r="C58" s="328"/>
      <c r="D58" s="329"/>
      <c r="E58" s="322" t="s">
        <v>36</v>
      </c>
      <c r="F58" s="582">
        <v>0</v>
      </c>
      <c r="G58" s="583">
        <v>0</v>
      </c>
      <c r="H58" s="325">
        <f t="shared" si="1"/>
        <v>0</v>
      </c>
    </row>
    <row r="59" spans="1:8" ht="13.5">
      <c r="A59" s="106"/>
      <c r="B59" s="21"/>
      <c r="C59" s="806" t="s">
        <v>445</v>
      </c>
      <c r="D59" s="807"/>
      <c r="E59" s="322" t="s">
        <v>35</v>
      </c>
      <c r="F59" s="582">
        <v>197</v>
      </c>
      <c r="G59" s="583">
        <v>0</v>
      </c>
      <c r="H59" s="325">
        <f t="shared" si="1"/>
        <v>197</v>
      </c>
    </row>
    <row r="60" spans="1:8" ht="13.5">
      <c r="A60" s="106"/>
      <c r="B60" s="21"/>
      <c r="C60" s="328"/>
      <c r="D60" s="329"/>
      <c r="E60" s="322" t="s">
        <v>36</v>
      </c>
      <c r="F60" s="582">
        <v>197</v>
      </c>
      <c r="G60" s="583">
        <v>0</v>
      </c>
      <c r="H60" s="325">
        <f t="shared" si="1"/>
        <v>197</v>
      </c>
    </row>
    <row r="61" spans="1:8" ht="13.5">
      <c r="A61" s="106"/>
      <c r="B61" s="21"/>
      <c r="C61" s="808" t="s">
        <v>446</v>
      </c>
      <c r="D61" s="809"/>
      <c r="E61" s="322" t="s">
        <v>35</v>
      </c>
      <c r="F61" s="582">
        <v>0</v>
      </c>
      <c r="G61" s="583">
        <v>0</v>
      </c>
      <c r="H61" s="325">
        <f t="shared" si="1"/>
        <v>0</v>
      </c>
    </row>
    <row r="62" spans="1:8" ht="13.5">
      <c r="A62" s="106"/>
      <c r="B62" s="21"/>
      <c r="C62" s="330"/>
      <c r="D62" s="331"/>
      <c r="E62" s="322" t="s">
        <v>36</v>
      </c>
      <c r="F62" s="582">
        <v>0</v>
      </c>
      <c r="G62" s="583">
        <v>0</v>
      </c>
      <c r="H62" s="325">
        <f t="shared" si="1"/>
        <v>0</v>
      </c>
    </row>
    <row r="63" spans="1:8" ht="13.5">
      <c r="A63" s="106"/>
      <c r="B63" s="21"/>
      <c r="C63" s="806" t="s">
        <v>447</v>
      </c>
      <c r="D63" s="807"/>
      <c r="E63" s="322" t="s">
        <v>35</v>
      </c>
      <c r="F63" s="582">
        <v>127368</v>
      </c>
      <c r="G63" s="583">
        <v>43595</v>
      </c>
      <c r="H63" s="325">
        <f t="shared" si="1"/>
        <v>170963</v>
      </c>
    </row>
    <row r="64" spans="1:8" ht="13.5">
      <c r="A64" s="106"/>
      <c r="B64" s="21"/>
      <c r="C64" s="315"/>
      <c r="D64" s="329"/>
      <c r="E64" s="334" t="s">
        <v>36</v>
      </c>
      <c r="F64" s="582">
        <v>127368</v>
      </c>
      <c r="G64" s="583">
        <v>43595</v>
      </c>
      <c r="H64" s="337">
        <f t="shared" si="1"/>
        <v>170963</v>
      </c>
    </row>
    <row r="65" spans="1:8" ht="14.25" thickBot="1">
      <c r="A65" s="138"/>
      <c r="B65" s="133"/>
      <c r="C65" s="332" t="s">
        <v>448</v>
      </c>
      <c r="D65" s="333"/>
      <c r="E65" s="339" t="s">
        <v>36</v>
      </c>
      <c r="F65" s="586">
        <v>849998</v>
      </c>
      <c r="G65" s="587">
        <v>24278</v>
      </c>
      <c r="H65" s="342">
        <f t="shared" si="1"/>
        <v>874276</v>
      </c>
    </row>
    <row r="66" spans="1:8" ht="13.5">
      <c r="A66" s="139" t="s">
        <v>60</v>
      </c>
      <c r="B66" s="140"/>
      <c r="C66" s="140"/>
      <c r="D66" s="140"/>
      <c r="E66" s="343" t="s">
        <v>35</v>
      </c>
      <c r="F66" s="571">
        <v>341669</v>
      </c>
      <c r="G66" s="345">
        <v>263347</v>
      </c>
      <c r="H66" s="346">
        <f t="shared" si="1"/>
        <v>605016</v>
      </c>
    </row>
    <row r="67" spans="1:8" ht="14.25" thickBot="1">
      <c r="A67" s="110"/>
      <c r="B67" s="111"/>
      <c r="C67" s="111"/>
      <c r="D67" s="111"/>
      <c r="E67" s="338" t="s">
        <v>36</v>
      </c>
      <c r="F67" s="192">
        <v>1623112</v>
      </c>
      <c r="G67" s="297">
        <v>93894</v>
      </c>
      <c r="H67" s="298">
        <f t="shared" si="1"/>
        <v>1717006</v>
      </c>
    </row>
    <row r="68" spans="1:8" ht="13.5">
      <c r="A68" s="818" t="s">
        <v>61</v>
      </c>
      <c r="B68" s="819"/>
      <c r="C68" s="819"/>
      <c r="D68" s="819"/>
      <c r="E68" s="820"/>
      <c r="F68" s="58">
        <v>1281443</v>
      </c>
      <c r="G68" s="68">
        <v>26665</v>
      </c>
      <c r="H68" s="296">
        <f t="shared" si="1"/>
        <v>1308108</v>
      </c>
    </row>
    <row r="69" spans="1:8" ht="13.5">
      <c r="A69" s="107"/>
      <c r="B69" s="42"/>
      <c r="C69" s="19" t="s">
        <v>62</v>
      </c>
      <c r="D69" s="555" t="s">
        <v>102</v>
      </c>
      <c r="E69" s="556" t="s">
        <v>63</v>
      </c>
      <c r="F69" s="588">
        <v>0</v>
      </c>
      <c r="G69" s="589">
        <v>0</v>
      </c>
      <c r="H69" s="123">
        <f>SUM(F69:G69)</f>
        <v>0</v>
      </c>
    </row>
    <row r="70" spans="1:8" ht="13.5">
      <c r="A70" s="107"/>
      <c r="B70" s="42"/>
      <c r="C70" s="21" t="s">
        <v>64</v>
      </c>
      <c r="D70" s="301" t="s">
        <v>65</v>
      </c>
      <c r="E70" s="302" t="s">
        <v>66</v>
      </c>
      <c r="F70" s="582">
        <v>431445</v>
      </c>
      <c r="G70" s="583">
        <v>2387</v>
      </c>
      <c r="H70" s="305">
        <f>SUM(F70:G70)</f>
        <v>433832</v>
      </c>
    </row>
    <row r="71" spans="1:8" ht="13.5">
      <c r="A71" s="107"/>
      <c r="B71" s="42"/>
      <c r="C71" s="307"/>
      <c r="D71" s="316" t="s">
        <v>263</v>
      </c>
      <c r="E71" s="302" t="s">
        <v>67</v>
      </c>
      <c r="F71" s="582">
        <v>0</v>
      </c>
      <c r="G71" s="583">
        <v>0</v>
      </c>
      <c r="H71" s="305">
        <f>SUM(F71:G71)</f>
        <v>0</v>
      </c>
    </row>
    <row r="72" spans="1:8" ht="13.5">
      <c r="A72" s="107"/>
      <c r="B72" s="42"/>
      <c r="C72" s="336" t="s">
        <v>68</v>
      </c>
      <c r="D72" s="42"/>
      <c r="E72" s="306" t="s">
        <v>69</v>
      </c>
      <c r="F72" s="582">
        <v>0</v>
      </c>
      <c r="G72" s="583">
        <v>0</v>
      </c>
      <c r="H72" s="308">
        <f>SUM(F72:G72)</f>
        <v>0</v>
      </c>
    </row>
    <row r="73" spans="1:8" ht="13.5">
      <c r="A73" s="108"/>
      <c r="B73" s="16"/>
      <c r="C73" s="15"/>
      <c r="D73" s="16"/>
      <c r="E73" s="299" t="s">
        <v>70</v>
      </c>
      <c r="F73" s="584">
        <v>849998</v>
      </c>
      <c r="G73" s="585">
        <v>24278</v>
      </c>
      <c r="H73" s="119">
        <f t="shared" si="1"/>
        <v>874276</v>
      </c>
    </row>
    <row r="74" spans="1:8" ht="13.5">
      <c r="A74" s="812" t="s">
        <v>71</v>
      </c>
      <c r="B74" s="813"/>
      <c r="C74" s="813"/>
      <c r="D74" s="288" t="s">
        <v>72</v>
      </c>
      <c r="E74" s="282"/>
      <c r="F74" s="39">
        <v>0</v>
      </c>
      <c r="G74" s="21">
        <v>0</v>
      </c>
      <c r="H74" s="292">
        <f>SUM(F74:G74)</f>
        <v>0</v>
      </c>
    </row>
    <row r="75" spans="1:8" ht="13.5">
      <c r="A75" s="814"/>
      <c r="B75" s="815"/>
      <c r="C75" s="815"/>
      <c r="D75" s="821" t="s">
        <v>73</v>
      </c>
      <c r="E75" s="822"/>
      <c r="F75" s="584">
        <v>0</v>
      </c>
      <c r="G75" s="585">
        <v>0</v>
      </c>
      <c r="H75" s="292">
        <f>SUM(F75:G75)</f>
        <v>0</v>
      </c>
    </row>
    <row r="76" spans="1:8" ht="13.5">
      <c r="A76" s="812" t="s">
        <v>74</v>
      </c>
      <c r="B76" s="813"/>
      <c r="C76" s="813"/>
      <c r="D76" s="289" t="s">
        <v>72</v>
      </c>
      <c r="E76" s="290"/>
      <c r="F76" s="588">
        <v>0</v>
      </c>
      <c r="G76" s="589">
        <v>0</v>
      </c>
      <c r="H76" s="294">
        <f>SUM(F76:G76)</f>
        <v>0</v>
      </c>
    </row>
    <row r="77" spans="1:8" ht="13.5">
      <c r="A77" s="814"/>
      <c r="B77" s="815"/>
      <c r="C77" s="815"/>
      <c r="D77" s="816" t="s">
        <v>75</v>
      </c>
      <c r="E77" s="817"/>
      <c r="F77" s="39">
        <v>1386830</v>
      </c>
      <c r="G77" s="21">
        <v>0</v>
      </c>
      <c r="H77" s="119">
        <f>SUM(F77:G77)</f>
        <v>1386830</v>
      </c>
    </row>
    <row r="78" spans="1:8" ht="13.5">
      <c r="A78" s="109" t="s">
        <v>76</v>
      </c>
      <c r="B78" s="57"/>
      <c r="C78" s="57"/>
      <c r="D78" s="57"/>
      <c r="E78" s="132"/>
      <c r="F78" s="572">
        <v>2668273</v>
      </c>
      <c r="G78" s="116">
        <v>26665</v>
      </c>
      <c r="H78" s="575">
        <f>SUM(H68,H75,H77)</f>
        <v>2694938</v>
      </c>
    </row>
    <row r="80" ht="13.5">
      <c r="F80" s="685"/>
    </row>
  </sheetData>
  <mergeCells count="30">
    <mergeCell ref="A76:C77"/>
    <mergeCell ref="D77:E77"/>
    <mergeCell ref="C63:D63"/>
    <mergeCell ref="A68:E68"/>
    <mergeCell ref="A74:C75"/>
    <mergeCell ref="D75:E75"/>
    <mergeCell ref="C57:D57"/>
    <mergeCell ref="C59:D59"/>
    <mergeCell ref="C61:D61"/>
    <mergeCell ref="C55:D55"/>
    <mergeCell ref="C43:D44"/>
    <mergeCell ref="D36:D37"/>
    <mergeCell ref="D38:D39"/>
    <mergeCell ref="D45:D46"/>
    <mergeCell ref="D30:D31"/>
    <mergeCell ref="D32:D33"/>
    <mergeCell ref="D34:D35"/>
    <mergeCell ref="D40:D41"/>
    <mergeCell ref="D22:D23"/>
    <mergeCell ref="D24:D25"/>
    <mergeCell ref="D26:D27"/>
    <mergeCell ref="D28:D29"/>
    <mergeCell ref="D14:D15"/>
    <mergeCell ref="D16:D17"/>
    <mergeCell ref="D18:D19"/>
    <mergeCell ref="D20:D21"/>
    <mergeCell ref="H2:H3"/>
    <mergeCell ref="C7:D8"/>
    <mergeCell ref="C10:D11"/>
    <mergeCell ref="D12:D13"/>
  </mergeCells>
  <conditionalFormatting sqref="A1:IV65536">
    <cfRule type="cellIs" priority="1" dxfId="0" operator="equal" stopIfTrue="1">
      <formula>0</formula>
    </cfRule>
  </conditionalFormatting>
  <printOptions/>
  <pageMargins left="0.7874015748031497" right="0.7874015748031497" top="0.5511811023622047" bottom="0.4724409448818898" header="0.5118110236220472" footer="0.5118110236220472"/>
  <pageSetup errors="blank" horizontalDpi="600" verticalDpi="600" orientation="portrait" paperSize="9" scale="90" r:id="rId2"/>
  <rowBreaks count="1" manualBreakCount="1">
    <brk id="65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H56"/>
  <sheetViews>
    <sheetView zoomScaleSheetLayoutView="100" workbookViewId="0" topLeftCell="A1">
      <pane xSplit="5" ySplit="3" topLeftCell="F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J16" sqref="J16"/>
    </sheetView>
  </sheetViews>
  <sheetFormatPr defaultColWidth="9.00390625" defaultRowHeight="15" customHeight="1"/>
  <cols>
    <col min="1" max="1" width="3.875" style="680" customWidth="1"/>
    <col min="2" max="2" width="1.12109375" style="680" customWidth="1"/>
    <col min="3" max="3" width="4.00390625" style="680" customWidth="1"/>
    <col min="4" max="4" width="6.125" style="680" customWidth="1"/>
    <col min="5" max="5" width="26.75390625" style="680" customWidth="1"/>
    <col min="6" max="8" width="14.625" style="695" customWidth="1"/>
    <col min="9" max="16384" width="9.00390625" style="680" customWidth="1"/>
  </cols>
  <sheetData>
    <row r="1" spans="1:8" ht="18" customHeight="1" thickBot="1">
      <c r="A1" s="284" t="s">
        <v>211</v>
      </c>
      <c r="B1" s="22"/>
      <c r="C1" s="23"/>
      <c r="D1" s="23"/>
      <c r="E1" s="682"/>
      <c r="F1" s="694"/>
      <c r="H1" s="24" t="s">
        <v>121</v>
      </c>
    </row>
    <row r="2" spans="1:8" ht="15" customHeight="1">
      <c r="A2" s="222"/>
      <c r="B2" s="223"/>
      <c r="C2" s="223"/>
      <c r="D2" s="223"/>
      <c r="E2" s="232" t="s">
        <v>122</v>
      </c>
      <c r="F2" s="229" t="s">
        <v>485</v>
      </c>
      <c r="G2" s="226" t="s">
        <v>486</v>
      </c>
      <c r="H2" s="714" t="s">
        <v>449</v>
      </c>
    </row>
    <row r="3" spans="1:8" ht="15" customHeight="1" thickBot="1">
      <c r="A3" s="159"/>
      <c r="B3" s="160"/>
      <c r="C3" s="160" t="s">
        <v>123</v>
      </c>
      <c r="D3" s="160"/>
      <c r="E3" s="178"/>
      <c r="F3" s="230" t="s">
        <v>82</v>
      </c>
      <c r="G3" s="227" t="s">
        <v>83</v>
      </c>
      <c r="H3" s="715"/>
    </row>
    <row r="4" spans="1:8" ht="15" customHeight="1">
      <c r="A4" s="203" t="s">
        <v>212</v>
      </c>
      <c r="B4" s="34"/>
      <c r="C4" s="34"/>
      <c r="D4" s="34"/>
      <c r="E4" s="209"/>
      <c r="F4" s="231">
        <v>3530027</v>
      </c>
      <c r="G4" s="63">
        <v>1463480</v>
      </c>
      <c r="H4" s="228">
        <f>SUM(F4:G4)</f>
        <v>4993507</v>
      </c>
    </row>
    <row r="5" spans="1:8" ht="15" customHeight="1">
      <c r="A5" s="720"/>
      <c r="B5" s="721"/>
      <c r="C5" s="28" t="s">
        <v>213</v>
      </c>
      <c r="D5" s="29"/>
      <c r="E5" s="233"/>
      <c r="F5" s="411">
        <v>2914726</v>
      </c>
      <c r="G5" s="412">
        <v>1447450</v>
      </c>
      <c r="H5" s="413">
        <f aca="true" t="shared" si="0" ref="H5:H56">SUM(F5:G5)</f>
        <v>4362176</v>
      </c>
    </row>
    <row r="6" spans="1:8" ht="15" customHeight="1">
      <c r="A6" s="720"/>
      <c r="B6" s="721"/>
      <c r="C6" s="30"/>
      <c r="D6" s="547" t="s">
        <v>214</v>
      </c>
      <c r="E6" s="530"/>
      <c r="F6" s="416">
        <v>2875688</v>
      </c>
      <c r="G6" s="417">
        <v>1415328</v>
      </c>
      <c r="H6" s="418">
        <f t="shared" si="0"/>
        <v>4291016</v>
      </c>
    </row>
    <row r="7" spans="1:8" ht="15" customHeight="1">
      <c r="A7" s="720"/>
      <c r="B7" s="721"/>
      <c r="C7" s="30"/>
      <c r="D7" s="547" t="s">
        <v>215</v>
      </c>
      <c r="E7" s="530"/>
      <c r="F7" s="416">
        <v>38738</v>
      </c>
      <c r="G7" s="417">
        <v>18745</v>
      </c>
      <c r="H7" s="418">
        <f t="shared" si="0"/>
        <v>57483</v>
      </c>
    </row>
    <row r="8" spans="1:8" ht="15" customHeight="1">
      <c r="A8" s="720"/>
      <c r="B8" s="721"/>
      <c r="C8" s="30"/>
      <c r="D8" s="547" t="s">
        <v>216</v>
      </c>
      <c r="E8" s="530"/>
      <c r="F8" s="416">
        <v>0</v>
      </c>
      <c r="G8" s="417">
        <v>12118</v>
      </c>
      <c r="H8" s="418">
        <f t="shared" si="0"/>
        <v>12118</v>
      </c>
    </row>
    <row r="9" spans="1:8" ht="15" customHeight="1">
      <c r="A9" s="720"/>
      <c r="B9" s="721"/>
      <c r="C9" s="30"/>
      <c r="D9" s="550" t="s">
        <v>217</v>
      </c>
      <c r="E9" s="209"/>
      <c r="F9" s="535">
        <v>300</v>
      </c>
      <c r="G9" s="62">
        <v>1259</v>
      </c>
      <c r="H9" s="536">
        <f t="shared" si="0"/>
        <v>1559</v>
      </c>
    </row>
    <row r="10" spans="1:8" ht="15" customHeight="1">
      <c r="A10" s="720"/>
      <c r="B10" s="721"/>
      <c r="C10" s="30"/>
      <c r="D10" s="550"/>
      <c r="E10" s="506" t="s">
        <v>218</v>
      </c>
      <c r="F10" s="416">
        <v>0</v>
      </c>
      <c r="G10" s="417">
        <v>0</v>
      </c>
      <c r="H10" s="418">
        <f t="shared" si="0"/>
        <v>0</v>
      </c>
    </row>
    <row r="11" spans="1:8" ht="15" customHeight="1">
      <c r="A11" s="720"/>
      <c r="B11" s="721"/>
      <c r="C11" s="25"/>
      <c r="D11" s="551"/>
      <c r="E11" s="511" t="s">
        <v>219</v>
      </c>
      <c r="F11" s="512">
        <v>300</v>
      </c>
      <c r="G11" s="532">
        <v>1259</v>
      </c>
      <c r="H11" s="533">
        <f t="shared" si="0"/>
        <v>1559</v>
      </c>
    </row>
    <row r="12" spans="1:8" ht="15" customHeight="1">
      <c r="A12" s="720"/>
      <c r="B12" s="721"/>
      <c r="C12" s="28" t="s">
        <v>220</v>
      </c>
      <c r="D12" s="29"/>
      <c r="E12" s="233"/>
      <c r="F12" s="411">
        <v>615301</v>
      </c>
      <c r="G12" s="412">
        <v>16030</v>
      </c>
      <c r="H12" s="413">
        <f t="shared" si="0"/>
        <v>631331</v>
      </c>
    </row>
    <row r="13" spans="1:8" ht="15" customHeight="1">
      <c r="A13" s="720"/>
      <c r="B13" s="721"/>
      <c r="C13" s="30"/>
      <c r="D13" s="547" t="s">
        <v>221</v>
      </c>
      <c r="E13" s="530"/>
      <c r="F13" s="416">
        <v>1510</v>
      </c>
      <c r="G13" s="417">
        <v>7944</v>
      </c>
      <c r="H13" s="418">
        <f t="shared" si="0"/>
        <v>9454</v>
      </c>
    </row>
    <row r="14" spans="1:8" ht="15" customHeight="1">
      <c r="A14" s="720"/>
      <c r="B14" s="721"/>
      <c r="C14" s="30"/>
      <c r="D14" s="547" t="s">
        <v>222</v>
      </c>
      <c r="E14" s="530"/>
      <c r="F14" s="416">
        <v>0</v>
      </c>
      <c r="G14" s="417">
        <v>572</v>
      </c>
      <c r="H14" s="418">
        <f t="shared" si="0"/>
        <v>572</v>
      </c>
    </row>
    <row r="15" spans="1:8" ht="15" customHeight="1">
      <c r="A15" s="720"/>
      <c r="B15" s="721"/>
      <c r="C15" s="30"/>
      <c r="D15" s="547" t="s">
        <v>223</v>
      </c>
      <c r="E15" s="530"/>
      <c r="F15" s="416">
        <v>0</v>
      </c>
      <c r="G15" s="417">
        <v>0</v>
      </c>
      <c r="H15" s="418">
        <f t="shared" si="0"/>
        <v>0</v>
      </c>
    </row>
    <row r="16" spans="1:8" ht="15" customHeight="1">
      <c r="A16" s="720"/>
      <c r="B16" s="721"/>
      <c r="C16" s="30"/>
      <c r="D16" s="547" t="s">
        <v>224</v>
      </c>
      <c r="E16" s="530"/>
      <c r="F16" s="416">
        <v>0</v>
      </c>
      <c r="G16" s="417">
        <v>0</v>
      </c>
      <c r="H16" s="418">
        <f t="shared" si="0"/>
        <v>0</v>
      </c>
    </row>
    <row r="17" spans="1:8" ht="15" customHeight="1">
      <c r="A17" s="720"/>
      <c r="B17" s="721"/>
      <c r="C17" s="30"/>
      <c r="D17" s="547" t="s">
        <v>225</v>
      </c>
      <c r="E17" s="530"/>
      <c r="F17" s="416">
        <v>606811</v>
      </c>
      <c r="G17" s="417">
        <v>7276</v>
      </c>
      <c r="H17" s="418">
        <f t="shared" si="0"/>
        <v>614087</v>
      </c>
    </row>
    <row r="18" spans="1:8" ht="15" customHeight="1" thickBot="1">
      <c r="A18" s="702"/>
      <c r="B18" s="700"/>
      <c r="C18" s="236"/>
      <c r="D18" s="549" t="s">
        <v>226</v>
      </c>
      <c r="E18" s="534"/>
      <c r="F18" s="421">
        <v>6980</v>
      </c>
      <c r="G18" s="422">
        <v>238</v>
      </c>
      <c r="H18" s="423">
        <f t="shared" si="0"/>
        <v>7218</v>
      </c>
    </row>
    <row r="19" spans="1:8" ht="15" customHeight="1">
      <c r="A19" s="203" t="s">
        <v>227</v>
      </c>
      <c r="B19" s="34"/>
      <c r="C19" s="34"/>
      <c r="D19" s="34"/>
      <c r="E19" s="209"/>
      <c r="F19" s="231">
        <v>3530027</v>
      </c>
      <c r="G19" s="63">
        <v>1124373</v>
      </c>
      <c r="H19" s="228">
        <f t="shared" si="0"/>
        <v>4654400</v>
      </c>
    </row>
    <row r="20" spans="1:8" ht="15" customHeight="1">
      <c r="A20" s="720"/>
      <c r="B20" s="721"/>
      <c r="C20" s="28" t="s">
        <v>228</v>
      </c>
      <c r="D20" s="29"/>
      <c r="E20" s="233"/>
      <c r="F20" s="411">
        <v>2720028</v>
      </c>
      <c r="G20" s="76">
        <v>955682</v>
      </c>
      <c r="H20" s="413">
        <f t="shared" si="0"/>
        <v>3675710</v>
      </c>
    </row>
    <row r="21" spans="1:8" ht="15" customHeight="1">
      <c r="A21" s="720"/>
      <c r="B21" s="721"/>
      <c r="C21" s="30"/>
      <c r="D21" s="547" t="s">
        <v>229</v>
      </c>
      <c r="E21" s="530"/>
      <c r="F21" s="416">
        <v>129436</v>
      </c>
      <c r="G21" s="417">
        <v>33721</v>
      </c>
      <c r="H21" s="418">
        <f t="shared" si="0"/>
        <v>163157</v>
      </c>
    </row>
    <row r="22" spans="1:8" ht="15" customHeight="1">
      <c r="A22" s="720"/>
      <c r="B22" s="721"/>
      <c r="C22" s="30"/>
      <c r="D22" s="547" t="s">
        <v>230</v>
      </c>
      <c r="E22" s="530"/>
      <c r="F22" s="416">
        <v>87415</v>
      </c>
      <c r="G22" s="417">
        <v>53447</v>
      </c>
      <c r="H22" s="418">
        <f t="shared" si="0"/>
        <v>140862</v>
      </c>
    </row>
    <row r="23" spans="1:8" ht="15" customHeight="1">
      <c r="A23" s="720"/>
      <c r="B23" s="721"/>
      <c r="C23" s="30"/>
      <c r="D23" s="547" t="s">
        <v>231</v>
      </c>
      <c r="E23" s="530"/>
      <c r="F23" s="416">
        <v>497885</v>
      </c>
      <c r="G23" s="417">
        <v>382028</v>
      </c>
      <c r="H23" s="418">
        <f t="shared" si="0"/>
        <v>879913</v>
      </c>
    </row>
    <row r="24" spans="1:8" ht="15" customHeight="1">
      <c r="A24" s="720"/>
      <c r="B24" s="721"/>
      <c r="C24" s="30"/>
      <c r="D24" s="547" t="s">
        <v>232</v>
      </c>
      <c r="E24" s="530"/>
      <c r="F24" s="416">
        <v>0</v>
      </c>
      <c r="G24" s="417">
        <v>12118</v>
      </c>
      <c r="H24" s="418">
        <f t="shared" si="0"/>
        <v>12118</v>
      </c>
    </row>
    <row r="25" spans="1:8" ht="15" customHeight="1">
      <c r="A25" s="720"/>
      <c r="B25" s="721"/>
      <c r="C25" s="30"/>
      <c r="D25" s="547" t="s">
        <v>233</v>
      </c>
      <c r="E25" s="530"/>
      <c r="F25" s="416">
        <v>136761</v>
      </c>
      <c r="G25" s="417">
        <v>0</v>
      </c>
      <c r="H25" s="418">
        <f t="shared" si="0"/>
        <v>136761</v>
      </c>
    </row>
    <row r="26" spans="1:8" ht="15" customHeight="1">
      <c r="A26" s="720"/>
      <c r="B26" s="721"/>
      <c r="C26" s="30"/>
      <c r="D26" s="547" t="s">
        <v>234</v>
      </c>
      <c r="E26" s="530"/>
      <c r="F26" s="416">
        <v>154932</v>
      </c>
      <c r="G26" s="417">
        <v>114309</v>
      </c>
      <c r="H26" s="418">
        <f t="shared" si="0"/>
        <v>269241</v>
      </c>
    </row>
    <row r="27" spans="1:8" ht="15" customHeight="1">
      <c r="A27" s="720"/>
      <c r="B27" s="721"/>
      <c r="C27" s="30"/>
      <c r="D27" s="547" t="s">
        <v>235</v>
      </c>
      <c r="E27" s="530"/>
      <c r="F27" s="416">
        <v>1101893</v>
      </c>
      <c r="G27" s="417">
        <v>360059</v>
      </c>
      <c r="H27" s="418">
        <f t="shared" si="0"/>
        <v>1461952</v>
      </c>
    </row>
    <row r="28" spans="1:8" ht="15" customHeight="1">
      <c r="A28" s="720"/>
      <c r="B28" s="721"/>
      <c r="C28" s="30"/>
      <c r="D28" s="547" t="s">
        <v>236</v>
      </c>
      <c r="E28" s="530"/>
      <c r="F28" s="416">
        <v>32584</v>
      </c>
      <c r="G28" s="417">
        <v>0</v>
      </c>
      <c r="H28" s="418">
        <f t="shared" si="0"/>
        <v>32584</v>
      </c>
    </row>
    <row r="29" spans="1:8" ht="15" customHeight="1">
      <c r="A29" s="720"/>
      <c r="B29" s="721"/>
      <c r="C29" s="30"/>
      <c r="D29" s="547" t="s">
        <v>237</v>
      </c>
      <c r="E29" s="530"/>
      <c r="F29" s="416">
        <v>544257</v>
      </c>
      <c r="G29" s="417">
        <v>0</v>
      </c>
      <c r="H29" s="418">
        <f t="shared" si="0"/>
        <v>544257</v>
      </c>
    </row>
    <row r="30" spans="1:8" ht="15" customHeight="1">
      <c r="A30" s="720"/>
      <c r="B30" s="721"/>
      <c r="C30" s="25"/>
      <c r="D30" s="548" t="s">
        <v>238</v>
      </c>
      <c r="E30" s="531"/>
      <c r="F30" s="512">
        <v>34865</v>
      </c>
      <c r="G30" s="532">
        <v>0</v>
      </c>
      <c r="H30" s="533">
        <f t="shared" si="0"/>
        <v>34865</v>
      </c>
    </row>
    <row r="31" spans="1:8" ht="15" customHeight="1">
      <c r="A31" s="720"/>
      <c r="B31" s="721"/>
      <c r="C31" s="30" t="s">
        <v>239</v>
      </c>
      <c r="D31" s="34"/>
      <c r="E31" s="209"/>
      <c r="F31" s="411">
        <v>809999</v>
      </c>
      <c r="G31" s="412">
        <v>166625</v>
      </c>
      <c r="H31" s="413">
        <f t="shared" si="0"/>
        <v>976624</v>
      </c>
    </row>
    <row r="32" spans="1:8" ht="15" customHeight="1">
      <c r="A32" s="720"/>
      <c r="B32" s="721"/>
      <c r="C32" s="30"/>
      <c r="D32" s="547" t="s">
        <v>240</v>
      </c>
      <c r="E32" s="530"/>
      <c r="F32" s="416">
        <v>794916</v>
      </c>
      <c r="G32" s="417">
        <v>164591</v>
      </c>
      <c r="H32" s="418">
        <f t="shared" si="0"/>
        <v>959507</v>
      </c>
    </row>
    <row r="33" spans="1:8" ht="15" customHeight="1">
      <c r="A33" s="720"/>
      <c r="B33" s="721"/>
      <c r="C33" s="30"/>
      <c r="D33" s="547" t="s">
        <v>241</v>
      </c>
      <c r="E33" s="530"/>
      <c r="F33" s="416">
        <v>0</v>
      </c>
      <c r="G33" s="417">
        <v>0</v>
      </c>
      <c r="H33" s="418">
        <f t="shared" si="0"/>
        <v>0</v>
      </c>
    </row>
    <row r="34" spans="1:8" ht="15" customHeight="1">
      <c r="A34" s="720"/>
      <c r="B34" s="721"/>
      <c r="C34" s="30"/>
      <c r="D34" s="547" t="s">
        <v>242</v>
      </c>
      <c r="E34" s="530"/>
      <c r="F34" s="416">
        <v>0</v>
      </c>
      <c r="G34" s="417">
        <v>572</v>
      </c>
      <c r="H34" s="418">
        <f t="shared" si="0"/>
        <v>572</v>
      </c>
    </row>
    <row r="35" spans="1:8" ht="15" customHeight="1">
      <c r="A35" s="720"/>
      <c r="B35" s="721"/>
      <c r="C35" s="30"/>
      <c r="D35" s="547" t="s">
        <v>243</v>
      </c>
      <c r="E35" s="530"/>
      <c r="F35" s="416">
        <v>0</v>
      </c>
      <c r="G35" s="417">
        <v>0</v>
      </c>
      <c r="H35" s="418">
        <f t="shared" si="0"/>
        <v>0</v>
      </c>
    </row>
    <row r="36" spans="1:8" ht="15" customHeight="1" thickBot="1">
      <c r="A36" s="702"/>
      <c r="B36" s="700"/>
      <c r="C36" s="236"/>
      <c r="D36" s="549" t="s">
        <v>244</v>
      </c>
      <c r="E36" s="534"/>
      <c r="F36" s="421">
        <v>15083</v>
      </c>
      <c r="G36" s="422">
        <v>1462</v>
      </c>
      <c r="H36" s="423">
        <f t="shared" si="0"/>
        <v>16545</v>
      </c>
    </row>
    <row r="37" spans="1:8" ht="15" customHeight="1">
      <c r="A37" s="238" t="s">
        <v>245</v>
      </c>
      <c r="B37" s="239"/>
      <c r="C37" s="239"/>
      <c r="D37" s="239"/>
      <c r="E37" s="725" t="s">
        <v>517</v>
      </c>
      <c r="F37" s="240">
        <v>0</v>
      </c>
      <c r="G37" s="241">
        <v>341173</v>
      </c>
      <c r="H37" s="242">
        <f t="shared" si="0"/>
        <v>341173</v>
      </c>
    </row>
    <row r="38" spans="1:8" ht="15" customHeight="1" thickBot="1">
      <c r="A38" s="243" t="s">
        <v>450</v>
      </c>
      <c r="B38" s="244"/>
      <c r="C38" s="244"/>
      <c r="D38" s="244"/>
      <c r="E38" s="726"/>
      <c r="F38" s="168">
        <v>0</v>
      </c>
      <c r="G38" s="245">
        <v>0</v>
      </c>
      <c r="H38" s="158">
        <f t="shared" si="0"/>
        <v>0</v>
      </c>
    </row>
    <row r="39" spans="1:8" ht="15" customHeight="1">
      <c r="A39" s="203" t="s">
        <v>246</v>
      </c>
      <c r="B39" s="34"/>
      <c r="C39" s="34"/>
      <c r="D39" s="34"/>
      <c r="E39" s="209"/>
      <c r="F39" s="535">
        <v>0</v>
      </c>
      <c r="G39" s="62">
        <v>0</v>
      </c>
      <c r="H39" s="536">
        <f t="shared" si="0"/>
        <v>0</v>
      </c>
    </row>
    <row r="40" spans="1:8" ht="15" customHeight="1">
      <c r="A40" s="720"/>
      <c r="B40" s="701"/>
      <c r="C40" s="547" t="s">
        <v>247</v>
      </c>
      <c r="D40" s="373"/>
      <c r="E40" s="530"/>
      <c r="F40" s="416">
        <v>0</v>
      </c>
      <c r="G40" s="417">
        <v>0</v>
      </c>
      <c r="H40" s="418">
        <f t="shared" si="0"/>
        <v>0</v>
      </c>
    </row>
    <row r="41" spans="1:8" ht="15" customHeight="1">
      <c r="A41" s="720"/>
      <c r="B41" s="701"/>
      <c r="C41" s="547" t="s">
        <v>248</v>
      </c>
      <c r="D41" s="373"/>
      <c r="E41" s="530"/>
      <c r="F41" s="416">
        <v>0</v>
      </c>
      <c r="G41" s="417">
        <v>0</v>
      </c>
      <c r="H41" s="418">
        <f t="shared" si="0"/>
        <v>0</v>
      </c>
    </row>
    <row r="42" spans="1:8" ht="15" customHeight="1">
      <c r="A42" s="698"/>
      <c r="B42" s="699"/>
      <c r="C42" s="548" t="s">
        <v>249</v>
      </c>
      <c r="D42" s="376"/>
      <c r="E42" s="531"/>
      <c r="F42" s="512">
        <v>0</v>
      </c>
      <c r="G42" s="532">
        <v>0</v>
      </c>
      <c r="H42" s="533">
        <f t="shared" si="0"/>
        <v>0</v>
      </c>
    </row>
    <row r="43" spans="1:8" ht="15" customHeight="1">
      <c r="A43" s="224" t="s">
        <v>250</v>
      </c>
      <c r="B43" s="29"/>
      <c r="C43" s="29"/>
      <c r="D43" s="29"/>
      <c r="E43" s="233"/>
      <c r="F43" s="411">
        <v>0</v>
      </c>
      <c r="G43" s="412">
        <v>2066</v>
      </c>
      <c r="H43" s="413">
        <f t="shared" si="0"/>
        <v>2066</v>
      </c>
    </row>
    <row r="44" spans="1:8" ht="15" customHeight="1">
      <c r="A44" s="720"/>
      <c r="B44" s="701"/>
      <c r="C44" s="547" t="s">
        <v>251</v>
      </c>
      <c r="D44" s="373"/>
      <c r="E44" s="530"/>
      <c r="F44" s="416">
        <v>0</v>
      </c>
      <c r="G44" s="417">
        <v>0</v>
      </c>
      <c r="H44" s="418">
        <f t="shared" si="0"/>
        <v>0</v>
      </c>
    </row>
    <row r="45" spans="1:8" ht="15" customHeight="1" thickBot="1">
      <c r="A45" s="702"/>
      <c r="B45" s="696"/>
      <c r="C45" s="552" t="s">
        <v>252</v>
      </c>
      <c r="D45" s="160"/>
      <c r="E45" s="170"/>
      <c r="F45" s="528">
        <v>0</v>
      </c>
      <c r="G45" s="522">
        <v>2066</v>
      </c>
      <c r="H45" s="529">
        <f t="shared" si="0"/>
        <v>2066</v>
      </c>
    </row>
    <row r="46" spans="1:8" ht="15" customHeight="1">
      <c r="A46" s="238" t="s">
        <v>253</v>
      </c>
      <c r="B46" s="239"/>
      <c r="C46" s="239"/>
      <c r="D46" s="239"/>
      <c r="E46" s="725" t="s">
        <v>518</v>
      </c>
      <c r="F46" s="240">
        <v>0</v>
      </c>
      <c r="G46" s="241">
        <v>339107</v>
      </c>
      <c r="H46" s="242">
        <f t="shared" si="0"/>
        <v>339107</v>
      </c>
    </row>
    <row r="47" spans="1:8" ht="15" customHeight="1" thickBot="1">
      <c r="A47" s="243" t="s">
        <v>451</v>
      </c>
      <c r="B47" s="244"/>
      <c r="C47" s="244"/>
      <c r="D47" s="244"/>
      <c r="E47" s="726"/>
      <c r="F47" s="168">
        <v>0</v>
      </c>
      <c r="G47" s="245">
        <v>0</v>
      </c>
      <c r="H47" s="158">
        <f t="shared" si="0"/>
        <v>0</v>
      </c>
    </row>
    <row r="48" spans="1:8" ht="15" customHeight="1">
      <c r="A48" s="143" t="s">
        <v>254</v>
      </c>
      <c r="B48" s="26"/>
      <c r="C48" s="26"/>
      <c r="D48" s="26"/>
      <c r="E48" s="210"/>
      <c r="F48" s="231">
        <v>0</v>
      </c>
      <c r="G48" s="63">
        <v>12373</v>
      </c>
      <c r="H48" s="228">
        <f t="shared" si="0"/>
        <v>12373</v>
      </c>
    </row>
    <row r="49" spans="1:8" ht="15" customHeight="1">
      <c r="A49" s="207" t="s">
        <v>255</v>
      </c>
      <c r="B49" s="35"/>
      <c r="C49" s="35"/>
      <c r="D49" s="35"/>
      <c r="E49" s="211"/>
      <c r="F49" s="33">
        <v>0</v>
      </c>
      <c r="G49" s="61">
        <v>351480</v>
      </c>
      <c r="H49" s="157">
        <f t="shared" si="0"/>
        <v>351480</v>
      </c>
    </row>
    <row r="50" spans="1:8" ht="15" customHeight="1">
      <c r="A50" s="225" t="s">
        <v>256</v>
      </c>
      <c r="B50" s="59"/>
      <c r="C50" s="59"/>
      <c r="D50" s="59"/>
      <c r="E50" s="235"/>
      <c r="F50" s="231">
        <v>0</v>
      </c>
      <c r="G50" s="63">
        <v>0</v>
      </c>
      <c r="H50" s="228">
        <f t="shared" si="0"/>
        <v>0</v>
      </c>
    </row>
    <row r="51" spans="1:8" ht="15" customHeight="1" thickBot="1">
      <c r="A51" s="526" t="s">
        <v>257</v>
      </c>
      <c r="B51" s="245"/>
      <c r="C51" s="245"/>
      <c r="D51" s="245"/>
      <c r="E51" s="527"/>
      <c r="F51" s="168">
        <v>0</v>
      </c>
      <c r="G51" s="154">
        <v>0</v>
      </c>
      <c r="H51" s="158">
        <f t="shared" si="0"/>
        <v>0</v>
      </c>
    </row>
    <row r="52" spans="1:8" ht="15" customHeight="1">
      <c r="A52" s="524" t="s">
        <v>258</v>
      </c>
      <c r="B52" s="525"/>
      <c r="C52" s="59"/>
      <c r="D52" s="59"/>
      <c r="E52" s="235"/>
      <c r="F52" s="231">
        <v>645549</v>
      </c>
      <c r="G52" s="63">
        <v>26021</v>
      </c>
      <c r="H52" s="228">
        <f t="shared" si="0"/>
        <v>671570</v>
      </c>
    </row>
    <row r="53" spans="1:8" ht="15" customHeight="1">
      <c r="A53" s="697"/>
      <c r="B53" s="722"/>
      <c r="C53" s="61" t="s">
        <v>259</v>
      </c>
      <c r="D53" s="60"/>
      <c r="E53" s="234"/>
      <c r="F53" s="33">
        <v>214104</v>
      </c>
      <c r="G53" s="61">
        <v>23634</v>
      </c>
      <c r="H53" s="157">
        <f t="shared" si="0"/>
        <v>237738</v>
      </c>
    </row>
    <row r="54" spans="1:8" ht="15" customHeight="1">
      <c r="A54" s="697"/>
      <c r="B54" s="722"/>
      <c r="C54" s="62" t="s">
        <v>260</v>
      </c>
      <c r="D54" s="76"/>
      <c r="E54" s="523"/>
      <c r="F54" s="411">
        <v>431445</v>
      </c>
      <c r="G54" s="412">
        <v>2387</v>
      </c>
      <c r="H54" s="413">
        <f t="shared" si="0"/>
        <v>433832</v>
      </c>
    </row>
    <row r="55" spans="1:8" ht="15" customHeight="1">
      <c r="A55" s="697"/>
      <c r="B55" s="722"/>
      <c r="C55" s="62"/>
      <c r="D55" s="716" t="s">
        <v>261</v>
      </c>
      <c r="E55" s="717"/>
      <c r="F55" s="416">
        <v>0</v>
      </c>
      <c r="G55" s="417">
        <v>0</v>
      </c>
      <c r="H55" s="418">
        <f t="shared" si="0"/>
        <v>0</v>
      </c>
    </row>
    <row r="56" spans="1:8" ht="15" customHeight="1" thickBot="1">
      <c r="A56" s="723"/>
      <c r="B56" s="724"/>
      <c r="C56" s="522"/>
      <c r="D56" s="718" t="s">
        <v>262</v>
      </c>
      <c r="E56" s="719"/>
      <c r="F56" s="421">
        <v>431445</v>
      </c>
      <c r="G56" s="422">
        <v>2387</v>
      </c>
      <c r="H56" s="423">
        <f t="shared" si="0"/>
        <v>433832</v>
      </c>
    </row>
  </sheetData>
  <mergeCells count="10">
    <mergeCell ref="H2:H3"/>
    <mergeCell ref="D55:E55"/>
    <mergeCell ref="D56:E56"/>
    <mergeCell ref="A5:B18"/>
    <mergeCell ref="A20:B36"/>
    <mergeCell ref="A40:B42"/>
    <mergeCell ref="A44:B45"/>
    <mergeCell ref="A53:B56"/>
    <mergeCell ref="E37:E38"/>
    <mergeCell ref="E46:E47"/>
  </mergeCells>
  <conditionalFormatting sqref="A1:IV65536">
    <cfRule type="cellIs" priority="1" dxfId="0" operator="equal" stopIfTrue="1">
      <formula>0</formula>
    </cfRule>
  </conditionalFormatting>
  <printOptions/>
  <pageMargins left="0.7874015748031497" right="0.7874015748031497" top="0.5511811023622047" bottom="0.4724409448818898" header="0.5118110236220472" footer="0.5118110236220472"/>
  <pageSetup errors="blank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H33"/>
  <sheetViews>
    <sheetView zoomScaleSheetLayoutView="100" workbookViewId="0" topLeftCell="A1">
      <selection activeCell="J12" sqref="J12"/>
    </sheetView>
  </sheetViews>
  <sheetFormatPr defaultColWidth="9.00390625" defaultRowHeight="17.25" customHeight="1"/>
  <cols>
    <col min="1" max="1" width="3.625" style="620" customWidth="1"/>
    <col min="2" max="2" width="20.875" style="620" customWidth="1"/>
    <col min="3" max="3" width="10.625" style="620" customWidth="1"/>
    <col min="4" max="4" width="10.625" style="693" customWidth="1"/>
    <col min="5" max="8" width="10.625" style="620" customWidth="1"/>
    <col min="9" max="16384" width="9.00390625" style="620" customWidth="1"/>
  </cols>
  <sheetData>
    <row r="1" spans="1:3" ht="21" customHeight="1" thickBot="1">
      <c r="A1" s="283" t="s">
        <v>264</v>
      </c>
      <c r="B1" s="14"/>
      <c r="C1" s="681"/>
    </row>
    <row r="2" spans="1:8" ht="17.25" customHeight="1">
      <c r="A2" s="141"/>
      <c r="B2" s="169" t="s">
        <v>265</v>
      </c>
      <c r="C2" s="729" t="s">
        <v>515</v>
      </c>
      <c r="D2" s="729"/>
      <c r="E2" s="730" t="s">
        <v>77</v>
      </c>
      <c r="F2" s="731"/>
      <c r="G2" s="732" t="s">
        <v>266</v>
      </c>
      <c r="H2" s="733"/>
    </row>
    <row r="3" spans="1:8" ht="17.25" customHeight="1">
      <c r="A3" s="203"/>
      <c r="B3" s="209"/>
      <c r="C3" s="699" t="s">
        <v>267</v>
      </c>
      <c r="D3" s="699"/>
      <c r="E3" s="698" t="s">
        <v>83</v>
      </c>
      <c r="F3" s="734"/>
      <c r="G3" s="698"/>
      <c r="H3" s="734"/>
    </row>
    <row r="4" spans="1:8" ht="17.25" customHeight="1">
      <c r="A4" s="203"/>
      <c r="B4" s="209"/>
      <c r="C4" s="36" t="s">
        <v>268</v>
      </c>
      <c r="D4" s="217" t="s">
        <v>269</v>
      </c>
      <c r="E4" s="212" t="s">
        <v>268</v>
      </c>
      <c r="F4" s="204" t="s">
        <v>269</v>
      </c>
      <c r="G4" s="212" t="s">
        <v>268</v>
      </c>
      <c r="H4" s="204" t="s">
        <v>269</v>
      </c>
    </row>
    <row r="5" spans="1:8" ht="17.25" customHeight="1" thickBot="1">
      <c r="A5" s="159" t="s">
        <v>418</v>
      </c>
      <c r="B5" s="170"/>
      <c r="C5" s="162" t="s">
        <v>270</v>
      </c>
      <c r="D5" s="218" t="s">
        <v>516</v>
      </c>
      <c r="E5" s="213" t="s">
        <v>270</v>
      </c>
      <c r="F5" s="208" t="s">
        <v>516</v>
      </c>
      <c r="G5" s="213" t="s">
        <v>270</v>
      </c>
      <c r="H5" s="208" t="s">
        <v>516</v>
      </c>
    </row>
    <row r="6" spans="1:8" ht="17.25" customHeight="1">
      <c r="A6" s="203" t="s">
        <v>271</v>
      </c>
      <c r="B6" s="209"/>
      <c r="C6" s="645"/>
      <c r="D6" s="646"/>
      <c r="E6" s="647"/>
      <c r="F6" s="648"/>
      <c r="G6" s="647"/>
      <c r="H6" s="648"/>
    </row>
    <row r="7" spans="1:8" ht="17.25" customHeight="1">
      <c r="A7" s="144"/>
      <c r="B7" s="506" t="s">
        <v>272</v>
      </c>
      <c r="C7" s="507">
        <v>93503</v>
      </c>
      <c r="D7" s="508">
        <f aca="true" t="shared" si="0" ref="D7:D22">ROUND(+C7/+C$28*100,1)</f>
        <v>2.6</v>
      </c>
      <c r="E7" s="509">
        <v>32462</v>
      </c>
      <c r="F7" s="510">
        <f aca="true" t="shared" si="1" ref="F7:F22">ROUND(+E7/+E$28*100,1)</f>
        <v>2.9</v>
      </c>
      <c r="G7" s="509">
        <f>SUM(C7,E7)</f>
        <v>125965</v>
      </c>
      <c r="H7" s="510">
        <f aca="true" t="shared" si="2" ref="H7:H28">ROUND(+G7/+G$28*100,1)</f>
        <v>2.7</v>
      </c>
    </row>
    <row r="8" spans="1:8" ht="17.25" customHeight="1">
      <c r="A8" s="203"/>
      <c r="B8" s="506" t="s">
        <v>273</v>
      </c>
      <c r="C8" s="507">
        <v>47860</v>
      </c>
      <c r="D8" s="508">
        <f t="shared" si="0"/>
        <v>1.4</v>
      </c>
      <c r="E8" s="509">
        <v>16694</v>
      </c>
      <c r="F8" s="510">
        <f t="shared" si="1"/>
        <v>1.5</v>
      </c>
      <c r="G8" s="509">
        <f aca="true" t="shared" si="3" ref="G8:G32">SUM(C8,E8)</f>
        <v>64554</v>
      </c>
      <c r="H8" s="510">
        <f t="shared" si="2"/>
        <v>1.4</v>
      </c>
    </row>
    <row r="9" spans="1:8" ht="17.25" customHeight="1">
      <c r="A9" s="203"/>
      <c r="B9" s="506" t="s">
        <v>274</v>
      </c>
      <c r="C9" s="507">
        <v>0</v>
      </c>
      <c r="D9" s="508">
        <f t="shared" si="0"/>
        <v>0</v>
      </c>
      <c r="E9" s="509">
        <v>0</v>
      </c>
      <c r="F9" s="510">
        <f t="shared" si="1"/>
        <v>0</v>
      </c>
      <c r="G9" s="509">
        <f t="shared" si="3"/>
        <v>0</v>
      </c>
      <c r="H9" s="510">
        <f t="shared" si="2"/>
        <v>0</v>
      </c>
    </row>
    <row r="10" spans="1:8" ht="17.25" customHeight="1">
      <c r="A10" s="203"/>
      <c r="B10" s="506" t="s">
        <v>275</v>
      </c>
      <c r="C10" s="507">
        <v>0</v>
      </c>
      <c r="D10" s="508">
        <f t="shared" si="0"/>
        <v>0</v>
      </c>
      <c r="E10" s="509">
        <v>0</v>
      </c>
      <c r="F10" s="510">
        <f t="shared" si="1"/>
        <v>0</v>
      </c>
      <c r="G10" s="509">
        <f t="shared" si="3"/>
        <v>0</v>
      </c>
      <c r="H10" s="510">
        <f t="shared" si="2"/>
        <v>0</v>
      </c>
    </row>
    <row r="11" spans="1:8" ht="17.25" customHeight="1">
      <c r="A11" s="203"/>
      <c r="B11" s="506" t="s">
        <v>276</v>
      </c>
      <c r="C11" s="507">
        <v>23329</v>
      </c>
      <c r="D11" s="508">
        <f t="shared" si="0"/>
        <v>0.7</v>
      </c>
      <c r="E11" s="509">
        <v>6970</v>
      </c>
      <c r="F11" s="510">
        <f t="shared" si="1"/>
        <v>0.6</v>
      </c>
      <c r="G11" s="509">
        <f t="shared" si="3"/>
        <v>30299</v>
      </c>
      <c r="H11" s="510">
        <f t="shared" si="2"/>
        <v>0.7</v>
      </c>
    </row>
    <row r="12" spans="1:8" ht="17.25" customHeight="1">
      <c r="A12" s="143"/>
      <c r="B12" s="511" t="s">
        <v>277</v>
      </c>
      <c r="C12" s="512">
        <v>164692</v>
      </c>
      <c r="D12" s="513">
        <f t="shared" si="0"/>
        <v>4.7</v>
      </c>
      <c r="E12" s="514">
        <v>56126</v>
      </c>
      <c r="F12" s="515">
        <f t="shared" si="1"/>
        <v>5.1</v>
      </c>
      <c r="G12" s="514">
        <f t="shared" si="3"/>
        <v>220818</v>
      </c>
      <c r="H12" s="515">
        <f t="shared" si="2"/>
        <v>4.8</v>
      </c>
    </row>
    <row r="13" spans="1:8" ht="17.25" customHeight="1">
      <c r="A13" s="203" t="s">
        <v>278</v>
      </c>
      <c r="B13" s="209"/>
      <c r="C13" s="411">
        <v>794916</v>
      </c>
      <c r="D13" s="516">
        <f t="shared" si="0"/>
        <v>22.5</v>
      </c>
      <c r="E13" s="517">
        <v>164591</v>
      </c>
      <c r="F13" s="518">
        <f t="shared" si="1"/>
        <v>14.8</v>
      </c>
      <c r="G13" s="517">
        <f t="shared" si="3"/>
        <v>959507</v>
      </c>
      <c r="H13" s="518">
        <f t="shared" si="2"/>
        <v>20.7</v>
      </c>
    </row>
    <row r="14" spans="1:8" ht="17.25" customHeight="1">
      <c r="A14" s="203"/>
      <c r="B14" s="506" t="s">
        <v>279</v>
      </c>
      <c r="C14" s="507">
        <v>0</v>
      </c>
      <c r="D14" s="508">
        <f t="shared" si="0"/>
        <v>0</v>
      </c>
      <c r="E14" s="509">
        <v>0</v>
      </c>
      <c r="F14" s="510">
        <f t="shared" si="1"/>
        <v>0</v>
      </c>
      <c r="G14" s="509">
        <f t="shared" si="3"/>
        <v>0</v>
      </c>
      <c r="H14" s="510">
        <f t="shared" si="2"/>
        <v>0</v>
      </c>
    </row>
    <row r="15" spans="1:8" ht="17.25" customHeight="1">
      <c r="A15" s="203"/>
      <c r="B15" s="506" t="s">
        <v>112</v>
      </c>
      <c r="C15" s="507">
        <v>772161</v>
      </c>
      <c r="D15" s="508">
        <f t="shared" si="0"/>
        <v>21.9</v>
      </c>
      <c r="E15" s="509">
        <v>164591</v>
      </c>
      <c r="F15" s="510">
        <f t="shared" si="1"/>
        <v>14.8</v>
      </c>
      <c r="G15" s="509">
        <f t="shared" si="3"/>
        <v>936752</v>
      </c>
      <c r="H15" s="510">
        <f t="shared" si="2"/>
        <v>20.2</v>
      </c>
    </row>
    <row r="16" spans="1:8" ht="17.25" customHeight="1">
      <c r="A16" s="143"/>
      <c r="B16" s="511" t="s">
        <v>280</v>
      </c>
      <c r="C16" s="519">
        <v>22755</v>
      </c>
      <c r="D16" s="521">
        <f t="shared" si="0"/>
        <v>0.6</v>
      </c>
      <c r="E16" s="520">
        <v>0</v>
      </c>
      <c r="F16" s="521">
        <f t="shared" si="1"/>
        <v>0</v>
      </c>
      <c r="G16" s="520">
        <f t="shared" si="3"/>
        <v>22755</v>
      </c>
      <c r="H16" s="521">
        <f>ROUND(+G16/+G$28*100,1)</f>
        <v>0.5</v>
      </c>
    </row>
    <row r="17" spans="1:8" ht="17.25" customHeight="1">
      <c r="A17" s="143" t="s">
        <v>281</v>
      </c>
      <c r="B17" s="210"/>
      <c r="C17" s="32">
        <v>1101893</v>
      </c>
      <c r="D17" s="219">
        <f t="shared" si="0"/>
        <v>31.2</v>
      </c>
      <c r="E17" s="214">
        <v>360059</v>
      </c>
      <c r="F17" s="205">
        <f t="shared" si="1"/>
        <v>32.4</v>
      </c>
      <c r="G17" s="214">
        <f t="shared" si="3"/>
        <v>1461952</v>
      </c>
      <c r="H17" s="205">
        <f t="shared" si="2"/>
        <v>31.5</v>
      </c>
    </row>
    <row r="18" spans="1:8" ht="17.25" customHeight="1">
      <c r="A18" s="143" t="s">
        <v>282</v>
      </c>
      <c r="B18" s="210"/>
      <c r="C18" s="32">
        <v>93333</v>
      </c>
      <c r="D18" s="219">
        <f t="shared" si="0"/>
        <v>2.6</v>
      </c>
      <c r="E18" s="214">
        <v>41</v>
      </c>
      <c r="F18" s="205">
        <f t="shared" si="1"/>
        <v>0</v>
      </c>
      <c r="G18" s="214">
        <f t="shared" si="3"/>
        <v>93374</v>
      </c>
      <c r="H18" s="205">
        <f t="shared" si="2"/>
        <v>2</v>
      </c>
    </row>
    <row r="19" spans="1:8" ht="17.25" customHeight="1">
      <c r="A19" s="143" t="s">
        <v>283</v>
      </c>
      <c r="B19" s="210"/>
      <c r="C19" s="32">
        <v>1879</v>
      </c>
      <c r="D19" s="219">
        <f t="shared" si="0"/>
        <v>0.1</v>
      </c>
      <c r="E19" s="214">
        <v>0</v>
      </c>
      <c r="F19" s="205">
        <f t="shared" si="1"/>
        <v>0</v>
      </c>
      <c r="G19" s="214">
        <f t="shared" si="3"/>
        <v>1879</v>
      </c>
      <c r="H19" s="205">
        <f t="shared" si="2"/>
        <v>0</v>
      </c>
    </row>
    <row r="20" spans="1:8" ht="17.25" customHeight="1">
      <c r="A20" s="143" t="s">
        <v>284</v>
      </c>
      <c r="B20" s="210"/>
      <c r="C20" s="32">
        <v>3228</v>
      </c>
      <c r="D20" s="219">
        <f t="shared" si="0"/>
        <v>0.1</v>
      </c>
      <c r="E20" s="214">
        <v>47</v>
      </c>
      <c r="F20" s="205">
        <f t="shared" si="1"/>
        <v>0</v>
      </c>
      <c r="G20" s="214">
        <f t="shared" si="3"/>
        <v>3275</v>
      </c>
      <c r="H20" s="205">
        <f t="shared" si="2"/>
        <v>0.1</v>
      </c>
    </row>
    <row r="21" spans="1:8" ht="17.25" customHeight="1">
      <c r="A21" s="143" t="s">
        <v>285</v>
      </c>
      <c r="B21" s="210"/>
      <c r="C21" s="32">
        <v>106211</v>
      </c>
      <c r="D21" s="219">
        <f t="shared" si="0"/>
        <v>3</v>
      </c>
      <c r="E21" s="214">
        <v>19175</v>
      </c>
      <c r="F21" s="205">
        <f t="shared" si="1"/>
        <v>1.7</v>
      </c>
      <c r="G21" s="214">
        <f t="shared" si="3"/>
        <v>125386</v>
      </c>
      <c r="H21" s="205">
        <f t="shared" si="2"/>
        <v>2.7</v>
      </c>
    </row>
    <row r="22" spans="1:8" ht="17.25" customHeight="1">
      <c r="A22" s="143" t="s">
        <v>286</v>
      </c>
      <c r="B22" s="210"/>
      <c r="C22" s="32">
        <v>1468</v>
      </c>
      <c r="D22" s="219">
        <f t="shared" si="0"/>
        <v>0</v>
      </c>
      <c r="E22" s="214">
        <v>3468</v>
      </c>
      <c r="F22" s="205">
        <f t="shared" si="1"/>
        <v>0.3</v>
      </c>
      <c r="G22" s="214">
        <f t="shared" si="3"/>
        <v>4936</v>
      </c>
      <c r="H22" s="205">
        <f>ROUND(+G22/+G$28*100,1)</f>
        <v>0.1</v>
      </c>
    </row>
    <row r="23" spans="1:8" ht="17.25" customHeight="1">
      <c r="A23" s="143" t="s">
        <v>287</v>
      </c>
      <c r="B23" s="210"/>
      <c r="C23" s="32">
        <v>27605</v>
      </c>
      <c r="D23" s="219">
        <f aca="true" t="shared" si="4" ref="D23:F28">ROUND(+C23/+C$28*100,1)</f>
        <v>0.8</v>
      </c>
      <c r="E23" s="214">
        <v>0</v>
      </c>
      <c r="F23" s="205">
        <f t="shared" si="4"/>
        <v>0</v>
      </c>
      <c r="G23" s="214">
        <f t="shared" si="3"/>
        <v>27605</v>
      </c>
      <c r="H23" s="205">
        <f t="shared" si="2"/>
        <v>0.6</v>
      </c>
    </row>
    <row r="24" spans="1:8" ht="17.25" customHeight="1">
      <c r="A24" s="143" t="s">
        <v>288</v>
      </c>
      <c r="B24" s="210"/>
      <c r="C24" s="32">
        <v>0</v>
      </c>
      <c r="D24" s="219">
        <f t="shared" si="4"/>
        <v>0</v>
      </c>
      <c r="E24" s="214">
        <v>6885</v>
      </c>
      <c r="F24" s="205">
        <f t="shared" si="4"/>
        <v>0.6</v>
      </c>
      <c r="G24" s="214">
        <f t="shared" si="3"/>
        <v>6885</v>
      </c>
      <c r="H24" s="521">
        <f>ROUND(+G24/+G$28*100,1)</f>
        <v>0.1</v>
      </c>
    </row>
    <row r="25" spans="1:8" ht="17.25" customHeight="1">
      <c r="A25" s="207" t="s">
        <v>289</v>
      </c>
      <c r="B25" s="211"/>
      <c r="C25" s="32">
        <v>273263</v>
      </c>
      <c r="D25" s="219">
        <f t="shared" si="4"/>
        <v>7.7</v>
      </c>
      <c r="E25" s="214">
        <v>474592</v>
      </c>
      <c r="F25" s="205">
        <f t="shared" si="4"/>
        <v>42.8</v>
      </c>
      <c r="G25" s="214">
        <f t="shared" si="3"/>
        <v>747855</v>
      </c>
      <c r="H25" s="205">
        <f t="shared" si="2"/>
        <v>16.1</v>
      </c>
    </row>
    <row r="26" spans="1:8" ht="17.25" customHeight="1">
      <c r="A26" s="727" t="s">
        <v>290</v>
      </c>
      <c r="B26" s="728"/>
      <c r="C26" s="32">
        <v>544257</v>
      </c>
      <c r="D26" s="219">
        <f t="shared" si="4"/>
        <v>15.4</v>
      </c>
      <c r="E26" s="214">
        <v>0</v>
      </c>
      <c r="F26" s="205">
        <f t="shared" si="4"/>
        <v>0</v>
      </c>
      <c r="G26" s="214">
        <f t="shared" si="3"/>
        <v>544257</v>
      </c>
      <c r="H26" s="205">
        <f t="shared" si="2"/>
        <v>11.7</v>
      </c>
    </row>
    <row r="27" spans="1:8" ht="17.25" customHeight="1">
      <c r="A27" s="143" t="s">
        <v>291</v>
      </c>
      <c r="B27" s="210"/>
      <c r="C27" s="32">
        <v>417282</v>
      </c>
      <c r="D27" s="219">
        <f t="shared" si="4"/>
        <v>11.8</v>
      </c>
      <c r="E27" s="214">
        <v>24633</v>
      </c>
      <c r="F27" s="205">
        <f t="shared" si="4"/>
        <v>2.2</v>
      </c>
      <c r="G27" s="214">
        <f t="shared" si="3"/>
        <v>441915</v>
      </c>
      <c r="H27" s="205">
        <f t="shared" si="2"/>
        <v>9.5</v>
      </c>
    </row>
    <row r="28" spans="1:8" ht="17.25" customHeight="1">
      <c r="A28" s="143" t="s">
        <v>292</v>
      </c>
      <c r="B28" s="210"/>
      <c r="C28" s="33">
        <v>3530027</v>
      </c>
      <c r="D28" s="220">
        <f t="shared" si="4"/>
        <v>100</v>
      </c>
      <c r="E28" s="215">
        <v>1109617</v>
      </c>
      <c r="F28" s="206">
        <f t="shared" si="4"/>
        <v>100</v>
      </c>
      <c r="G28" s="215">
        <f t="shared" si="3"/>
        <v>4639644</v>
      </c>
      <c r="H28" s="206">
        <f t="shared" si="2"/>
        <v>100</v>
      </c>
    </row>
    <row r="29" spans="1:8" ht="17.25" customHeight="1">
      <c r="A29" s="143" t="s">
        <v>293</v>
      </c>
      <c r="B29" s="210"/>
      <c r="C29" s="32">
        <v>0</v>
      </c>
      <c r="D29" s="641"/>
      <c r="E29" s="214">
        <v>12690</v>
      </c>
      <c r="F29" s="643"/>
      <c r="G29" s="214">
        <f t="shared" si="3"/>
        <v>12690</v>
      </c>
      <c r="H29" s="643"/>
    </row>
    <row r="30" spans="1:8" ht="17.25" customHeight="1">
      <c r="A30" s="143" t="s">
        <v>294</v>
      </c>
      <c r="B30" s="210"/>
      <c r="C30" s="32">
        <v>0</v>
      </c>
      <c r="D30" s="641"/>
      <c r="E30" s="214">
        <v>0</v>
      </c>
      <c r="F30" s="643"/>
      <c r="G30" s="214">
        <f t="shared" si="3"/>
        <v>0</v>
      </c>
      <c r="H30" s="643"/>
    </row>
    <row r="31" spans="1:8" ht="17.25" customHeight="1">
      <c r="A31" s="143" t="s">
        <v>295</v>
      </c>
      <c r="B31" s="210"/>
      <c r="C31" s="32">
        <v>0</v>
      </c>
      <c r="D31" s="641"/>
      <c r="E31" s="214">
        <v>0</v>
      </c>
      <c r="F31" s="643"/>
      <c r="G31" s="214">
        <f t="shared" si="3"/>
        <v>0</v>
      </c>
      <c r="H31" s="643"/>
    </row>
    <row r="32" spans="1:8" ht="17.25" customHeight="1" thickBot="1">
      <c r="A32" s="159" t="s">
        <v>296</v>
      </c>
      <c r="B32" s="170"/>
      <c r="C32" s="168">
        <v>3530027</v>
      </c>
      <c r="D32" s="642"/>
      <c r="E32" s="216">
        <v>1122307</v>
      </c>
      <c r="F32" s="644"/>
      <c r="G32" s="216">
        <f t="shared" si="3"/>
        <v>4652334</v>
      </c>
      <c r="H32" s="644"/>
    </row>
    <row r="33" spans="1:7" ht="17.25" customHeight="1">
      <c r="A33" s="681"/>
      <c r="B33" s="681"/>
      <c r="C33" s="681"/>
      <c r="E33" s="681"/>
      <c r="G33" s="681"/>
    </row>
  </sheetData>
  <mergeCells count="6">
    <mergeCell ref="A26:B26"/>
    <mergeCell ref="C2:D2"/>
    <mergeCell ref="E2:F2"/>
    <mergeCell ref="G2:H3"/>
    <mergeCell ref="C3:D3"/>
    <mergeCell ref="E3:F3"/>
  </mergeCells>
  <conditionalFormatting sqref="A1:IV65536">
    <cfRule type="cellIs" priority="1" dxfId="0" operator="equal" stopIfTrue="1">
      <formula>0</formula>
    </cfRule>
  </conditionalFormatting>
  <printOptions/>
  <pageMargins left="0.7874015748031497" right="0.7874015748031497" top="0.5511811023622047" bottom="0.4724409448818898" header="0.5118110236220472" footer="0.5118110236220472"/>
  <pageSetup errors="blank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H61"/>
  <sheetViews>
    <sheetView zoomScaleSheetLayoutView="100" workbookViewId="0" topLeftCell="A1">
      <selection activeCell="J39" sqref="J39"/>
    </sheetView>
  </sheetViews>
  <sheetFormatPr defaultColWidth="9.00390625" defaultRowHeight="13.5" customHeight="1"/>
  <cols>
    <col min="1" max="1" width="2.875" style="620" customWidth="1"/>
    <col min="2" max="2" width="1.12109375" style="620" customWidth="1"/>
    <col min="3" max="3" width="5.125" style="620" customWidth="1"/>
    <col min="4" max="4" width="10.125" style="620" customWidth="1"/>
    <col min="5" max="5" width="17.625" style="620" customWidth="1"/>
    <col min="6" max="8" width="15.75390625" style="620" customWidth="1"/>
    <col min="9" max="16384" width="9.00390625" style="620" customWidth="1"/>
  </cols>
  <sheetData>
    <row r="1" spans="1:8" ht="18" customHeight="1" thickBot="1">
      <c r="A1" s="283" t="s">
        <v>297</v>
      </c>
      <c r="B1" s="14"/>
      <c r="D1" s="681"/>
      <c r="E1" s="681"/>
      <c r="H1" s="40" t="s">
        <v>121</v>
      </c>
    </row>
    <row r="2" spans="1:8" ht="13.5" customHeight="1">
      <c r="A2" s="98"/>
      <c r="B2" s="99"/>
      <c r="C2" s="99"/>
      <c r="D2" s="99"/>
      <c r="E2" s="127" t="s">
        <v>122</v>
      </c>
      <c r="F2" s="101" t="s">
        <v>485</v>
      </c>
      <c r="G2" s="114" t="s">
        <v>486</v>
      </c>
      <c r="H2" s="712" t="s">
        <v>449</v>
      </c>
    </row>
    <row r="3" spans="1:8" ht="13.5" customHeight="1" thickBot="1">
      <c r="A3" s="110"/>
      <c r="B3" s="111"/>
      <c r="C3" s="111" t="s">
        <v>123</v>
      </c>
      <c r="D3" s="111"/>
      <c r="E3" s="128"/>
      <c r="F3" s="113" t="s">
        <v>82</v>
      </c>
      <c r="G3" s="115" t="s">
        <v>83</v>
      </c>
      <c r="H3" s="713"/>
    </row>
    <row r="4" spans="1:8" ht="13.5" customHeight="1">
      <c r="A4" s="103" t="s">
        <v>298</v>
      </c>
      <c r="B4" s="42"/>
      <c r="C4" s="42"/>
      <c r="D4" s="42"/>
      <c r="E4" s="188"/>
      <c r="F4" s="56">
        <v>66489286</v>
      </c>
      <c r="G4" s="71">
        <v>39836470</v>
      </c>
      <c r="H4" s="119">
        <f>SUM(F4:G4)</f>
        <v>106325756</v>
      </c>
    </row>
    <row r="5" spans="1:8" ht="13.5" customHeight="1">
      <c r="A5" s="703"/>
      <c r="B5" s="704"/>
      <c r="C5" s="19" t="s">
        <v>299</v>
      </c>
      <c r="D5" s="20"/>
      <c r="E5" s="130"/>
      <c r="F5" s="67">
        <v>63291554</v>
      </c>
      <c r="G5" s="65">
        <v>39536470</v>
      </c>
      <c r="H5" s="123">
        <f>SUM(F5:G5)</f>
        <v>102828024</v>
      </c>
    </row>
    <row r="6" spans="1:8" ht="13.5" customHeight="1">
      <c r="A6" s="703"/>
      <c r="B6" s="704"/>
      <c r="C6" s="21"/>
      <c r="D6" s="401" t="s">
        <v>300</v>
      </c>
      <c r="E6" s="365"/>
      <c r="F6" s="303">
        <v>520981</v>
      </c>
      <c r="G6" s="304">
        <v>1000018</v>
      </c>
      <c r="H6" s="305">
        <f>SUM(F6:G6)</f>
        <v>1520999</v>
      </c>
    </row>
    <row r="7" spans="1:8" ht="13.5" customHeight="1">
      <c r="A7" s="703"/>
      <c r="B7" s="704"/>
      <c r="C7" s="21"/>
      <c r="D7" s="401" t="s">
        <v>301</v>
      </c>
      <c r="E7" s="365"/>
      <c r="F7" s="303">
        <v>80250294</v>
      </c>
      <c r="G7" s="304">
        <v>39645866</v>
      </c>
      <c r="H7" s="305">
        <f aca="true" t="shared" si="0" ref="H7:H18">SUM(F7:G7)</f>
        <v>119896160</v>
      </c>
    </row>
    <row r="8" spans="1:8" ht="13.5" customHeight="1">
      <c r="A8" s="703"/>
      <c r="B8" s="704"/>
      <c r="C8" s="21"/>
      <c r="D8" s="401" t="s">
        <v>302</v>
      </c>
      <c r="E8" s="365"/>
      <c r="F8" s="303">
        <v>17540489</v>
      </c>
      <c r="G8" s="304">
        <v>1402768</v>
      </c>
      <c r="H8" s="305">
        <f t="shared" si="0"/>
        <v>18943257</v>
      </c>
    </row>
    <row r="9" spans="1:8" ht="13.5" customHeight="1">
      <c r="A9" s="703"/>
      <c r="B9" s="704"/>
      <c r="C9" s="21"/>
      <c r="D9" s="401" t="s">
        <v>303</v>
      </c>
      <c r="E9" s="365"/>
      <c r="F9" s="303">
        <v>60768</v>
      </c>
      <c r="G9" s="304">
        <v>293354</v>
      </c>
      <c r="H9" s="305">
        <f t="shared" si="0"/>
        <v>354122</v>
      </c>
    </row>
    <row r="10" spans="1:8" ht="13.5" customHeight="1">
      <c r="A10" s="703"/>
      <c r="B10" s="704"/>
      <c r="C10" s="21"/>
      <c r="D10" s="309" t="s">
        <v>304</v>
      </c>
      <c r="E10" s="403"/>
      <c r="F10" s="311"/>
      <c r="G10" s="312"/>
      <c r="H10" s="313">
        <f t="shared" si="0"/>
        <v>0</v>
      </c>
    </row>
    <row r="11" spans="1:8" ht="13.5" customHeight="1">
      <c r="A11" s="703"/>
      <c r="B11" s="704"/>
      <c r="C11" s="324" t="s">
        <v>305</v>
      </c>
      <c r="D11" s="361"/>
      <c r="E11" s="365"/>
      <c r="F11" s="303">
        <v>3192732</v>
      </c>
      <c r="G11" s="304">
        <v>0</v>
      </c>
      <c r="H11" s="305">
        <f t="shared" si="0"/>
        <v>3192732</v>
      </c>
    </row>
    <row r="12" spans="1:8" ht="13.5" customHeight="1">
      <c r="A12" s="735"/>
      <c r="B12" s="736"/>
      <c r="C12" s="356" t="s">
        <v>306</v>
      </c>
      <c r="D12" s="505"/>
      <c r="E12" s="368"/>
      <c r="F12" s="360">
        <v>5000</v>
      </c>
      <c r="G12" s="291">
        <v>300000</v>
      </c>
      <c r="H12" s="292">
        <f t="shared" si="0"/>
        <v>305000</v>
      </c>
    </row>
    <row r="13" spans="1:8" ht="13.5" customHeight="1">
      <c r="A13" s="105" t="s">
        <v>307</v>
      </c>
      <c r="B13" s="20"/>
      <c r="C13" s="20"/>
      <c r="D13" s="20"/>
      <c r="E13" s="130"/>
      <c r="F13" s="43">
        <v>1063703</v>
      </c>
      <c r="G13" s="69">
        <v>2364795</v>
      </c>
      <c r="H13" s="120">
        <f t="shared" si="0"/>
        <v>3428498</v>
      </c>
    </row>
    <row r="14" spans="1:8" ht="13.5" customHeight="1">
      <c r="A14" s="703" t="s">
        <v>512</v>
      </c>
      <c r="B14" s="704"/>
      <c r="C14" s="300" t="s">
        <v>308</v>
      </c>
      <c r="D14" s="502"/>
      <c r="E14" s="503"/>
      <c r="F14" s="351">
        <v>682455</v>
      </c>
      <c r="G14" s="293">
        <v>1977952</v>
      </c>
      <c r="H14" s="294">
        <f t="shared" si="0"/>
        <v>2660407</v>
      </c>
    </row>
    <row r="15" spans="1:8" ht="13.5" customHeight="1">
      <c r="A15" s="703"/>
      <c r="B15" s="704"/>
      <c r="C15" s="324" t="s">
        <v>309</v>
      </c>
      <c r="D15" s="361"/>
      <c r="E15" s="365"/>
      <c r="F15" s="303">
        <v>353773</v>
      </c>
      <c r="G15" s="304">
        <v>385812</v>
      </c>
      <c r="H15" s="305">
        <f t="shared" si="0"/>
        <v>739585</v>
      </c>
    </row>
    <row r="16" spans="1:8" ht="13.5" customHeight="1">
      <c r="A16" s="703" t="s">
        <v>513</v>
      </c>
      <c r="B16" s="704"/>
      <c r="C16" s="324" t="s">
        <v>310</v>
      </c>
      <c r="D16" s="361"/>
      <c r="E16" s="365"/>
      <c r="F16" s="303">
        <v>3645</v>
      </c>
      <c r="G16" s="304">
        <v>1031</v>
      </c>
      <c r="H16" s="305">
        <f t="shared" si="0"/>
        <v>4676</v>
      </c>
    </row>
    <row r="17" spans="1:8" ht="13.5" customHeight="1">
      <c r="A17" s="735"/>
      <c r="B17" s="736"/>
      <c r="C17" s="356" t="s">
        <v>311</v>
      </c>
      <c r="D17" s="505"/>
      <c r="E17" s="368"/>
      <c r="F17" s="360">
        <v>0</v>
      </c>
      <c r="G17" s="291">
        <v>0</v>
      </c>
      <c r="H17" s="292">
        <f t="shared" si="0"/>
        <v>0</v>
      </c>
    </row>
    <row r="18" spans="1:8" ht="13.5" customHeight="1">
      <c r="A18" s="189" t="s">
        <v>312</v>
      </c>
      <c r="B18" s="18"/>
      <c r="C18" s="18"/>
      <c r="D18" s="18"/>
      <c r="E18" s="129"/>
      <c r="F18" s="43">
        <v>0</v>
      </c>
      <c r="G18" s="69">
        <v>0</v>
      </c>
      <c r="H18" s="120">
        <f t="shared" si="0"/>
        <v>0</v>
      </c>
    </row>
    <row r="19" spans="1:8" ht="13.5" customHeight="1" thickBot="1">
      <c r="A19" s="202" t="s">
        <v>313</v>
      </c>
      <c r="B19" s="185"/>
      <c r="C19" s="185"/>
      <c r="D19" s="185"/>
      <c r="E19" s="135"/>
      <c r="F19" s="126">
        <v>67552989</v>
      </c>
      <c r="G19" s="117">
        <v>42201265</v>
      </c>
      <c r="H19" s="125">
        <f>SUM(F19:G19)</f>
        <v>109754254</v>
      </c>
    </row>
    <row r="20" spans="1:8" ht="13.5" customHeight="1">
      <c r="A20" s="103" t="s">
        <v>314</v>
      </c>
      <c r="B20" s="42"/>
      <c r="C20" s="42"/>
      <c r="D20" s="42"/>
      <c r="E20" s="188"/>
      <c r="F20" s="295">
        <v>0</v>
      </c>
      <c r="G20" s="68">
        <v>7000</v>
      </c>
      <c r="H20" s="296">
        <f>SUM(F20:G20)</f>
        <v>7000</v>
      </c>
    </row>
    <row r="21" spans="1:8" ht="13.5" customHeight="1">
      <c r="A21" s="703"/>
      <c r="B21" s="740"/>
      <c r="C21" s="300" t="s">
        <v>315</v>
      </c>
      <c r="D21" s="502"/>
      <c r="E21" s="503"/>
      <c r="F21" s="351">
        <v>0</v>
      </c>
      <c r="G21" s="293">
        <v>0</v>
      </c>
      <c r="H21" s="294">
        <f aca="true" t="shared" si="1" ref="H21:H61">SUM(F21:G21)</f>
        <v>0</v>
      </c>
    </row>
    <row r="22" spans="1:8" ht="13.5" customHeight="1">
      <c r="A22" s="703"/>
      <c r="B22" s="740"/>
      <c r="C22" s="324" t="s">
        <v>316</v>
      </c>
      <c r="D22" s="361"/>
      <c r="E22" s="365"/>
      <c r="F22" s="303">
        <v>0</v>
      </c>
      <c r="G22" s="304">
        <v>0</v>
      </c>
      <c r="H22" s="305">
        <f t="shared" si="1"/>
        <v>0</v>
      </c>
    </row>
    <row r="23" spans="1:8" ht="13.5" customHeight="1">
      <c r="A23" s="703"/>
      <c r="B23" s="740"/>
      <c r="C23" s="324" t="s">
        <v>317</v>
      </c>
      <c r="D23" s="361"/>
      <c r="E23" s="365"/>
      <c r="F23" s="303">
        <v>0</v>
      </c>
      <c r="G23" s="304">
        <v>0</v>
      </c>
      <c r="H23" s="305">
        <f t="shared" si="1"/>
        <v>0</v>
      </c>
    </row>
    <row r="24" spans="1:8" ht="13.5" customHeight="1">
      <c r="A24" s="703"/>
      <c r="B24" s="740"/>
      <c r="C24" s="324" t="s">
        <v>318</v>
      </c>
      <c r="D24" s="361"/>
      <c r="E24" s="365"/>
      <c r="F24" s="303">
        <v>0</v>
      </c>
      <c r="G24" s="304">
        <v>7000</v>
      </c>
      <c r="H24" s="305">
        <f t="shared" si="1"/>
        <v>7000</v>
      </c>
    </row>
    <row r="25" spans="1:8" ht="13.5" customHeight="1">
      <c r="A25" s="735"/>
      <c r="B25" s="741"/>
      <c r="C25" s="356" t="s">
        <v>319</v>
      </c>
      <c r="D25" s="505"/>
      <c r="E25" s="368"/>
      <c r="F25" s="360">
        <v>0</v>
      </c>
      <c r="G25" s="291">
        <v>0</v>
      </c>
      <c r="H25" s="292">
        <f t="shared" si="1"/>
        <v>0</v>
      </c>
    </row>
    <row r="26" spans="1:8" ht="13.5" customHeight="1">
      <c r="A26" s="105" t="s">
        <v>320</v>
      </c>
      <c r="B26" s="20"/>
      <c r="C26" s="20"/>
      <c r="D26" s="20"/>
      <c r="E26" s="130"/>
      <c r="F26" s="67">
        <v>966156</v>
      </c>
      <c r="G26" s="65">
        <v>302961</v>
      </c>
      <c r="H26" s="123">
        <f t="shared" si="1"/>
        <v>1269117</v>
      </c>
    </row>
    <row r="27" spans="1:8" ht="13.5" customHeight="1">
      <c r="A27" s="703"/>
      <c r="B27" s="740"/>
      <c r="C27" s="300" t="s">
        <v>321</v>
      </c>
      <c r="D27" s="502"/>
      <c r="E27" s="503"/>
      <c r="F27" s="351">
        <v>0</v>
      </c>
      <c r="G27" s="293">
        <v>0</v>
      </c>
      <c r="H27" s="294">
        <f t="shared" si="1"/>
        <v>0</v>
      </c>
    </row>
    <row r="28" spans="1:8" ht="13.5" customHeight="1">
      <c r="A28" s="703"/>
      <c r="B28" s="740"/>
      <c r="C28" s="324" t="s">
        <v>322</v>
      </c>
      <c r="D28" s="361"/>
      <c r="E28" s="365"/>
      <c r="F28" s="303">
        <v>956052</v>
      </c>
      <c r="G28" s="304">
        <v>302685</v>
      </c>
      <c r="H28" s="305">
        <f t="shared" si="1"/>
        <v>1258737</v>
      </c>
    </row>
    <row r="29" spans="1:8" ht="13.5" customHeight="1">
      <c r="A29" s="735"/>
      <c r="B29" s="741"/>
      <c r="C29" s="356" t="s">
        <v>249</v>
      </c>
      <c r="D29" s="505"/>
      <c r="E29" s="368"/>
      <c r="F29" s="360">
        <v>10104</v>
      </c>
      <c r="G29" s="291">
        <v>276</v>
      </c>
      <c r="H29" s="292">
        <f t="shared" si="1"/>
        <v>10380</v>
      </c>
    </row>
    <row r="30" spans="1:8" ht="13.5" customHeight="1" thickBot="1">
      <c r="A30" s="202" t="s">
        <v>323</v>
      </c>
      <c r="B30" s="185"/>
      <c r="C30" s="185"/>
      <c r="D30" s="185"/>
      <c r="E30" s="135"/>
      <c r="F30" s="126">
        <v>966156</v>
      </c>
      <c r="G30" s="117">
        <v>309961</v>
      </c>
      <c r="H30" s="125">
        <f t="shared" si="1"/>
        <v>1276117</v>
      </c>
    </row>
    <row r="31" spans="1:8" ht="13.5" customHeight="1">
      <c r="A31" s="103" t="s">
        <v>324</v>
      </c>
      <c r="B31" s="42"/>
      <c r="C31" s="42"/>
      <c r="D31" s="42"/>
      <c r="E31" s="188"/>
      <c r="F31" s="56">
        <v>23382095</v>
      </c>
      <c r="G31" s="71">
        <v>9459586</v>
      </c>
      <c r="H31" s="119">
        <f t="shared" si="1"/>
        <v>32841681</v>
      </c>
    </row>
    <row r="32" spans="1:8" ht="13.5" customHeight="1">
      <c r="A32" s="703"/>
      <c r="B32" s="704"/>
      <c r="C32" s="19" t="s">
        <v>325</v>
      </c>
      <c r="D32" s="20"/>
      <c r="E32" s="130"/>
      <c r="F32" s="67">
        <v>0</v>
      </c>
      <c r="G32" s="65">
        <v>3662087</v>
      </c>
      <c r="H32" s="123">
        <f t="shared" si="1"/>
        <v>3662087</v>
      </c>
    </row>
    <row r="33" spans="1:8" ht="13.5" customHeight="1">
      <c r="A33" s="703"/>
      <c r="B33" s="704"/>
      <c r="C33" s="21"/>
      <c r="D33" s="401" t="s">
        <v>326</v>
      </c>
      <c r="E33" s="365"/>
      <c r="F33" s="303">
        <v>0</v>
      </c>
      <c r="G33" s="304">
        <v>3517207</v>
      </c>
      <c r="H33" s="305">
        <f t="shared" si="1"/>
        <v>3517207</v>
      </c>
    </row>
    <row r="34" spans="1:8" ht="13.5" customHeight="1">
      <c r="A34" s="703"/>
      <c r="B34" s="704"/>
      <c r="C34" s="21"/>
      <c r="D34" s="401" t="s">
        <v>327</v>
      </c>
      <c r="E34" s="365"/>
      <c r="F34" s="303">
        <v>0</v>
      </c>
      <c r="G34" s="304">
        <v>0</v>
      </c>
      <c r="H34" s="305">
        <f t="shared" si="1"/>
        <v>0</v>
      </c>
    </row>
    <row r="35" spans="1:8" ht="13.5" customHeight="1">
      <c r="A35" s="703"/>
      <c r="B35" s="704"/>
      <c r="C35" s="21"/>
      <c r="D35" s="401" t="s">
        <v>328</v>
      </c>
      <c r="E35" s="365"/>
      <c r="F35" s="303">
        <v>0</v>
      </c>
      <c r="G35" s="304">
        <v>0</v>
      </c>
      <c r="H35" s="305">
        <f t="shared" si="1"/>
        <v>0</v>
      </c>
    </row>
    <row r="36" spans="1:8" ht="13.5" customHeight="1">
      <c r="A36" s="703"/>
      <c r="B36" s="704"/>
      <c r="C36" s="15"/>
      <c r="D36" s="398" t="s">
        <v>329</v>
      </c>
      <c r="E36" s="368"/>
      <c r="F36" s="360">
        <v>0</v>
      </c>
      <c r="G36" s="291">
        <v>144880</v>
      </c>
      <c r="H36" s="292">
        <f t="shared" si="1"/>
        <v>144880</v>
      </c>
    </row>
    <row r="37" spans="1:8" ht="13.5" customHeight="1">
      <c r="A37" s="703"/>
      <c r="B37" s="704"/>
      <c r="C37" s="19" t="s">
        <v>330</v>
      </c>
      <c r="D37" s="20"/>
      <c r="E37" s="130"/>
      <c r="F37" s="67">
        <v>23382095</v>
      </c>
      <c r="G37" s="65">
        <v>5797499</v>
      </c>
      <c r="H37" s="123">
        <f t="shared" si="1"/>
        <v>29179594</v>
      </c>
    </row>
    <row r="38" spans="1:8" ht="13.5" customHeight="1">
      <c r="A38" s="703"/>
      <c r="B38" s="704"/>
      <c r="C38" s="21"/>
      <c r="D38" s="401" t="s">
        <v>331</v>
      </c>
      <c r="E38" s="365"/>
      <c r="F38" s="303">
        <v>20677144</v>
      </c>
      <c r="G38" s="304">
        <v>5797499</v>
      </c>
      <c r="H38" s="305">
        <f t="shared" si="1"/>
        <v>26474643</v>
      </c>
    </row>
    <row r="39" spans="1:8" ht="13.5" customHeight="1">
      <c r="A39" s="735"/>
      <c r="B39" s="736"/>
      <c r="C39" s="15"/>
      <c r="D39" s="398" t="s">
        <v>332</v>
      </c>
      <c r="E39" s="368"/>
      <c r="F39" s="360">
        <v>2704951</v>
      </c>
      <c r="G39" s="291">
        <v>0</v>
      </c>
      <c r="H39" s="292">
        <f t="shared" si="1"/>
        <v>2704951</v>
      </c>
    </row>
    <row r="40" spans="1:8" ht="13.5" customHeight="1">
      <c r="A40" s="105" t="s">
        <v>333</v>
      </c>
      <c r="B40" s="20"/>
      <c r="C40" s="20"/>
      <c r="D40" s="20"/>
      <c r="E40" s="130"/>
      <c r="F40" s="43">
        <v>43204738</v>
      </c>
      <c r="G40" s="69">
        <v>32431718</v>
      </c>
      <c r="H40" s="120">
        <f t="shared" si="1"/>
        <v>75636456</v>
      </c>
    </row>
    <row r="41" spans="1:8" ht="13.5" customHeight="1">
      <c r="A41" s="703"/>
      <c r="B41" s="704"/>
      <c r="C41" s="19" t="s">
        <v>334</v>
      </c>
      <c r="D41" s="20"/>
      <c r="E41" s="130"/>
      <c r="F41" s="67">
        <v>43204738</v>
      </c>
      <c r="G41" s="65">
        <v>31425118</v>
      </c>
      <c r="H41" s="123">
        <f t="shared" si="1"/>
        <v>74629856</v>
      </c>
    </row>
    <row r="42" spans="1:8" ht="13.5" customHeight="1">
      <c r="A42" s="703"/>
      <c r="B42" s="704"/>
      <c r="C42" s="21"/>
      <c r="D42" s="401" t="s">
        <v>335</v>
      </c>
      <c r="E42" s="365"/>
      <c r="F42" s="303">
        <v>25912680</v>
      </c>
      <c r="G42" s="304">
        <v>15972931</v>
      </c>
      <c r="H42" s="305">
        <f t="shared" si="1"/>
        <v>41885611</v>
      </c>
    </row>
    <row r="43" spans="1:8" ht="13.5" customHeight="1">
      <c r="A43" s="703"/>
      <c r="B43" s="704"/>
      <c r="C43" s="21"/>
      <c r="D43" s="401" t="s">
        <v>336</v>
      </c>
      <c r="E43" s="365"/>
      <c r="F43" s="303">
        <v>81599</v>
      </c>
      <c r="G43" s="304">
        <v>0</v>
      </c>
      <c r="H43" s="305">
        <f t="shared" si="1"/>
        <v>81599</v>
      </c>
    </row>
    <row r="44" spans="1:8" ht="13.5" customHeight="1">
      <c r="A44" s="703"/>
      <c r="B44" s="704"/>
      <c r="C44" s="21"/>
      <c r="D44" s="401" t="s">
        <v>337</v>
      </c>
      <c r="E44" s="365"/>
      <c r="F44" s="303">
        <v>5874400</v>
      </c>
      <c r="G44" s="304">
        <v>7515881</v>
      </c>
      <c r="H44" s="305">
        <f t="shared" si="1"/>
        <v>13390281</v>
      </c>
    </row>
    <row r="45" spans="1:8" ht="13.5" customHeight="1">
      <c r="A45" s="703"/>
      <c r="B45" s="704"/>
      <c r="C45" s="21"/>
      <c r="D45" s="401" t="s">
        <v>338</v>
      </c>
      <c r="E45" s="365"/>
      <c r="F45" s="303">
        <v>0</v>
      </c>
      <c r="G45" s="304">
        <v>0</v>
      </c>
      <c r="H45" s="305">
        <f t="shared" si="1"/>
        <v>0</v>
      </c>
    </row>
    <row r="46" spans="1:8" ht="13.5" customHeight="1">
      <c r="A46" s="703"/>
      <c r="B46" s="704"/>
      <c r="C46" s="15"/>
      <c r="D46" s="398" t="s">
        <v>304</v>
      </c>
      <c r="E46" s="368"/>
      <c r="F46" s="360">
        <v>11336059</v>
      </c>
      <c r="G46" s="291">
        <v>7936306</v>
      </c>
      <c r="H46" s="292">
        <f t="shared" si="1"/>
        <v>19272365</v>
      </c>
    </row>
    <row r="47" spans="1:8" ht="13.5" customHeight="1">
      <c r="A47" s="703"/>
      <c r="B47" s="704"/>
      <c r="C47" s="19" t="s">
        <v>339</v>
      </c>
      <c r="D47" s="20"/>
      <c r="E47" s="130"/>
      <c r="F47" s="67">
        <v>0</v>
      </c>
      <c r="G47" s="65">
        <v>1006600</v>
      </c>
      <c r="H47" s="123">
        <f t="shared" si="1"/>
        <v>1006600</v>
      </c>
    </row>
    <row r="48" spans="1:8" ht="13.5" customHeight="1">
      <c r="A48" s="703"/>
      <c r="B48" s="704"/>
      <c r="C48" s="21"/>
      <c r="D48" s="401" t="s">
        <v>340</v>
      </c>
      <c r="E48" s="365"/>
      <c r="F48" s="303">
        <v>0</v>
      </c>
      <c r="G48" s="304">
        <v>455120</v>
      </c>
      <c r="H48" s="305">
        <f t="shared" si="1"/>
        <v>455120</v>
      </c>
    </row>
    <row r="49" spans="1:8" ht="13.5" customHeight="1">
      <c r="A49" s="703"/>
      <c r="B49" s="704"/>
      <c r="C49" s="21"/>
      <c r="D49" s="401" t="s">
        <v>341</v>
      </c>
      <c r="E49" s="365"/>
      <c r="F49" s="303">
        <v>0</v>
      </c>
      <c r="G49" s="304">
        <v>0</v>
      </c>
      <c r="H49" s="305">
        <f t="shared" si="1"/>
        <v>0</v>
      </c>
    </row>
    <row r="50" spans="1:8" ht="13.5" customHeight="1">
      <c r="A50" s="703"/>
      <c r="B50" s="704"/>
      <c r="C50" s="21"/>
      <c r="D50" s="401" t="s">
        <v>342</v>
      </c>
      <c r="E50" s="365"/>
      <c r="F50" s="303">
        <v>0</v>
      </c>
      <c r="G50" s="304">
        <v>200000</v>
      </c>
      <c r="H50" s="305">
        <f t="shared" si="1"/>
        <v>200000</v>
      </c>
    </row>
    <row r="51" spans="1:8" ht="13.5" customHeight="1">
      <c r="A51" s="703"/>
      <c r="B51" s="704"/>
      <c r="C51" s="21"/>
      <c r="D51" s="401" t="s">
        <v>343</v>
      </c>
      <c r="E51" s="365"/>
      <c r="F51" s="303">
        <v>0</v>
      </c>
      <c r="G51" s="304">
        <v>0</v>
      </c>
      <c r="H51" s="305">
        <f t="shared" si="1"/>
        <v>0</v>
      </c>
    </row>
    <row r="52" spans="1:8" ht="13.5" customHeight="1">
      <c r="A52" s="703"/>
      <c r="B52" s="704"/>
      <c r="C52" s="21"/>
      <c r="D52" s="309" t="s">
        <v>344</v>
      </c>
      <c r="E52" s="403"/>
      <c r="F52" s="311">
        <v>0</v>
      </c>
      <c r="G52" s="312">
        <v>351480</v>
      </c>
      <c r="H52" s="313">
        <f t="shared" si="1"/>
        <v>351480</v>
      </c>
    </row>
    <row r="53" spans="1:8" ht="13.5" customHeight="1">
      <c r="A53" s="703"/>
      <c r="B53" s="704"/>
      <c r="C53" s="21"/>
      <c r="D53" s="309" t="s">
        <v>345</v>
      </c>
      <c r="E53" s="403"/>
      <c r="F53" s="311">
        <v>0</v>
      </c>
      <c r="G53" s="312">
        <v>0</v>
      </c>
      <c r="H53" s="313">
        <f t="shared" si="1"/>
        <v>0</v>
      </c>
    </row>
    <row r="54" spans="1:8" ht="13.5" customHeight="1">
      <c r="A54" s="703"/>
      <c r="B54" s="704"/>
      <c r="C54" s="21"/>
      <c r="D54" s="314" t="s">
        <v>514</v>
      </c>
      <c r="E54" s="322" t="s">
        <v>346</v>
      </c>
      <c r="F54" s="303">
        <v>0</v>
      </c>
      <c r="G54" s="304">
        <v>339107</v>
      </c>
      <c r="H54" s="305">
        <f t="shared" si="1"/>
        <v>339107</v>
      </c>
    </row>
    <row r="55" spans="1:8" ht="13.5" customHeight="1">
      <c r="A55" s="735"/>
      <c r="B55" s="736"/>
      <c r="C55" s="15"/>
      <c r="D55" s="317"/>
      <c r="E55" s="354" t="s">
        <v>347</v>
      </c>
      <c r="F55" s="360">
        <v>0</v>
      </c>
      <c r="G55" s="291">
        <v>0</v>
      </c>
      <c r="H55" s="292">
        <f t="shared" si="1"/>
        <v>0</v>
      </c>
    </row>
    <row r="56" spans="1:8" ht="13.5" customHeight="1" thickBot="1">
      <c r="A56" s="202" t="s">
        <v>348</v>
      </c>
      <c r="B56" s="185"/>
      <c r="C56" s="185"/>
      <c r="D56" s="185"/>
      <c r="E56" s="135"/>
      <c r="F56" s="126">
        <v>66586833</v>
      </c>
      <c r="G56" s="117">
        <v>41891304</v>
      </c>
      <c r="H56" s="125">
        <f t="shared" si="1"/>
        <v>108478137</v>
      </c>
    </row>
    <row r="57" spans="1:8" ht="13.5" customHeight="1">
      <c r="A57" s="102" t="s">
        <v>349</v>
      </c>
      <c r="B57" s="16"/>
      <c r="C57" s="16"/>
      <c r="D57" s="16"/>
      <c r="E57" s="131"/>
      <c r="F57" s="56">
        <v>67552989</v>
      </c>
      <c r="G57" s="71">
        <v>42201265</v>
      </c>
      <c r="H57" s="119">
        <f t="shared" si="1"/>
        <v>109754254</v>
      </c>
    </row>
    <row r="58" spans="1:8" ht="13.5" customHeight="1">
      <c r="A58" s="189" t="s">
        <v>350</v>
      </c>
      <c r="B58" s="18"/>
      <c r="C58" s="18"/>
      <c r="D58" s="18"/>
      <c r="E58" s="129"/>
      <c r="F58" s="43">
        <v>0</v>
      </c>
      <c r="G58" s="69">
        <v>0</v>
      </c>
      <c r="H58" s="120">
        <f t="shared" si="1"/>
        <v>0</v>
      </c>
    </row>
    <row r="59" spans="1:8" ht="13.5" customHeight="1">
      <c r="A59" s="189" t="s">
        <v>351</v>
      </c>
      <c r="B59" s="18"/>
      <c r="C59" s="18"/>
      <c r="D59" s="18"/>
      <c r="E59" s="129"/>
      <c r="F59" s="43">
        <v>0</v>
      </c>
      <c r="G59" s="69">
        <v>0</v>
      </c>
      <c r="H59" s="120">
        <f t="shared" si="1"/>
        <v>0</v>
      </c>
    </row>
    <row r="60" spans="1:8" ht="13.5" customHeight="1">
      <c r="A60" s="737" t="s">
        <v>352</v>
      </c>
      <c r="B60" s="738"/>
      <c r="C60" s="501" t="s">
        <v>353</v>
      </c>
      <c r="D60" s="502"/>
      <c r="E60" s="503"/>
      <c r="F60" s="351">
        <v>0</v>
      </c>
      <c r="G60" s="293">
        <v>341173</v>
      </c>
      <c r="H60" s="294">
        <f t="shared" si="1"/>
        <v>341173</v>
      </c>
    </row>
    <row r="61" spans="1:8" ht="13.5" customHeight="1" thickBot="1">
      <c r="A61" s="705" t="s">
        <v>354</v>
      </c>
      <c r="B61" s="739"/>
      <c r="C61" s="405" t="s">
        <v>355</v>
      </c>
      <c r="D61" s="362"/>
      <c r="E61" s="367"/>
      <c r="F61" s="406">
        <v>0</v>
      </c>
      <c r="G61" s="407">
        <v>0</v>
      </c>
      <c r="H61" s="504">
        <f t="shared" si="1"/>
        <v>0</v>
      </c>
    </row>
  </sheetData>
  <mergeCells count="10">
    <mergeCell ref="A61:B61"/>
    <mergeCell ref="A5:B12"/>
    <mergeCell ref="A21:B25"/>
    <mergeCell ref="A27:B29"/>
    <mergeCell ref="A14:B15"/>
    <mergeCell ref="A16:B17"/>
    <mergeCell ref="H2:H3"/>
    <mergeCell ref="A32:B39"/>
    <mergeCell ref="A41:B55"/>
    <mergeCell ref="A60:B60"/>
  </mergeCells>
  <conditionalFormatting sqref="A1:IV65536">
    <cfRule type="cellIs" priority="1" dxfId="0" operator="equal" stopIfTrue="1">
      <formula>0</formula>
    </cfRule>
  </conditionalFormatting>
  <printOptions/>
  <pageMargins left="0.7874015748031497" right="0.7874015748031497" top="0.5511811023622047" bottom="0.4724409448818898" header="0.5118110236220472" footer="0.5118110236220472"/>
  <pageSetup errors="blank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K30"/>
  <sheetViews>
    <sheetView zoomScaleSheetLayoutView="75" workbookViewId="0" topLeftCell="A7">
      <selection activeCell="K23" sqref="K23"/>
    </sheetView>
  </sheetViews>
  <sheetFormatPr defaultColWidth="9.00390625" defaultRowHeight="13.5"/>
  <cols>
    <col min="1" max="1" width="4.625" style="620" customWidth="1"/>
    <col min="2" max="2" width="19.375" style="620" customWidth="1"/>
    <col min="3" max="3" width="21.625" style="620" customWidth="1"/>
    <col min="4" max="7" width="21.75390625" style="620" hidden="1" customWidth="1"/>
    <col min="8" max="8" width="5.50390625" style="6" customWidth="1"/>
    <col min="9" max="11" width="11.50390625" style="620" customWidth="1"/>
    <col min="12" max="16384" width="9.00390625" style="620" customWidth="1"/>
  </cols>
  <sheetData>
    <row r="1" spans="1:11" ht="21" customHeight="1" thickBot="1">
      <c r="A1" s="285" t="s">
        <v>78</v>
      </c>
      <c r="B1" s="619"/>
      <c r="C1" s="619"/>
      <c r="D1" s="619"/>
      <c r="E1" s="619"/>
      <c r="F1" s="619"/>
      <c r="G1" s="619"/>
      <c r="H1" s="2"/>
      <c r="I1" s="619"/>
      <c r="K1" s="3" t="s">
        <v>79</v>
      </c>
    </row>
    <row r="2" spans="1:11" ht="13.5">
      <c r="A2" s="77"/>
      <c r="B2" s="78"/>
      <c r="C2" s="79"/>
      <c r="D2" s="79"/>
      <c r="E2" s="79"/>
      <c r="F2" s="79"/>
      <c r="G2" s="79"/>
      <c r="H2" s="80" t="s">
        <v>80</v>
      </c>
      <c r="I2" s="86" t="s">
        <v>485</v>
      </c>
      <c r="J2" s="89" t="s">
        <v>486</v>
      </c>
      <c r="K2" s="742" t="s">
        <v>449</v>
      </c>
    </row>
    <row r="3" spans="1:11" ht="14.25" thickBot="1">
      <c r="A3" s="84" t="s">
        <v>81</v>
      </c>
      <c r="B3" s="91"/>
      <c r="C3" s="94"/>
      <c r="D3" s="94"/>
      <c r="E3" s="94"/>
      <c r="F3" s="94"/>
      <c r="G3" s="94"/>
      <c r="H3" s="85"/>
      <c r="I3" s="95" t="s">
        <v>82</v>
      </c>
      <c r="J3" s="96" t="s">
        <v>83</v>
      </c>
      <c r="K3" s="743"/>
    </row>
    <row r="4" spans="1:11" ht="13.5">
      <c r="A4" s="82" t="s">
        <v>85</v>
      </c>
      <c r="B4" s="486"/>
      <c r="C4" s="493" t="s">
        <v>86</v>
      </c>
      <c r="D4" s="557"/>
      <c r="E4" s="557"/>
      <c r="F4" s="557"/>
      <c r="G4" s="557"/>
      <c r="H4" s="746" t="s">
        <v>487</v>
      </c>
      <c r="I4" s="88"/>
      <c r="J4" s="90"/>
      <c r="K4" s="93"/>
    </row>
    <row r="5" spans="1:11" ht="13.5">
      <c r="A5" s="81"/>
      <c r="B5" s="487" t="s">
        <v>488</v>
      </c>
      <c r="C5" s="494" t="s">
        <v>87</v>
      </c>
      <c r="D5" s="558"/>
      <c r="E5" s="558"/>
      <c r="F5" s="558"/>
      <c r="G5" s="558"/>
      <c r="H5" s="747"/>
      <c r="I5" s="87">
        <f>ROUND(('第4表(22表)'!F32+'第4表(22表)'!F40)/'第4表(22表)'!F57*100,1)</f>
        <v>64</v>
      </c>
      <c r="J5" s="5">
        <f>ROUND(('第4表(22表)'!G32+'第4表(22表)'!G40)/'第4表(22表)'!G57*100,1)</f>
        <v>85.5</v>
      </c>
      <c r="K5" s="92">
        <f>ROUND(('第4表(22表)'!H32+'第4表(22表)'!H40)/'第4表(22表)'!H57*100,1)</f>
        <v>72.3</v>
      </c>
    </row>
    <row r="6" spans="1:11" ht="13.5">
      <c r="A6" s="83" t="s">
        <v>88</v>
      </c>
      <c r="B6" s="488"/>
      <c r="C6" s="495" t="s">
        <v>89</v>
      </c>
      <c r="D6" s="559"/>
      <c r="E6" s="559"/>
      <c r="F6" s="559"/>
      <c r="G6" s="559"/>
      <c r="H6" s="748" t="s">
        <v>489</v>
      </c>
      <c r="I6" s="88"/>
      <c r="J6" s="90"/>
      <c r="K6" s="93"/>
    </row>
    <row r="7" spans="1:11" ht="13.5">
      <c r="A7" s="81"/>
      <c r="B7" s="487" t="s">
        <v>490</v>
      </c>
      <c r="C7" s="494" t="s">
        <v>90</v>
      </c>
      <c r="D7" s="558"/>
      <c r="E7" s="558"/>
      <c r="F7" s="558"/>
      <c r="G7" s="558"/>
      <c r="H7" s="747"/>
      <c r="I7" s="87">
        <f>ROUND('第4表(22表)'!F4/('第4表(22表)'!F20+'第4表(22表)'!F31+'第4表(22表)'!F40)*100,1)</f>
        <v>99.9</v>
      </c>
      <c r="J7" s="5">
        <f>ROUND('第4表(22表)'!G4/('第4表(22表)'!G20+'第4表(22表)'!G31+'第4表(22表)'!G40)*100,1)</f>
        <v>95.1</v>
      </c>
      <c r="K7" s="92">
        <f>ROUND('第4表(22表)'!H4/('第4表(22表)'!H20+'第4表(22表)'!H31+'第4表(22表)'!H40)*100,1)</f>
        <v>98</v>
      </c>
    </row>
    <row r="8" spans="1:11" ht="13.5">
      <c r="A8" s="83" t="s">
        <v>91</v>
      </c>
      <c r="B8" s="488"/>
      <c r="C8" s="495" t="s">
        <v>92</v>
      </c>
      <c r="D8" s="559"/>
      <c r="E8" s="559"/>
      <c r="F8" s="559"/>
      <c r="G8" s="559"/>
      <c r="H8" s="748" t="s">
        <v>114</v>
      </c>
      <c r="I8" s="88"/>
      <c r="J8" s="90"/>
      <c r="K8" s="93"/>
    </row>
    <row r="9" spans="1:11" ht="13.5">
      <c r="A9" s="81"/>
      <c r="B9" s="487" t="s">
        <v>115</v>
      </c>
      <c r="C9" s="494" t="s">
        <v>93</v>
      </c>
      <c r="D9" s="558"/>
      <c r="E9" s="558"/>
      <c r="F9" s="558"/>
      <c r="G9" s="558"/>
      <c r="H9" s="747"/>
      <c r="I9" s="87">
        <f>ROUND('第4表(22表)'!F13/'第4表(22表)'!F26*100,1)</f>
        <v>110.1</v>
      </c>
      <c r="J9" s="5">
        <f>ROUND('第4表(22表)'!G13/'第4表(22表)'!G26*100,1)</f>
        <v>780.6</v>
      </c>
      <c r="K9" s="92">
        <f>ROUND('第4表(22表)'!H13/'第4表(22表)'!H26*100,1)</f>
        <v>270.1</v>
      </c>
    </row>
    <row r="10" spans="1:11" ht="13.5">
      <c r="A10" s="83" t="s">
        <v>94</v>
      </c>
      <c r="B10" s="488"/>
      <c r="C10" s="495" t="s">
        <v>95</v>
      </c>
      <c r="D10" s="559"/>
      <c r="E10" s="559"/>
      <c r="F10" s="559"/>
      <c r="G10" s="559"/>
      <c r="H10" s="748" t="s">
        <v>491</v>
      </c>
      <c r="I10" s="88"/>
      <c r="J10" s="90"/>
      <c r="K10" s="93"/>
    </row>
    <row r="11" spans="1:11" ht="13.5">
      <c r="A11" s="81"/>
      <c r="B11" s="487" t="s">
        <v>492</v>
      </c>
      <c r="C11" s="494" t="s">
        <v>98</v>
      </c>
      <c r="D11" s="558"/>
      <c r="E11" s="558"/>
      <c r="F11" s="558"/>
      <c r="G11" s="558"/>
      <c r="H11" s="747"/>
      <c r="I11" s="87">
        <f>ROUND('第2表（20表）'!F4/'第2表（20表）'!F19*100,1)</f>
        <v>100</v>
      </c>
      <c r="J11" s="5">
        <f>ROUND('第2表（20表）'!G4/'第2表（20表）'!G19*100,1)</f>
        <v>130.2</v>
      </c>
      <c r="K11" s="92">
        <f>ROUND('第2表（20表）'!H4/'第2表（20表）'!H19*100,1)</f>
        <v>107.3</v>
      </c>
    </row>
    <row r="12" spans="1:11" ht="13.5">
      <c r="A12" s="83" t="s">
        <v>99</v>
      </c>
      <c r="B12" s="488"/>
      <c r="C12" s="495" t="s">
        <v>100</v>
      </c>
      <c r="D12" s="559"/>
      <c r="E12" s="559"/>
      <c r="F12" s="559"/>
      <c r="G12" s="559"/>
      <c r="H12" s="748" t="s">
        <v>454</v>
      </c>
      <c r="I12" s="88"/>
      <c r="J12" s="90"/>
      <c r="K12" s="93"/>
    </row>
    <row r="13" spans="1:11" ht="13.5">
      <c r="A13" s="81"/>
      <c r="B13" s="487" t="s">
        <v>455</v>
      </c>
      <c r="C13" s="494" t="s">
        <v>101</v>
      </c>
      <c r="D13" s="558"/>
      <c r="E13" s="558"/>
      <c r="F13" s="558"/>
      <c r="G13" s="558"/>
      <c r="H13" s="747"/>
      <c r="I13" s="87">
        <f>ROUND(('第2表（20表）'!F5+'第2表（20表）'!F12)/('第2表（20表）'!F20+'第2表（20表）'!F31)*100,1)</f>
        <v>100</v>
      </c>
      <c r="J13" s="5">
        <f>ROUND(('第2表（20表）'!G5+'第2表（20表）'!G12)/('第2表（20表）'!G20+'第2表（20表）'!G31)*100,1)</f>
        <v>130.4</v>
      </c>
      <c r="K13" s="92">
        <f>ROUND(('第2表（20表）'!H5+'第2表（20表）'!H12)/('第2表（20表）'!H20+'第2表（20表）'!H31)*100,1)</f>
        <v>107.3</v>
      </c>
    </row>
    <row r="14" spans="1:11" ht="13.5">
      <c r="A14" s="83" t="s">
        <v>456</v>
      </c>
      <c r="B14" s="488"/>
      <c r="C14" s="495" t="s">
        <v>452</v>
      </c>
      <c r="D14" s="559"/>
      <c r="E14" s="559"/>
      <c r="F14" s="559"/>
      <c r="G14" s="559"/>
      <c r="H14" s="748" t="s">
        <v>454</v>
      </c>
      <c r="I14" s="88"/>
      <c r="J14" s="90"/>
      <c r="K14" s="93"/>
    </row>
    <row r="15" spans="1:11" ht="13.5">
      <c r="A15" s="81"/>
      <c r="B15" s="487" t="s">
        <v>455</v>
      </c>
      <c r="C15" s="494" t="s">
        <v>453</v>
      </c>
      <c r="D15" s="558"/>
      <c r="E15" s="558"/>
      <c r="F15" s="558"/>
      <c r="G15" s="558"/>
      <c r="H15" s="747"/>
      <c r="I15" s="87">
        <f>ROUND(('第2表（20表）'!F5-'第2表（20表）'!F8)/('第2表（20表）'!F20-'第2表（20表）'!F24)*100,1)</f>
        <v>107.2</v>
      </c>
      <c r="J15" s="5">
        <f>ROUND(('第2表（20表）'!G5-'第2表（20表）'!G8)/('第2表（20表）'!G20-'第2表（20表）'!G24)*100,1)</f>
        <v>152.1</v>
      </c>
      <c r="K15" s="92">
        <f>ROUND(('第2表（20表）'!H5-'第2表（20表）'!H8)/('第2表（20表）'!H20-'第2表（20表）'!H24)*100,1)</f>
        <v>118.7</v>
      </c>
    </row>
    <row r="16" spans="1:11" ht="13.5">
      <c r="A16" s="750" t="s">
        <v>103</v>
      </c>
      <c r="B16" s="751"/>
      <c r="C16" s="496" t="s">
        <v>104</v>
      </c>
      <c r="D16" s="560"/>
      <c r="E16" s="560"/>
      <c r="F16" s="560"/>
      <c r="G16" s="560"/>
      <c r="H16" s="748" t="s">
        <v>493</v>
      </c>
      <c r="I16" s="88"/>
      <c r="J16" s="90"/>
      <c r="K16" s="93"/>
    </row>
    <row r="17" spans="1:11" ht="13.5">
      <c r="A17" s="81"/>
      <c r="B17" s="487" t="s">
        <v>494</v>
      </c>
      <c r="C17" s="494" t="s">
        <v>105</v>
      </c>
      <c r="D17" s="558"/>
      <c r="E17" s="558"/>
      <c r="F17" s="558"/>
      <c r="G17" s="558"/>
      <c r="H17" s="747"/>
      <c r="I17" s="87">
        <f>ROUND('第７表（第23表）'!F41/'第3表（21表）'!C17*100,1)</f>
        <v>150.7</v>
      </c>
      <c r="J17" s="5">
        <f>ROUND('第７表（第23表）'!G41/'第3表（21表）'!E17*100,1)</f>
        <v>70.8</v>
      </c>
      <c r="K17" s="92">
        <f>ROUND('第７表（第23表）'!H41/'第3表（21表）'!G17*100,1)</f>
        <v>131</v>
      </c>
    </row>
    <row r="18" spans="1:11" ht="13.5">
      <c r="A18" s="83" t="s">
        <v>106</v>
      </c>
      <c r="B18" s="488"/>
      <c r="C18" s="566"/>
      <c r="D18" s="561"/>
      <c r="E18" s="561"/>
      <c r="F18" s="561"/>
      <c r="G18" s="561"/>
      <c r="H18" s="565"/>
      <c r="I18" s="649"/>
      <c r="J18" s="650"/>
      <c r="K18" s="651"/>
    </row>
    <row r="19" spans="1:11" ht="13.5">
      <c r="A19" s="82"/>
      <c r="B19" s="489" t="s">
        <v>107</v>
      </c>
      <c r="C19" s="497" t="s">
        <v>108</v>
      </c>
      <c r="D19" s="562"/>
      <c r="E19" s="562"/>
      <c r="F19" s="562"/>
      <c r="G19" s="562"/>
      <c r="H19" s="744" t="s">
        <v>96</v>
      </c>
      <c r="I19" s="480"/>
      <c r="J19" s="481"/>
      <c r="K19" s="482"/>
    </row>
    <row r="20" spans="1:11" ht="13.5">
      <c r="A20" s="82"/>
      <c r="B20" s="490" t="s">
        <v>97</v>
      </c>
      <c r="C20" s="498" t="s">
        <v>111</v>
      </c>
      <c r="D20" s="563"/>
      <c r="E20" s="563"/>
      <c r="F20" s="563"/>
      <c r="G20" s="563"/>
      <c r="H20" s="745"/>
      <c r="I20" s="483">
        <f>ROUND('第７表（第23表）'!F37/'第2表（20表）'!F6*100,1)</f>
        <v>149.8</v>
      </c>
      <c r="J20" s="484">
        <f>ROUND('第７表（第23表）'!G37/'第2表（20表）'!G6*100,1)</f>
        <v>18</v>
      </c>
      <c r="K20" s="485">
        <f>ROUND('第７表（第23表）'!H37/'第2表（20表）'!H6*100,1)</f>
        <v>106.4</v>
      </c>
    </row>
    <row r="21" spans="1:11" ht="13.5">
      <c r="A21" s="82"/>
      <c r="B21" s="491" t="s">
        <v>112</v>
      </c>
      <c r="C21" s="499" t="s">
        <v>113</v>
      </c>
      <c r="D21" s="557"/>
      <c r="E21" s="557"/>
      <c r="F21" s="557"/>
      <c r="G21" s="557"/>
      <c r="H21" s="746" t="s">
        <v>96</v>
      </c>
      <c r="I21" s="88"/>
      <c r="J21" s="90"/>
      <c r="K21" s="93"/>
    </row>
    <row r="22" spans="1:11" ht="13.5">
      <c r="A22" s="82"/>
      <c r="B22" s="492" t="s">
        <v>97</v>
      </c>
      <c r="C22" s="500" t="s">
        <v>111</v>
      </c>
      <c r="D22" s="564"/>
      <c r="E22" s="564"/>
      <c r="F22" s="564"/>
      <c r="G22" s="564"/>
      <c r="H22" s="746"/>
      <c r="I22" s="88">
        <f>ROUND('第3表（21表）'!C15/'第2表（20表）'!F6*100,1)</f>
        <v>26.9</v>
      </c>
      <c r="J22" s="90">
        <f>ROUND('第3表（21表）'!E15/'第2表（20表）'!G6*100,1)</f>
        <v>11.6</v>
      </c>
      <c r="K22" s="93">
        <f>ROUND('第3表（21表）'!G15/'第2表（20表）'!H6*100,1)</f>
        <v>21.8</v>
      </c>
    </row>
    <row r="23" spans="1:11" ht="13.5">
      <c r="A23" s="82"/>
      <c r="B23" s="489" t="s">
        <v>116</v>
      </c>
      <c r="C23" s="497" t="s">
        <v>117</v>
      </c>
      <c r="D23" s="562"/>
      <c r="E23" s="562"/>
      <c r="F23" s="562"/>
      <c r="G23" s="562"/>
      <c r="H23" s="744" t="s">
        <v>495</v>
      </c>
      <c r="I23" s="480"/>
      <c r="J23" s="481"/>
      <c r="K23" s="482"/>
    </row>
    <row r="24" spans="1:11" ht="13.5">
      <c r="A24" s="82"/>
      <c r="B24" s="490" t="s">
        <v>496</v>
      </c>
      <c r="C24" s="498" t="s">
        <v>111</v>
      </c>
      <c r="D24" s="563"/>
      <c r="E24" s="563"/>
      <c r="F24" s="563"/>
      <c r="G24" s="563"/>
      <c r="H24" s="745"/>
      <c r="I24" s="483">
        <f>ROUND('第3表（21表）'!C17/'第2表（20表）'!F6*100,1)</f>
        <v>38.3</v>
      </c>
      <c r="J24" s="484">
        <f>ROUND('第3表（21表）'!E17/'第2表（20表）'!G6*100,1)</f>
        <v>25.4</v>
      </c>
      <c r="K24" s="485">
        <f>ROUND('第3表（21表）'!G17/'第2表（20表）'!H6*100,1)</f>
        <v>34.1</v>
      </c>
    </row>
    <row r="25" spans="1:11" ht="13.5">
      <c r="A25" s="82"/>
      <c r="B25" s="491" t="s">
        <v>118</v>
      </c>
      <c r="C25" s="499" t="s">
        <v>119</v>
      </c>
      <c r="D25" s="557"/>
      <c r="E25" s="557"/>
      <c r="F25" s="557"/>
      <c r="G25" s="557"/>
      <c r="H25" s="746" t="s">
        <v>109</v>
      </c>
      <c r="I25" s="88"/>
      <c r="J25" s="90"/>
      <c r="K25" s="93"/>
    </row>
    <row r="26" spans="1:11" ht="13.5">
      <c r="A26" s="81"/>
      <c r="B26" s="567" t="s">
        <v>110</v>
      </c>
      <c r="C26" s="494" t="s">
        <v>111</v>
      </c>
      <c r="D26" s="558"/>
      <c r="E26" s="558"/>
      <c r="F26" s="558"/>
      <c r="G26" s="558"/>
      <c r="H26" s="747"/>
      <c r="I26" s="87">
        <f>ROUND('第3表（21表）'!C12/'第2表（20表）'!F6*100,1)</f>
        <v>5.7</v>
      </c>
      <c r="J26" s="5">
        <f>ROUND('第3表（21表）'!E12/'第2表（20表）'!G6*100,1)</f>
        <v>4</v>
      </c>
      <c r="K26" s="92">
        <f>ROUND('第3表（21表）'!G12/'第2表（20表）'!H6*100,1)</f>
        <v>5.1</v>
      </c>
    </row>
    <row r="27" spans="1:11" ht="13.5">
      <c r="A27" s="83" t="s">
        <v>457</v>
      </c>
      <c r="B27" s="488"/>
      <c r="C27" s="495" t="s">
        <v>460</v>
      </c>
      <c r="D27" s="559"/>
      <c r="E27" s="559"/>
      <c r="F27" s="559"/>
      <c r="G27" s="559"/>
      <c r="H27" s="748" t="s">
        <v>497</v>
      </c>
      <c r="I27" s="621"/>
      <c r="J27" s="622"/>
      <c r="K27" s="623"/>
    </row>
    <row r="28" spans="1:11" ht="13.5">
      <c r="A28" s="81"/>
      <c r="B28" s="487" t="s">
        <v>498</v>
      </c>
      <c r="C28" s="494" t="s">
        <v>452</v>
      </c>
      <c r="D28" s="558"/>
      <c r="E28" s="558"/>
      <c r="F28" s="558"/>
      <c r="G28" s="558"/>
      <c r="H28" s="747"/>
      <c r="I28" s="87"/>
      <c r="J28" s="5"/>
      <c r="K28" s="92"/>
    </row>
    <row r="29" spans="1:11" ht="13.5">
      <c r="A29" s="82" t="s">
        <v>458</v>
      </c>
      <c r="B29" s="486"/>
      <c r="C29" s="499" t="s">
        <v>459</v>
      </c>
      <c r="D29" s="557"/>
      <c r="E29" s="557"/>
      <c r="F29" s="557"/>
      <c r="G29" s="557"/>
      <c r="H29" s="746" t="s">
        <v>499</v>
      </c>
      <c r="I29" s="88"/>
      <c r="J29" s="90"/>
      <c r="K29" s="93"/>
    </row>
    <row r="30" spans="1:11" ht="14.25" thickBot="1">
      <c r="A30" s="84"/>
      <c r="B30" s="624" t="s">
        <v>500</v>
      </c>
      <c r="C30" s="625" t="s">
        <v>452</v>
      </c>
      <c r="D30" s="626"/>
      <c r="E30" s="626"/>
      <c r="F30" s="626"/>
      <c r="G30" s="626"/>
      <c r="H30" s="749"/>
      <c r="I30" s="627"/>
      <c r="J30" s="91"/>
      <c r="K30" s="628"/>
    </row>
  </sheetData>
  <mergeCells count="15">
    <mergeCell ref="H29:H30"/>
    <mergeCell ref="H12:H13"/>
    <mergeCell ref="H14:H15"/>
    <mergeCell ref="A16:B16"/>
    <mergeCell ref="H16:H17"/>
    <mergeCell ref="H27:H28"/>
    <mergeCell ref="H25:H26"/>
    <mergeCell ref="K2:K3"/>
    <mergeCell ref="H19:H20"/>
    <mergeCell ref="H21:H22"/>
    <mergeCell ref="H23:H24"/>
    <mergeCell ref="H4:H5"/>
    <mergeCell ref="H6:H7"/>
    <mergeCell ref="H8:H9"/>
    <mergeCell ref="H10:H11"/>
  </mergeCells>
  <conditionalFormatting sqref="A1:IV65536">
    <cfRule type="cellIs" priority="1" dxfId="0" operator="equal" stopIfTrue="1">
      <formula>0</formula>
    </cfRule>
  </conditionalFormatting>
  <printOptions/>
  <pageMargins left="0.7874015748031497" right="0.7874015748031497" top="0.5511811023622047" bottom="0.4724409448818898" header="0.5118110236220472" footer="0.5118110236220472"/>
  <pageSetup errors="blank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H55"/>
  <sheetViews>
    <sheetView zoomScaleSheetLayoutView="100" workbookViewId="0" topLeftCell="A1">
      <selection activeCell="I19" sqref="I19"/>
    </sheetView>
  </sheetViews>
  <sheetFormatPr defaultColWidth="9.00390625" defaultRowHeight="15.75" customHeight="1"/>
  <cols>
    <col min="1" max="1" width="2.50390625" style="620" customWidth="1"/>
    <col min="2" max="2" width="1.4921875" style="620" customWidth="1"/>
    <col min="3" max="3" width="4.625" style="620" customWidth="1"/>
    <col min="4" max="4" width="3.50390625" style="620" customWidth="1"/>
    <col min="5" max="5" width="20.50390625" style="620" customWidth="1"/>
    <col min="6" max="8" width="17.25390625" style="620" customWidth="1"/>
    <col min="9" max="16384" width="9.00390625" style="620" customWidth="1"/>
  </cols>
  <sheetData>
    <row r="1" spans="1:6" ht="19.5" customHeight="1" thickBot="1">
      <c r="A1" s="286" t="s">
        <v>0</v>
      </c>
      <c r="B1" s="44"/>
      <c r="C1" s="691"/>
      <c r="D1" s="691"/>
      <c r="E1" s="691"/>
      <c r="F1" s="692"/>
    </row>
    <row r="2" spans="1:8" ht="12" customHeight="1">
      <c r="A2" s="141"/>
      <c r="B2" s="142"/>
      <c r="C2" s="142"/>
      <c r="D2" s="142"/>
      <c r="E2" s="169" t="s">
        <v>265</v>
      </c>
      <c r="F2" s="161" t="s">
        <v>485</v>
      </c>
      <c r="G2" s="89" t="s">
        <v>486</v>
      </c>
      <c r="H2" s="742" t="s">
        <v>449</v>
      </c>
    </row>
    <row r="3" spans="1:8" ht="15.75" customHeight="1" thickBot="1">
      <c r="A3" s="159" t="s">
        <v>418</v>
      </c>
      <c r="B3" s="160"/>
      <c r="C3" s="160"/>
      <c r="D3" s="160"/>
      <c r="E3" s="170"/>
      <c r="F3" s="162" t="s">
        <v>82</v>
      </c>
      <c r="G3" s="96" t="s">
        <v>83</v>
      </c>
      <c r="H3" s="743"/>
    </row>
    <row r="4" spans="1:8" ht="15.75" customHeight="1">
      <c r="A4" s="144" t="s">
        <v>1</v>
      </c>
      <c r="B4" s="45"/>
      <c r="C4" s="45"/>
      <c r="D4" s="45"/>
      <c r="E4" s="171"/>
      <c r="F4" s="652"/>
      <c r="G4" s="653"/>
      <c r="H4" s="654"/>
    </row>
    <row r="5" spans="1:8" ht="23.25" customHeight="1">
      <c r="A5" s="752"/>
      <c r="B5" s="753"/>
      <c r="C5" s="46" t="s">
        <v>2</v>
      </c>
      <c r="D5" s="4"/>
      <c r="E5" s="172"/>
      <c r="F5" s="163" t="s">
        <v>479</v>
      </c>
      <c r="G5" s="149" t="s">
        <v>479</v>
      </c>
      <c r="H5" s="655"/>
    </row>
    <row r="6" spans="1:8" ht="15.75" customHeight="1">
      <c r="A6" s="752"/>
      <c r="B6" s="753"/>
      <c r="C6" s="47" t="s">
        <v>3</v>
      </c>
      <c r="D6" s="48"/>
      <c r="E6" s="173"/>
      <c r="F6" s="150" t="s">
        <v>480</v>
      </c>
      <c r="G6" s="150" t="s">
        <v>480</v>
      </c>
      <c r="H6" s="656"/>
    </row>
    <row r="7" spans="1:8" ht="15.75" customHeight="1">
      <c r="A7" s="752"/>
      <c r="B7" s="753"/>
      <c r="C7" s="49" t="s">
        <v>4</v>
      </c>
      <c r="D7" s="27"/>
      <c r="E7" s="174"/>
      <c r="F7" s="164" t="s">
        <v>5</v>
      </c>
      <c r="G7" s="150" t="s">
        <v>5</v>
      </c>
      <c r="H7" s="656"/>
    </row>
    <row r="8" spans="1:8" ht="15.75" customHeight="1">
      <c r="A8" s="752"/>
      <c r="B8" s="753"/>
      <c r="C8" s="47" t="s">
        <v>6</v>
      </c>
      <c r="D8" s="48"/>
      <c r="E8" s="173"/>
      <c r="F8" s="165">
        <v>35582</v>
      </c>
      <c r="G8" s="151">
        <v>37347</v>
      </c>
      <c r="H8" s="657"/>
    </row>
    <row r="9" spans="1:8" ht="15.75" customHeight="1">
      <c r="A9" s="752"/>
      <c r="B9" s="753"/>
      <c r="C9" s="37" t="s">
        <v>466</v>
      </c>
      <c r="D9" s="45"/>
      <c r="E9" s="171"/>
      <c r="F9" s="764">
        <v>2677</v>
      </c>
      <c r="G9" s="766">
        <v>2625</v>
      </c>
      <c r="H9" s="758"/>
    </row>
    <row r="10" spans="1:8" ht="15.75" customHeight="1" thickBot="1">
      <c r="A10" s="754"/>
      <c r="B10" s="755"/>
      <c r="C10" s="176"/>
      <c r="D10" s="177" t="s">
        <v>7</v>
      </c>
      <c r="E10" s="178"/>
      <c r="F10" s="765"/>
      <c r="G10" s="767"/>
      <c r="H10" s="759"/>
    </row>
    <row r="11" spans="1:8" ht="15.75" customHeight="1">
      <c r="A11" s="144" t="s">
        <v>8</v>
      </c>
      <c r="B11" s="45"/>
      <c r="C11" s="45"/>
      <c r="D11" s="45"/>
      <c r="E11" s="171" t="s">
        <v>270</v>
      </c>
      <c r="F11" s="659"/>
      <c r="G11" s="660"/>
      <c r="H11" s="658"/>
    </row>
    <row r="12" spans="1:8" ht="15.75" customHeight="1">
      <c r="A12" s="752"/>
      <c r="B12" s="753"/>
      <c r="C12" s="46" t="s">
        <v>9</v>
      </c>
      <c r="D12" s="4"/>
      <c r="E12" s="172"/>
      <c r="F12" s="457">
        <v>1536966</v>
      </c>
      <c r="G12" s="458">
        <v>537081</v>
      </c>
      <c r="H12" s="568">
        <f>H13+H14+H15+H16</f>
        <v>2074047</v>
      </c>
    </row>
    <row r="13" spans="1:8" ht="15.75" customHeight="1">
      <c r="A13" s="752"/>
      <c r="B13" s="753"/>
      <c r="C13" s="37"/>
      <c r="D13" s="443"/>
      <c r="E13" s="471" t="s">
        <v>229</v>
      </c>
      <c r="F13" s="448">
        <v>129436</v>
      </c>
      <c r="G13" s="449">
        <v>20014</v>
      </c>
      <c r="H13" s="450">
        <f>SUM(F13:G13)</f>
        <v>149450</v>
      </c>
    </row>
    <row r="14" spans="1:8" ht="15.75" customHeight="1">
      <c r="A14" s="752"/>
      <c r="B14" s="753"/>
      <c r="C14" s="37"/>
      <c r="D14" s="456" t="s">
        <v>10</v>
      </c>
      <c r="E14" s="471" t="s">
        <v>230</v>
      </c>
      <c r="F14" s="448">
        <v>85893</v>
      </c>
      <c r="G14" s="449">
        <v>53447</v>
      </c>
      <c r="H14" s="450">
        <f>SUM(F14:G14)</f>
        <v>139340</v>
      </c>
    </row>
    <row r="15" spans="1:8" ht="15.75" customHeight="1">
      <c r="A15" s="752"/>
      <c r="B15" s="753"/>
      <c r="C15" s="37"/>
      <c r="D15" s="456" t="s">
        <v>11</v>
      </c>
      <c r="E15" s="471" t="s">
        <v>12</v>
      </c>
      <c r="F15" s="448">
        <v>453249</v>
      </c>
      <c r="G15" s="449">
        <v>380988</v>
      </c>
      <c r="H15" s="450">
        <f>SUM(F15:G15)</f>
        <v>834237</v>
      </c>
    </row>
    <row r="16" spans="1:8" ht="15.75" customHeight="1">
      <c r="A16" s="752"/>
      <c r="B16" s="753"/>
      <c r="C16" s="49"/>
      <c r="D16" s="444"/>
      <c r="E16" s="472" t="s">
        <v>187</v>
      </c>
      <c r="F16" s="460">
        <v>868388</v>
      </c>
      <c r="G16" s="461">
        <v>82632</v>
      </c>
      <c r="H16" s="450">
        <f>SUM(F16:G16)</f>
        <v>951020</v>
      </c>
    </row>
    <row r="17" spans="1:8" ht="15.75" customHeight="1">
      <c r="A17" s="752"/>
      <c r="B17" s="753"/>
      <c r="C17" s="37" t="s">
        <v>13</v>
      </c>
      <c r="D17" s="442"/>
      <c r="E17" s="171"/>
      <c r="F17" s="457">
        <v>0</v>
      </c>
      <c r="G17" s="458">
        <v>14792</v>
      </c>
      <c r="H17" s="459">
        <f>H18+H19+H20+H21</f>
        <v>14792</v>
      </c>
    </row>
    <row r="18" spans="1:8" ht="15.75" customHeight="1">
      <c r="A18" s="752"/>
      <c r="B18" s="753"/>
      <c r="C18" s="37"/>
      <c r="D18" s="443"/>
      <c r="E18" s="471" t="s">
        <v>229</v>
      </c>
      <c r="F18" s="473">
        <v>0</v>
      </c>
      <c r="G18" s="474">
        <v>13707</v>
      </c>
      <c r="H18" s="475">
        <f>SUM(F18:G18)</f>
        <v>13707</v>
      </c>
    </row>
    <row r="19" spans="1:8" ht="15.75" customHeight="1">
      <c r="A19" s="752"/>
      <c r="B19" s="753"/>
      <c r="C19" s="37"/>
      <c r="D19" s="456" t="s">
        <v>10</v>
      </c>
      <c r="E19" s="471" t="s">
        <v>230</v>
      </c>
      <c r="F19" s="473">
        <v>0</v>
      </c>
      <c r="G19" s="474">
        <v>0</v>
      </c>
      <c r="H19" s="475">
        <f aca="true" t="shared" si="0" ref="H19:H26">SUM(F19:G19)</f>
        <v>0</v>
      </c>
    </row>
    <row r="20" spans="1:8" ht="15.75" customHeight="1">
      <c r="A20" s="752"/>
      <c r="B20" s="753"/>
      <c r="C20" s="37"/>
      <c r="D20" s="456" t="s">
        <v>11</v>
      </c>
      <c r="E20" s="471" t="s">
        <v>12</v>
      </c>
      <c r="F20" s="473">
        <v>0</v>
      </c>
      <c r="G20" s="474">
        <v>1040</v>
      </c>
      <c r="H20" s="475">
        <f t="shared" si="0"/>
        <v>1040</v>
      </c>
    </row>
    <row r="21" spans="1:8" ht="15.75" customHeight="1">
      <c r="A21" s="752"/>
      <c r="B21" s="753"/>
      <c r="C21" s="49"/>
      <c r="D21" s="479"/>
      <c r="E21" s="472" t="s">
        <v>187</v>
      </c>
      <c r="F21" s="476">
        <v>0</v>
      </c>
      <c r="G21" s="477">
        <v>45</v>
      </c>
      <c r="H21" s="478">
        <f t="shared" si="0"/>
        <v>45</v>
      </c>
    </row>
    <row r="22" spans="1:8" ht="15.75" customHeight="1">
      <c r="A22" s="752"/>
      <c r="B22" s="753"/>
      <c r="C22" s="49" t="s">
        <v>14</v>
      </c>
      <c r="D22" s="27"/>
      <c r="E22" s="174"/>
      <c r="F22" s="166">
        <v>38767</v>
      </c>
      <c r="G22" s="152">
        <v>3100</v>
      </c>
      <c r="H22" s="155">
        <f t="shared" si="0"/>
        <v>41867</v>
      </c>
    </row>
    <row r="23" spans="1:8" ht="15.75" customHeight="1">
      <c r="A23" s="752"/>
      <c r="B23" s="753"/>
      <c r="C23" s="49" t="s">
        <v>15</v>
      </c>
      <c r="D23" s="27"/>
      <c r="E23" s="174"/>
      <c r="F23" s="166">
        <v>17354</v>
      </c>
      <c r="G23" s="152">
        <v>0</v>
      </c>
      <c r="H23" s="155">
        <f t="shared" si="0"/>
        <v>17354</v>
      </c>
    </row>
    <row r="24" spans="1:8" ht="15.75" customHeight="1">
      <c r="A24" s="752"/>
      <c r="B24" s="753"/>
      <c r="C24" s="49" t="s">
        <v>16</v>
      </c>
      <c r="D24" s="27"/>
      <c r="E24" s="174"/>
      <c r="F24" s="166">
        <v>6073</v>
      </c>
      <c r="G24" s="152">
        <v>0</v>
      </c>
      <c r="H24" s="155">
        <f t="shared" si="0"/>
        <v>6073</v>
      </c>
    </row>
    <row r="25" spans="1:8" ht="15.75" customHeight="1">
      <c r="A25" s="752"/>
      <c r="B25" s="753"/>
      <c r="C25" s="49" t="s">
        <v>17</v>
      </c>
      <c r="D25" s="27"/>
      <c r="E25" s="174"/>
      <c r="F25" s="166">
        <v>0</v>
      </c>
      <c r="G25" s="152">
        <v>0</v>
      </c>
      <c r="H25" s="155">
        <f t="shared" si="0"/>
        <v>0</v>
      </c>
    </row>
    <row r="26" spans="1:8" ht="15.75" customHeight="1">
      <c r="A26" s="752"/>
      <c r="B26" s="753"/>
      <c r="C26" s="49" t="s">
        <v>403</v>
      </c>
      <c r="D26" s="27"/>
      <c r="E26" s="174"/>
      <c r="F26" s="166">
        <v>1475</v>
      </c>
      <c r="G26" s="152">
        <v>29994</v>
      </c>
      <c r="H26" s="155">
        <f t="shared" si="0"/>
        <v>31469</v>
      </c>
    </row>
    <row r="27" spans="1:8" ht="15.75" customHeight="1" thickBot="1">
      <c r="A27" s="754"/>
      <c r="B27" s="755"/>
      <c r="C27" s="760" t="s">
        <v>84</v>
      </c>
      <c r="D27" s="757"/>
      <c r="E27" s="761"/>
      <c r="F27" s="179">
        <v>1600635</v>
      </c>
      <c r="G27" s="180">
        <v>587964</v>
      </c>
      <c r="H27" s="181">
        <f>H12+H17+H22+H23+H24+H25+H26</f>
        <v>2185602</v>
      </c>
    </row>
    <row r="28" spans="1:8" ht="15.75" customHeight="1">
      <c r="A28" s="144" t="s">
        <v>18</v>
      </c>
      <c r="B28" s="45"/>
      <c r="C28" s="45"/>
      <c r="D28" s="45"/>
      <c r="E28" s="171"/>
      <c r="F28" s="659"/>
      <c r="G28" s="660"/>
      <c r="H28" s="658"/>
    </row>
    <row r="29" spans="1:8" ht="15.75" customHeight="1">
      <c r="A29" s="752"/>
      <c r="B29" s="753"/>
      <c r="C29" s="46" t="s">
        <v>9</v>
      </c>
      <c r="D29" s="4"/>
      <c r="E29" s="172"/>
      <c r="F29" s="457">
        <v>1585057</v>
      </c>
      <c r="G29" s="458">
        <v>313803</v>
      </c>
      <c r="H29" s="459">
        <f>H30+H31</f>
        <v>1898860</v>
      </c>
    </row>
    <row r="30" spans="1:8" ht="15.75" customHeight="1">
      <c r="A30" s="752"/>
      <c r="B30" s="753"/>
      <c r="C30" s="37"/>
      <c r="D30" s="432" t="s">
        <v>464</v>
      </c>
      <c r="E30" s="433"/>
      <c r="F30" s="448">
        <v>698837</v>
      </c>
      <c r="G30" s="449">
        <v>69632</v>
      </c>
      <c r="H30" s="450">
        <f>SUM(F30:G30)</f>
        <v>768469</v>
      </c>
    </row>
    <row r="31" spans="1:8" ht="15.75" customHeight="1">
      <c r="A31" s="752"/>
      <c r="B31" s="753"/>
      <c r="C31" s="49"/>
      <c r="D31" s="424" t="s">
        <v>19</v>
      </c>
      <c r="E31" s="425"/>
      <c r="F31" s="460">
        <v>886220</v>
      </c>
      <c r="G31" s="461">
        <v>244171</v>
      </c>
      <c r="H31" s="462">
        <f>SUM(F31:G31)</f>
        <v>1130391</v>
      </c>
    </row>
    <row r="32" spans="1:8" ht="15.75" customHeight="1">
      <c r="A32" s="752"/>
      <c r="B32" s="753"/>
      <c r="C32" s="46" t="s">
        <v>20</v>
      </c>
      <c r="D32" s="4"/>
      <c r="E32" s="172"/>
      <c r="F32" s="457">
        <v>104175</v>
      </c>
      <c r="G32" s="458">
        <v>6495</v>
      </c>
      <c r="H32" s="459">
        <f>H33+H34</f>
        <v>110670</v>
      </c>
    </row>
    <row r="33" spans="1:8" ht="15.75" customHeight="1">
      <c r="A33" s="752"/>
      <c r="B33" s="753"/>
      <c r="C33" s="37"/>
      <c r="D33" s="432" t="s">
        <v>464</v>
      </c>
      <c r="E33" s="433"/>
      <c r="F33" s="448">
        <v>38738</v>
      </c>
      <c r="G33" s="449">
        <v>6495</v>
      </c>
      <c r="H33" s="450">
        <f>SUM(F33:G33)</f>
        <v>45233</v>
      </c>
    </row>
    <row r="34" spans="1:8" ht="15.75" customHeight="1">
      <c r="A34" s="752"/>
      <c r="B34" s="753"/>
      <c r="C34" s="49"/>
      <c r="D34" s="424" t="s">
        <v>19</v>
      </c>
      <c r="E34" s="425"/>
      <c r="F34" s="460">
        <v>65437</v>
      </c>
      <c r="G34" s="461">
        <v>0</v>
      </c>
      <c r="H34" s="462">
        <f>SUM(F34:G34)</f>
        <v>65437</v>
      </c>
    </row>
    <row r="35" spans="1:8" ht="15.75" customHeight="1">
      <c r="A35" s="752"/>
      <c r="B35" s="753"/>
      <c r="C35" s="46" t="s">
        <v>249</v>
      </c>
      <c r="D35" s="4"/>
      <c r="E35" s="172"/>
      <c r="F35" s="457">
        <v>240160</v>
      </c>
      <c r="G35" s="458">
        <v>204352</v>
      </c>
      <c r="H35" s="459">
        <f>H36+H37</f>
        <v>444512</v>
      </c>
    </row>
    <row r="36" spans="1:8" ht="15.75" customHeight="1">
      <c r="A36" s="752"/>
      <c r="B36" s="753"/>
      <c r="C36" s="37"/>
      <c r="D36" s="432" t="s">
        <v>464</v>
      </c>
      <c r="E36" s="433"/>
      <c r="F36" s="448">
        <v>89924</v>
      </c>
      <c r="G36" s="449">
        <v>88464</v>
      </c>
      <c r="H36" s="450">
        <f>SUM(F36:G36)</f>
        <v>178388</v>
      </c>
    </row>
    <row r="37" spans="1:8" ht="15.75" customHeight="1">
      <c r="A37" s="752"/>
      <c r="B37" s="753"/>
      <c r="C37" s="49"/>
      <c r="D37" s="424" t="s">
        <v>19</v>
      </c>
      <c r="E37" s="425"/>
      <c r="F37" s="460">
        <v>150236</v>
      </c>
      <c r="G37" s="461">
        <v>115888</v>
      </c>
      <c r="H37" s="462">
        <f>SUM(F37:G37)</f>
        <v>266124</v>
      </c>
    </row>
    <row r="38" spans="1:8" ht="15.75" customHeight="1" thickBot="1">
      <c r="A38" s="754"/>
      <c r="B38" s="755"/>
      <c r="C38" s="760" t="s">
        <v>84</v>
      </c>
      <c r="D38" s="757"/>
      <c r="E38" s="761"/>
      <c r="F38" s="179">
        <v>1929392</v>
      </c>
      <c r="G38" s="180">
        <v>524650</v>
      </c>
      <c r="H38" s="181">
        <f>H29+H32+H35</f>
        <v>2454042</v>
      </c>
    </row>
    <row r="39" spans="1:8" ht="15.75" customHeight="1">
      <c r="A39" s="144" t="s">
        <v>21</v>
      </c>
      <c r="B39" s="45"/>
      <c r="C39" s="45"/>
      <c r="D39" s="45" t="s">
        <v>270</v>
      </c>
      <c r="E39" s="171"/>
      <c r="F39" s="445">
        <v>3530027</v>
      </c>
      <c r="G39" s="446">
        <v>1109617</v>
      </c>
      <c r="H39" s="447">
        <f>H40+H41+H42</f>
        <v>4639644</v>
      </c>
    </row>
    <row r="40" spans="1:8" ht="15.75" customHeight="1">
      <c r="A40" s="752"/>
      <c r="B40" s="756"/>
      <c r="C40" s="465" t="s">
        <v>10</v>
      </c>
      <c r="D40" s="466" t="s">
        <v>9</v>
      </c>
      <c r="E40" s="467"/>
      <c r="F40" s="468">
        <v>3122023</v>
      </c>
      <c r="G40" s="469">
        <v>850884</v>
      </c>
      <c r="H40" s="470">
        <f>H12+H29</f>
        <v>3972907</v>
      </c>
    </row>
    <row r="41" spans="1:8" ht="15.75" customHeight="1">
      <c r="A41" s="752"/>
      <c r="B41" s="756"/>
      <c r="C41" s="463"/>
      <c r="D41" s="432" t="s">
        <v>20</v>
      </c>
      <c r="E41" s="433"/>
      <c r="F41" s="448">
        <v>104175</v>
      </c>
      <c r="G41" s="449">
        <v>21287</v>
      </c>
      <c r="H41" s="450">
        <f>H17+H32</f>
        <v>125462</v>
      </c>
    </row>
    <row r="42" spans="1:8" ht="15.75" customHeight="1" thickBot="1">
      <c r="A42" s="754"/>
      <c r="B42" s="757"/>
      <c r="C42" s="464" t="s">
        <v>11</v>
      </c>
      <c r="D42" s="451" t="s">
        <v>249</v>
      </c>
      <c r="E42" s="452"/>
      <c r="F42" s="453">
        <v>303829</v>
      </c>
      <c r="G42" s="454">
        <v>237446</v>
      </c>
      <c r="H42" s="455">
        <f>SUM(H22:H26)+H35</f>
        <v>541275</v>
      </c>
    </row>
    <row r="43" spans="1:8" ht="15.75" customHeight="1">
      <c r="A43" s="146" t="s">
        <v>22</v>
      </c>
      <c r="B43" s="27"/>
      <c r="C43" s="440"/>
      <c r="D43" s="27"/>
      <c r="E43" s="174"/>
      <c r="F43" s="182">
        <f>ROUND('第2表（20表）'!F6*1000/'第1表（10表）'!F72,2)</f>
        <v>160.49</v>
      </c>
      <c r="G43" s="183">
        <f>ROUND('第2表（20表）'!G6*1000/'第1表（10表）'!G72,2)</f>
        <v>145.09</v>
      </c>
      <c r="H43" s="184">
        <f>ROUND('第2表（20表）'!H6*1000/'第1表（10表）'!H72,2)</f>
        <v>155.06</v>
      </c>
    </row>
    <row r="44" spans="1:8" ht="15.75" customHeight="1">
      <c r="A44" s="145" t="s">
        <v>23</v>
      </c>
      <c r="B44" s="4"/>
      <c r="C44" s="441"/>
      <c r="D44" s="4"/>
      <c r="E44" s="172"/>
      <c r="F44" s="429">
        <f>ROUND(+F40*1000/'第1表（10表）'!F72,2)</f>
        <v>174.24</v>
      </c>
      <c r="G44" s="430">
        <f>ROUND(+G40*1000/'第1表（10表）'!G72,2)</f>
        <v>87.23</v>
      </c>
      <c r="H44" s="431">
        <f>ROUND(+H40*1000/'第1表（10表）'!H72,2)</f>
        <v>143.57</v>
      </c>
    </row>
    <row r="45" spans="1:8" ht="15.75" customHeight="1">
      <c r="A45" s="752"/>
      <c r="B45" s="756"/>
      <c r="C45" s="443" t="s">
        <v>10</v>
      </c>
      <c r="D45" s="432" t="s">
        <v>24</v>
      </c>
      <c r="E45" s="433"/>
      <c r="F45" s="434">
        <f>ROUND(+F12*1000/'第1表（10表）'!F72,2)</f>
        <v>85.78</v>
      </c>
      <c r="G45" s="435">
        <f>ROUND(+G12*1000/'第1表（10表）'!G72,2)</f>
        <v>55.06</v>
      </c>
      <c r="H45" s="436">
        <f>ROUND(+H12*1000/'第1表（10表）'!H72,2)</f>
        <v>74.95</v>
      </c>
    </row>
    <row r="46" spans="1:8" ht="15.75" customHeight="1">
      <c r="A46" s="762"/>
      <c r="B46" s="763"/>
      <c r="C46" s="444" t="s">
        <v>11</v>
      </c>
      <c r="D46" s="424" t="s">
        <v>25</v>
      </c>
      <c r="E46" s="425"/>
      <c r="F46" s="437">
        <f>ROUND(+F29*1000/'第1表（10表）'!F72,2)</f>
        <v>88.46</v>
      </c>
      <c r="G46" s="438">
        <f>ROUND(+G29*1000/'第1表（10表）'!G72,2)</f>
        <v>32.17</v>
      </c>
      <c r="H46" s="439">
        <f>ROUND(+H29*1000/'第1表（10表）'!H72,2)</f>
        <v>68.62</v>
      </c>
    </row>
    <row r="47" spans="1:8" ht="15.75" customHeight="1">
      <c r="A47" s="145" t="s">
        <v>26</v>
      </c>
      <c r="B47" s="4"/>
      <c r="C47" s="4"/>
      <c r="D47" s="4"/>
      <c r="E47" s="172"/>
      <c r="F47" s="167">
        <f>ROUND('第2表（20表）'!F6/F40*100,1)</f>
        <v>92.1</v>
      </c>
      <c r="G47" s="153">
        <f>ROUND('第2表（20表）'!G6/G40*100,1)</f>
        <v>166.3</v>
      </c>
      <c r="H47" s="156">
        <f>ROUND('第2表（20表）'!H6/H40*100,1)</f>
        <v>108</v>
      </c>
    </row>
    <row r="48" spans="1:8" ht="15.75" customHeight="1">
      <c r="A48" s="146"/>
      <c r="B48" s="45"/>
      <c r="C48" s="45"/>
      <c r="D48" s="424" t="s">
        <v>27</v>
      </c>
      <c r="E48" s="425"/>
      <c r="F48" s="426">
        <f>ROUND('第2表（20表）'!F6/F12*100,1)</f>
        <v>187.1</v>
      </c>
      <c r="G48" s="427">
        <f>ROUND('第2表（20表）'!G6/G12*100,1)</f>
        <v>263.5</v>
      </c>
      <c r="H48" s="428">
        <f>ROUND('第2表（20表）'!H6/H12*100,1)</f>
        <v>206.9</v>
      </c>
    </row>
    <row r="49" spans="1:8" ht="15.75" customHeight="1">
      <c r="A49" s="147" t="s">
        <v>465</v>
      </c>
      <c r="B49" s="74"/>
      <c r="C49" s="74"/>
      <c r="D49" s="75"/>
      <c r="E49" s="175"/>
      <c r="F49" s="661"/>
      <c r="G49" s="662"/>
      <c r="H49" s="663"/>
    </row>
    <row r="50" spans="1:8" ht="15.75" customHeight="1">
      <c r="A50" s="697"/>
      <c r="B50" s="722"/>
      <c r="C50" s="74" t="s">
        <v>28</v>
      </c>
      <c r="D50" s="75"/>
      <c r="E50" s="175"/>
      <c r="F50" s="411">
        <v>4309121</v>
      </c>
      <c r="G50" s="412">
        <v>255006</v>
      </c>
      <c r="H50" s="413">
        <f>SUM(F50:G50)</f>
        <v>4564127</v>
      </c>
    </row>
    <row r="51" spans="1:8" ht="15.75" customHeight="1">
      <c r="A51" s="697"/>
      <c r="B51" s="722"/>
      <c r="C51" s="64"/>
      <c r="D51" s="414" t="s">
        <v>29</v>
      </c>
      <c r="E51" s="415"/>
      <c r="F51" s="416">
        <v>1632172</v>
      </c>
      <c r="G51" s="417">
        <v>242243</v>
      </c>
      <c r="H51" s="418">
        <f>SUM(F51:G51)</f>
        <v>1874415</v>
      </c>
    </row>
    <row r="52" spans="1:8" ht="15.75" customHeight="1">
      <c r="A52" s="697"/>
      <c r="B52" s="722"/>
      <c r="C52" s="64"/>
      <c r="D52" s="414" t="s">
        <v>30</v>
      </c>
      <c r="E52" s="415"/>
      <c r="F52" s="416">
        <v>28648</v>
      </c>
      <c r="G52" s="417">
        <v>11338</v>
      </c>
      <c r="H52" s="418">
        <f>SUM(F52:G52)</f>
        <v>39986</v>
      </c>
    </row>
    <row r="53" spans="1:8" ht="15.75" customHeight="1" thickBot="1">
      <c r="A53" s="723"/>
      <c r="B53" s="724"/>
      <c r="C53" s="148"/>
      <c r="D53" s="419" t="s">
        <v>31</v>
      </c>
      <c r="E53" s="420"/>
      <c r="F53" s="421">
        <v>2648301</v>
      </c>
      <c r="G53" s="422">
        <v>1425</v>
      </c>
      <c r="H53" s="423">
        <f>SUM(F53:G53)</f>
        <v>2649726</v>
      </c>
    </row>
    <row r="54" spans="1:8" ht="15.75" customHeight="1">
      <c r="A54" s="50"/>
      <c r="B54" s="50"/>
      <c r="C54" s="50"/>
      <c r="D54" s="50"/>
      <c r="E54" s="50"/>
      <c r="F54" s="51"/>
      <c r="G54" s="51"/>
      <c r="H54" s="51"/>
    </row>
    <row r="55" spans="6:8" ht="15.75" customHeight="1">
      <c r="F55" s="684"/>
      <c r="G55" s="684"/>
      <c r="H55" s="684"/>
    </row>
  </sheetData>
  <mergeCells count="12">
    <mergeCell ref="H9:H10"/>
    <mergeCell ref="C27:E27"/>
    <mergeCell ref="H2:H3"/>
    <mergeCell ref="A45:B46"/>
    <mergeCell ref="C38:E38"/>
    <mergeCell ref="F9:F10"/>
    <mergeCell ref="G9:G10"/>
    <mergeCell ref="A50:B53"/>
    <mergeCell ref="A5:B10"/>
    <mergeCell ref="A12:B27"/>
    <mergeCell ref="A29:B38"/>
    <mergeCell ref="A40:B42"/>
  </mergeCells>
  <conditionalFormatting sqref="A1:IV65536">
    <cfRule type="cellIs" priority="1" dxfId="0" operator="equal" stopIfTrue="1">
      <formula>0</formula>
    </cfRule>
  </conditionalFormatting>
  <printOptions/>
  <pageMargins left="0.7874015748031497" right="0.7874015748031497" top="0.5511811023622047" bottom="0.4724409448818898" header="0.5118110236220472" footer="0.5118110236220472"/>
  <pageSetup errors="blank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H91"/>
  <sheetViews>
    <sheetView zoomScaleSheetLayoutView="100" workbookViewId="0" topLeftCell="A1">
      <pane xSplit="5" ySplit="4" topLeftCell="F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I30" sqref="I30"/>
    </sheetView>
  </sheetViews>
  <sheetFormatPr defaultColWidth="9.00390625" defaultRowHeight="11.25" customHeight="1"/>
  <cols>
    <col min="1" max="1" width="1.75390625" style="620" customWidth="1"/>
    <col min="2" max="2" width="1.875" style="620" customWidth="1"/>
    <col min="3" max="3" width="3.25390625" style="620" customWidth="1"/>
    <col min="4" max="4" width="16.50390625" style="620" customWidth="1"/>
    <col min="5" max="5" width="20.875" style="620" customWidth="1"/>
    <col min="6" max="8" width="13.875" style="620" customWidth="1"/>
    <col min="9" max="16384" width="9.00390625" style="620" customWidth="1"/>
  </cols>
  <sheetData>
    <row r="1" spans="1:8" ht="15.75" customHeight="1" thickBot="1">
      <c r="A1" s="283" t="s">
        <v>356</v>
      </c>
      <c r="B1" s="14"/>
      <c r="C1" s="6"/>
      <c r="D1" s="39"/>
      <c r="E1" s="39"/>
      <c r="F1" s="40"/>
      <c r="H1" s="41" t="s">
        <v>121</v>
      </c>
    </row>
    <row r="2" spans="1:8" ht="11.25" customHeight="1">
      <c r="A2" s="98"/>
      <c r="B2" s="99"/>
      <c r="C2" s="99"/>
      <c r="D2" s="99"/>
      <c r="E2" s="127" t="s">
        <v>122</v>
      </c>
      <c r="F2" s="101" t="s">
        <v>485</v>
      </c>
      <c r="G2" s="114" t="s">
        <v>486</v>
      </c>
      <c r="H2" s="194"/>
    </row>
    <row r="3" spans="1:8" ht="11.25" customHeight="1" thickBot="1">
      <c r="A3" s="110"/>
      <c r="B3" s="111"/>
      <c r="C3" s="111" t="s">
        <v>123</v>
      </c>
      <c r="D3" s="111"/>
      <c r="E3" s="128"/>
      <c r="F3" s="113" t="s">
        <v>82</v>
      </c>
      <c r="G3" s="115" t="s">
        <v>83</v>
      </c>
      <c r="H3" s="118" t="s">
        <v>84</v>
      </c>
    </row>
    <row r="4" spans="1:8" ht="11.25" customHeight="1">
      <c r="A4" s="103" t="s">
        <v>357</v>
      </c>
      <c r="B4" s="42"/>
      <c r="C4" s="42"/>
      <c r="D4" s="42"/>
      <c r="E4" s="188"/>
      <c r="F4" s="634"/>
      <c r="G4" s="635"/>
      <c r="H4" s="664"/>
    </row>
    <row r="5" spans="1:8" ht="11.25" customHeight="1">
      <c r="A5" s="703"/>
      <c r="B5" s="704"/>
      <c r="C5" s="19" t="s">
        <v>358</v>
      </c>
      <c r="D5" s="20"/>
      <c r="E5" s="130"/>
      <c r="F5" s="67">
        <v>1831800</v>
      </c>
      <c r="G5" s="65">
        <v>0</v>
      </c>
      <c r="H5" s="380">
        <f aca="true" t="shared" si="0" ref="H5:H64">SUM(F5:G5)</f>
        <v>1831800</v>
      </c>
    </row>
    <row r="6" spans="1:8" ht="11.25" customHeight="1">
      <c r="A6" s="703"/>
      <c r="B6" s="704"/>
      <c r="C6" s="21"/>
      <c r="D6" s="401" t="s">
        <v>359</v>
      </c>
      <c r="E6" s="365"/>
      <c r="F6" s="323">
        <v>570800</v>
      </c>
      <c r="G6" s="324">
        <v>0</v>
      </c>
      <c r="H6" s="402">
        <f t="shared" si="0"/>
        <v>570800</v>
      </c>
    </row>
    <row r="7" spans="1:8" ht="11.25" customHeight="1">
      <c r="A7" s="703"/>
      <c r="B7" s="704"/>
      <c r="C7" s="15"/>
      <c r="D7" s="398" t="s">
        <v>360</v>
      </c>
      <c r="E7" s="368"/>
      <c r="F7" s="355">
        <v>1261000</v>
      </c>
      <c r="G7" s="356">
        <v>0</v>
      </c>
      <c r="H7" s="399">
        <f t="shared" si="0"/>
        <v>1261000</v>
      </c>
    </row>
    <row r="8" spans="1:8" ht="11.25" customHeight="1">
      <c r="A8" s="703"/>
      <c r="B8" s="704"/>
      <c r="C8" s="17" t="s">
        <v>361</v>
      </c>
      <c r="D8" s="18"/>
      <c r="E8" s="129"/>
      <c r="F8" s="38">
        <v>0</v>
      </c>
      <c r="G8" s="17">
        <v>0</v>
      </c>
      <c r="H8" s="195">
        <f t="shared" si="0"/>
        <v>0</v>
      </c>
    </row>
    <row r="9" spans="1:8" ht="11.25" customHeight="1">
      <c r="A9" s="703"/>
      <c r="B9" s="704"/>
      <c r="C9" s="17" t="s">
        <v>362</v>
      </c>
      <c r="D9" s="18"/>
      <c r="E9" s="129"/>
      <c r="F9" s="38">
        <v>0</v>
      </c>
      <c r="G9" s="17">
        <v>0</v>
      </c>
      <c r="H9" s="195">
        <f t="shared" si="0"/>
        <v>0</v>
      </c>
    </row>
    <row r="10" spans="1:8" ht="11.25" customHeight="1">
      <c r="A10" s="703"/>
      <c r="B10" s="704"/>
      <c r="C10" s="17" t="s">
        <v>363</v>
      </c>
      <c r="D10" s="18"/>
      <c r="E10" s="129"/>
      <c r="F10" s="38">
        <v>1386830</v>
      </c>
      <c r="G10" s="17">
        <v>0</v>
      </c>
      <c r="H10" s="195">
        <f t="shared" si="0"/>
        <v>1386830</v>
      </c>
    </row>
    <row r="11" spans="1:8" ht="11.25" customHeight="1">
      <c r="A11" s="703"/>
      <c r="B11" s="704"/>
      <c r="C11" s="17" t="s">
        <v>364</v>
      </c>
      <c r="D11" s="18"/>
      <c r="E11" s="129"/>
      <c r="F11" s="38">
        <v>977563</v>
      </c>
      <c r="G11" s="17">
        <v>67873</v>
      </c>
      <c r="H11" s="195">
        <f t="shared" si="0"/>
        <v>1045436</v>
      </c>
    </row>
    <row r="12" spans="1:8" ht="11.25" customHeight="1">
      <c r="A12" s="703"/>
      <c r="B12" s="704"/>
      <c r="C12" s="17" t="s">
        <v>365</v>
      </c>
      <c r="D12" s="18"/>
      <c r="E12" s="129"/>
      <c r="F12" s="38">
        <v>0</v>
      </c>
      <c r="G12" s="17">
        <v>0</v>
      </c>
      <c r="H12" s="195">
        <f t="shared" si="0"/>
        <v>0</v>
      </c>
    </row>
    <row r="13" spans="1:8" ht="11.25" customHeight="1">
      <c r="A13" s="703"/>
      <c r="B13" s="704"/>
      <c r="C13" s="17" t="s">
        <v>366</v>
      </c>
      <c r="D13" s="18"/>
      <c r="E13" s="129"/>
      <c r="F13" s="38">
        <v>488010</v>
      </c>
      <c r="G13" s="17">
        <v>107900</v>
      </c>
      <c r="H13" s="195">
        <f t="shared" si="0"/>
        <v>595910</v>
      </c>
    </row>
    <row r="14" spans="1:8" ht="11.25" customHeight="1">
      <c r="A14" s="703"/>
      <c r="B14" s="704"/>
      <c r="C14" s="17" t="s">
        <v>367</v>
      </c>
      <c r="D14" s="18"/>
      <c r="E14" s="129"/>
      <c r="F14" s="38">
        <v>0</v>
      </c>
      <c r="G14" s="17">
        <v>0</v>
      </c>
      <c r="H14" s="195">
        <f t="shared" si="0"/>
        <v>0</v>
      </c>
    </row>
    <row r="15" spans="1:8" ht="11.25" customHeight="1">
      <c r="A15" s="703"/>
      <c r="B15" s="704"/>
      <c r="C15" s="17" t="s">
        <v>368</v>
      </c>
      <c r="D15" s="18"/>
      <c r="E15" s="129"/>
      <c r="F15" s="38">
        <v>15655</v>
      </c>
      <c r="G15" s="17">
        <v>21981</v>
      </c>
      <c r="H15" s="195">
        <f t="shared" si="0"/>
        <v>37636</v>
      </c>
    </row>
    <row r="16" spans="1:8" ht="11.25" customHeight="1">
      <c r="A16" s="703"/>
      <c r="B16" s="704"/>
      <c r="C16" s="17" t="s">
        <v>369</v>
      </c>
      <c r="D16" s="18"/>
      <c r="E16" s="129"/>
      <c r="F16" s="38">
        <v>0</v>
      </c>
      <c r="G16" s="17">
        <v>0</v>
      </c>
      <c r="H16" s="195">
        <f t="shared" si="0"/>
        <v>0</v>
      </c>
    </row>
    <row r="17" spans="1:8" ht="11.25" customHeight="1">
      <c r="A17" s="703"/>
      <c r="B17" s="704"/>
      <c r="C17" s="17" t="s">
        <v>370</v>
      </c>
      <c r="D17" s="18"/>
      <c r="E17" s="129"/>
      <c r="F17" s="43">
        <v>4699858</v>
      </c>
      <c r="G17" s="69">
        <v>197754</v>
      </c>
      <c r="H17" s="124">
        <f t="shared" si="0"/>
        <v>4897612</v>
      </c>
    </row>
    <row r="18" spans="1:8" ht="11.25" customHeight="1">
      <c r="A18" s="703"/>
      <c r="B18" s="704"/>
      <c r="C18" s="17" t="s">
        <v>371</v>
      </c>
      <c r="D18" s="18"/>
      <c r="E18" s="129"/>
      <c r="F18" s="43">
        <v>7241</v>
      </c>
      <c r="G18" s="69">
        <v>0</v>
      </c>
      <c r="H18" s="124">
        <f t="shared" si="0"/>
        <v>7241</v>
      </c>
    </row>
    <row r="19" spans="1:8" ht="11.25" customHeight="1">
      <c r="A19" s="703"/>
      <c r="B19" s="704"/>
      <c r="C19" s="17" t="s">
        <v>478</v>
      </c>
      <c r="D19" s="18"/>
      <c r="E19" s="129"/>
      <c r="F19" s="43">
        <v>0</v>
      </c>
      <c r="G19" s="69">
        <v>0</v>
      </c>
      <c r="H19" s="124">
        <f t="shared" si="0"/>
        <v>0</v>
      </c>
    </row>
    <row r="20" spans="1:8" ht="11.25" customHeight="1" thickBot="1">
      <c r="A20" s="705"/>
      <c r="B20" s="706"/>
      <c r="C20" s="136" t="s">
        <v>372</v>
      </c>
      <c r="D20" s="185"/>
      <c r="E20" s="135"/>
      <c r="F20" s="126">
        <v>4692617</v>
      </c>
      <c r="G20" s="117">
        <v>197754</v>
      </c>
      <c r="H20" s="196">
        <f t="shared" si="0"/>
        <v>4890371</v>
      </c>
    </row>
    <row r="21" spans="1:8" ht="11.25" customHeight="1">
      <c r="A21" s="103" t="s">
        <v>373</v>
      </c>
      <c r="B21" s="42"/>
      <c r="C21" s="42"/>
      <c r="D21" s="42"/>
      <c r="E21" s="188"/>
      <c r="F21" s="634"/>
      <c r="G21" s="635"/>
      <c r="H21" s="665"/>
    </row>
    <row r="22" spans="1:8" ht="11.25" customHeight="1">
      <c r="A22" s="703"/>
      <c r="B22" s="704"/>
      <c r="C22" s="19" t="s">
        <v>374</v>
      </c>
      <c r="D22" s="20"/>
      <c r="E22" s="130"/>
      <c r="F22" s="363">
        <v>1294650</v>
      </c>
      <c r="G22" s="19">
        <v>287714</v>
      </c>
      <c r="H22" s="397">
        <f t="shared" si="0"/>
        <v>1582364</v>
      </c>
    </row>
    <row r="23" spans="1:8" ht="11.25" customHeight="1">
      <c r="A23" s="703"/>
      <c r="B23" s="704"/>
      <c r="C23" s="336" t="s">
        <v>375</v>
      </c>
      <c r="D23" s="401" t="s">
        <v>119</v>
      </c>
      <c r="E23" s="365"/>
      <c r="F23" s="323">
        <v>102937</v>
      </c>
      <c r="G23" s="324">
        <v>7250</v>
      </c>
      <c r="H23" s="402">
        <f t="shared" si="0"/>
        <v>110187</v>
      </c>
    </row>
    <row r="24" spans="1:8" ht="11.25" customHeight="1">
      <c r="A24" s="703"/>
      <c r="B24" s="704"/>
      <c r="C24" s="307"/>
      <c r="D24" s="401" t="s">
        <v>376</v>
      </c>
      <c r="E24" s="365"/>
      <c r="F24" s="323">
        <v>0</v>
      </c>
      <c r="G24" s="324">
        <v>0</v>
      </c>
      <c r="H24" s="402">
        <f t="shared" si="0"/>
        <v>0</v>
      </c>
    </row>
    <row r="25" spans="1:8" ht="11.25" customHeight="1">
      <c r="A25" s="703"/>
      <c r="B25" s="704"/>
      <c r="C25" s="21" t="s">
        <v>375</v>
      </c>
      <c r="D25" s="309" t="s">
        <v>377</v>
      </c>
      <c r="E25" s="188"/>
      <c r="F25" s="358">
        <v>922696</v>
      </c>
      <c r="G25" s="21">
        <v>198440</v>
      </c>
      <c r="H25" s="400">
        <f t="shared" si="0"/>
        <v>1121136</v>
      </c>
    </row>
    <row r="26" spans="1:8" ht="11.25" customHeight="1">
      <c r="A26" s="703"/>
      <c r="B26" s="704"/>
      <c r="C26" s="21"/>
      <c r="D26" s="315"/>
      <c r="E26" s="409" t="s">
        <v>378</v>
      </c>
      <c r="F26" s="323">
        <v>446500</v>
      </c>
      <c r="G26" s="324">
        <v>0</v>
      </c>
      <c r="H26" s="402">
        <f t="shared" si="0"/>
        <v>446500</v>
      </c>
    </row>
    <row r="27" spans="1:8" ht="11.25" customHeight="1">
      <c r="A27" s="703"/>
      <c r="B27" s="704"/>
      <c r="C27" s="21"/>
      <c r="D27" s="309" t="s">
        <v>379</v>
      </c>
      <c r="E27" s="410"/>
      <c r="F27" s="358">
        <v>371954</v>
      </c>
      <c r="G27" s="21">
        <v>89274</v>
      </c>
      <c r="H27" s="400">
        <f t="shared" si="0"/>
        <v>461228</v>
      </c>
    </row>
    <row r="28" spans="1:8" ht="11.25" customHeight="1">
      <c r="A28" s="703"/>
      <c r="B28" s="704"/>
      <c r="C28" s="307"/>
      <c r="D28" s="315"/>
      <c r="E28" s="409" t="s">
        <v>378</v>
      </c>
      <c r="F28" s="323">
        <v>124300</v>
      </c>
      <c r="G28" s="324">
        <v>0</v>
      </c>
      <c r="H28" s="402">
        <f t="shared" si="0"/>
        <v>124300</v>
      </c>
    </row>
    <row r="29" spans="1:8" ht="11.25" customHeight="1">
      <c r="A29" s="703"/>
      <c r="B29" s="704"/>
      <c r="C29" s="21" t="s">
        <v>508</v>
      </c>
      <c r="D29" s="314" t="s">
        <v>380</v>
      </c>
      <c r="E29" s="322" t="s">
        <v>381</v>
      </c>
      <c r="F29" s="323">
        <v>153400</v>
      </c>
      <c r="G29" s="324">
        <v>0</v>
      </c>
      <c r="H29" s="402">
        <f t="shared" si="0"/>
        <v>153400</v>
      </c>
    </row>
    <row r="30" spans="1:8" ht="11.25" customHeight="1">
      <c r="A30" s="703"/>
      <c r="B30" s="704"/>
      <c r="C30" s="21"/>
      <c r="D30" s="314"/>
      <c r="E30" s="322" t="s">
        <v>482</v>
      </c>
      <c r="F30" s="323">
        <v>98200</v>
      </c>
      <c r="G30" s="324">
        <v>0</v>
      </c>
      <c r="H30" s="402">
        <f t="shared" si="0"/>
        <v>98200</v>
      </c>
    </row>
    <row r="31" spans="1:8" ht="11.25" customHeight="1">
      <c r="A31" s="703"/>
      <c r="B31" s="704"/>
      <c r="C31" s="21"/>
      <c r="D31" s="314"/>
      <c r="E31" s="334" t="s">
        <v>382</v>
      </c>
      <c r="F31" s="335">
        <v>319200</v>
      </c>
      <c r="G31" s="336">
        <v>0</v>
      </c>
      <c r="H31" s="404">
        <f t="shared" si="0"/>
        <v>319200</v>
      </c>
    </row>
    <row r="32" spans="1:8" ht="11.25" customHeight="1">
      <c r="A32" s="703"/>
      <c r="B32" s="704"/>
      <c r="C32" s="21"/>
      <c r="D32" s="401" t="s">
        <v>383</v>
      </c>
      <c r="E32" s="365"/>
      <c r="F32" s="323">
        <v>488010</v>
      </c>
      <c r="G32" s="324">
        <v>107900</v>
      </c>
      <c r="H32" s="402">
        <f t="shared" si="0"/>
        <v>595910</v>
      </c>
    </row>
    <row r="33" spans="1:8" ht="11.25" customHeight="1">
      <c r="A33" s="703"/>
      <c r="B33" s="704"/>
      <c r="C33" s="21"/>
      <c r="D33" s="401" t="s">
        <v>384</v>
      </c>
      <c r="E33" s="365"/>
      <c r="F33" s="323">
        <v>0</v>
      </c>
      <c r="G33" s="324">
        <v>0</v>
      </c>
      <c r="H33" s="402">
        <f t="shared" si="0"/>
        <v>0</v>
      </c>
    </row>
    <row r="34" spans="1:8" ht="11.25" customHeight="1">
      <c r="A34" s="703"/>
      <c r="B34" s="704"/>
      <c r="C34" s="21"/>
      <c r="D34" s="401" t="s">
        <v>385</v>
      </c>
      <c r="E34" s="365"/>
      <c r="F34" s="323">
        <v>5713</v>
      </c>
      <c r="G34" s="324">
        <v>756</v>
      </c>
      <c r="H34" s="402">
        <f t="shared" si="0"/>
        <v>6469</v>
      </c>
    </row>
    <row r="35" spans="1:8" ht="11.25" customHeight="1">
      <c r="A35" s="703"/>
      <c r="B35" s="704"/>
      <c r="C35" s="21"/>
      <c r="D35" s="401" t="s">
        <v>386</v>
      </c>
      <c r="E35" s="365"/>
      <c r="F35" s="323">
        <v>36987</v>
      </c>
      <c r="G35" s="324">
        <v>240</v>
      </c>
      <c r="H35" s="402">
        <f t="shared" si="0"/>
        <v>37227</v>
      </c>
    </row>
    <row r="36" spans="1:8" ht="11.25" customHeight="1">
      <c r="A36" s="703"/>
      <c r="B36" s="704"/>
      <c r="C36" s="15"/>
      <c r="D36" s="398" t="s">
        <v>382</v>
      </c>
      <c r="E36" s="368"/>
      <c r="F36" s="355">
        <v>193140</v>
      </c>
      <c r="G36" s="356">
        <v>178818</v>
      </c>
      <c r="H36" s="399">
        <f t="shared" si="0"/>
        <v>371958</v>
      </c>
    </row>
    <row r="37" spans="1:8" ht="11.25" customHeight="1">
      <c r="A37" s="703"/>
      <c r="B37" s="704"/>
      <c r="C37" s="19" t="s">
        <v>387</v>
      </c>
      <c r="D37" s="20"/>
      <c r="E37" s="130"/>
      <c r="F37" s="363">
        <v>4309121</v>
      </c>
      <c r="G37" s="19">
        <v>255006</v>
      </c>
      <c r="H37" s="397">
        <f t="shared" si="0"/>
        <v>4564127</v>
      </c>
    </row>
    <row r="38" spans="1:8" ht="11.25" customHeight="1">
      <c r="A38" s="703"/>
      <c r="B38" s="704"/>
      <c r="C38" s="21"/>
      <c r="D38" s="310" t="s">
        <v>509</v>
      </c>
      <c r="E38" s="409" t="s">
        <v>388</v>
      </c>
      <c r="F38" s="323">
        <v>1261471</v>
      </c>
      <c r="G38" s="324">
        <v>0</v>
      </c>
      <c r="H38" s="402">
        <f t="shared" si="0"/>
        <v>1261471</v>
      </c>
    </row>
    <row r="39" spans="1:8" ht="11.25" customHeight="1">
      <c r="A39" s="703"/>
      <c r="B39" s="704"/>
      <c r="C39" s="21"/>
      <c r="D39" s="408"/>
      <c r="E39" s="409" t="s">
        <v>483</v>
      </c>
      <c r="F39" s="323">
        <v>1386830</v>
      </c>
      <c r="G39" s="324">
        <v>0</v>
      </c>
      <c r="H39" s="402">
        <f t="shared" si="0"/>
        <v>1386830</v>
      </c>
    </row>
    <row r="40" spans="1:8" ht="11.25" customHeight="1">
      <c r="A40" s="703"/>
      <c r="B40" s="704"/>
      <c r="C40" s="21"/>
      <c r="D40" s="316"/>
      <c r="E40" s="409" t="s">
        <v>389</v>
      </c>
      <c r="F40" s="323">
        <v>0</v>
      </c>
      <c r="G40" s="324">
        <v>0</v>
      </c>
      <c r="H40" s="402">
        <f t="shared" si="0"/>
        <v>0</v>
      </c>
    </row>
    <row r="41" spans="1:8" ht="11.25" customHeight="1">
      <c r="A41" s="703"/>
      <c r="B41" s="704"/>
      <c r="C41" s="21"/>
      <c r="D41" s="401" t="s">
        <v>359</v>
      </c>
      <c r="E41" s="365"/>
      <c r="F41" s="323">
        <v>1660820</v>
      </c>
      <c r="G41" s="324">
        <v>255006</v>
      </c>
      <c r="H41" s="402">
        <f t="shared" si="0"/>
        <v>1915826</v>
      </c>
    </row>
    <row r="42" spans="1:8" ht="11.25" customHeight="1">
      <c r="A42" s="703"/>
      <c r="B42" s="704"/>
      <c r="C42" s="15"/>
      <c r="D42" s="398" t="s">
        <v>360</v>
      </c>
      <c r="E42" s="368"/>
      <c r="F42" s="355">
        <v>2648301</v>
      </c>
      <c r="G42" s="356">
        <v>0</v>
      </c>
      <c r="H42" s="399">
        <f t="shared" si="0"/>
        <v>2648301</v>
      </c>
    </row>
    <row r="43" spans="1:8" ht="11.25" customHeight="1">
      <c r="A43" s="703"/>
      <c r="B43" s="704"/>
      <c r="C43" s="17" t="s">
        <v>390</v>
      </c>
      <c r="D43" s="18"/>
      <c r="E43" s="129"/>
      <c r="F43" s="38">
        <v>288884</v>
      </c>
      <c r="G43" s="17">
        <v>0</v>
      </c>
      <c r="H43" s="195">
        <f t="shared" si="0"/>
        <v>288884</v>
      </c>
    </row>
    <row r="44" spans="1:8" ht="11.25" customHeight="1">
      <c r="A44" s="703"/>
      <c r="B44" s="704"/>
      <c r="C44" s="17" t="s">
        <v>391</v>
      </c>
      <c r="D44" s="18"/>
      <c r="E44" s="129"/>
      <c r="F44" s="38">
        <v>0</v>
      </c>
      <c r="G44" s="17">
        <v>300000</v>
      </c>
      <c r="H44" s="195">
        <f t="shared" si="0"/>
        <v>300000</v>
      </c>
    </row>
    <row r="45" spans="1:8" ht="11.25" customHeight="1">
      <c r="A45" s="703"/>
      <c r="B45" s="704"/>
      <c r="C45" s="17" t="s">
        <v>319</v>
      </c>
      <c r="D45" s="18"/>
      <c r="E45" s="129"/>
      <c r="F45" s="43">
        <v>5000</v>
      </c>
      <c r="G45" s="69">
        <v>788</v>
      </c>
      <c r="H45" s="124">
        <f t="shared" si="0"/>
        <v>5788</v>
      </c>
    </row>
    <row r="46" spans="1:8" ht="11.25" customHeight="1" thickBot="1">
      <c r="A46" s="705"/>
      <c r="B46" s="706"/>
      <c r="C46" s="136" t="s">
        <v>392</v>
      </c>
      <c r="D46" s="185"/>
      <c r="E46" s="135"/>
      <c r="F46" s="126">
        <v>5897655</v>
      </c>
      <c r="G46" s="117">
        <v>843508</v>
      </c>
      <c r="H46" s="196">
        <f t="shared" si="0"/>
        <v>6741163</v>
      </c>
    </row>
    <row r="47" spans="1:8" ht="11.25" customHeight="1">
      <c r="A47" s="103" t="s">
        <v>393</v>
      </c>
      <c r="B47" s="42"/>
      <c r="C47" s="42"/>
      <c r="D47" s="42" t="s">
        <v>510</v>
      </c>
      <c r="E47" s="188"/>
      <c r="F47" s="666"/>
      <c r="G47" s="667"/>
      <c r="H47" s="668"/>
    </row>
    <row r="48" spans="1:8" ht="11.25" customHeight="1">
      <c r="A48" s="703"/>
      <c r="B48" s="740"/>
      <c r="C48" s="17" t="s">
        <v>394</v>
      </c>
      <c r="D48" s="18"/>
      <c r="E48" s="129"/>
      <c r="F48" s="608">
        <v>0</v>
      </c>
      <c r="G48" s="17">
        <v>0</v>
      </c>
      <c r="H48" s="195">
        <f t="shared" si="0"/>
        <v>0</v>
      </c>
    </row>
    <row r="49" spans="1:8" ht="11.25" customHeight="1">
      <c r="A49" s="735"/>
      <c r="B49" s="741"/>
      <c r="C49" s="17" t="s">
        <v>395</v>
      </c>
      <c r="D49" s="18"/>
      <c r="E49" s="129" t="s">
        <v>511</v>
      </c>
      <c r="F49" s="609">
        <v>1205038</v>
      </c>
      <c r="G49" s="69">
        <v>645754</v>
      </c>
      <c r="H49" s="124">
        <f t="shared" si="0"/>
        <v>1850792</v>
      </c>
    </row>
    <row r="50" spans="1:8" ht="11.25" customHeight="1">
      <c r="A50" s="103" t="s">
        <v>396</v>
      </c>
      <c r="B50" s="42"/>
      <c r="C50" s="42"/>
      <c r="D50" s="42"/>
      <c r="E50" s="188"/>
      <c r="F50" s="666"/>
      <c r="G50" s="667"/>
      <c r="H50" s="668"/>
    </row>
    <row r="51" spans="1:8" ht="11.25" customHeight="1">
      <c r="A51" s="703"/>
      <c r="B51" s="740"/>
      <c r="C51" s="17" t="s">
        <v>397</v>
      </c>
      <c r="D51" s="18"/>
      <c r="E51" s="129"/>
      <c r="F51" s="608">
        <v>110277</v>
      </c>
      <c r="G51" s="17">
        <v>300000</v>
      </c>
      <c r="H51" s="195">
        <f t="shared" si="0"/>
        <v>410277</v>
      </c>
    </row>
    <row r="52" spans="1:8" ht="11.25" customHeight="1">
      <c r="A52" s="703"/>
      <c r="B52" s="740"/>
      <c r="C52" s="17" t="s">
        <v>398</v>
      </c>
      <c r="D52" s="18"/>
      <c r="E52" s="129"/>
      <c r="F52" s="608">
        <v>1065406</v>
      </c>
      <c r="G52" s="17">
        <v>0</v>
      </c>
      <c r="H52" s="195">
        <f t="shared" si="0"/>
        <v>1065406</v>
      </c>
    </row>
    <row r="53" spans="1:8" ht="11.25" customHeight="1">
      <c r="A53" s="703"/>
      <c r="B53" s="740"/>
      <c r="C53" s="17" t="s">
        <v>399</v>
      </c>
      <c r="D53" s="18"/>
      <c r="E53" s="129"/>
      <c r="F53" s="608">
        <v>0</v>
      </c>
      <c r="G53" s="17">
        <v>0</v>
      </c>
      <c r="H53" s="195">
        <f t="shared" si="0"/>
        <v>0</v>
      </c>
    </row>
    <row r="54" spans="1:8" ht="11.25" customHeight="1">
      <c r="A54" s="703"/>
      <c r="B54" s="740"/>
      <c r="C54" s="17" t="s">
        <v>400</v>
      </c>
      <c r="D54" s="18"/>
      <c r="E54" s="129"/>
      <c r="F54" s="608">
        <v>0</v>
      </c>
      <c r="G54" s="17">
        <v>0</v>
      </c>
      <c r="H54" s="195">
        <f t="shared" si="0"/>
        <v>0</v>
      </c>
    </row>
    <row r="55" spans="1:8" ht="11.25" customHeight="1">
      <c r="A55" s="703"/>
      <c r="B55" s="740"/>
      <c r="C55" s="17" t="s">
        <v>401</v>
      </c>
      <c r="D55" s="18"/>
      <c r="E55" s="129"/>
      <c r="F55" s="608">
        <v>0</v>
      </c>
      <c r="G55" s="17">
        <v>144880</v>
      </c>
      <c r="H55" s="195">
        <f t="shared" si="0"/>
        <v>144880</v>
      </c>
    </row>
    <row r="56" spans="1:8" ht="11.25" customHeight="1">
      <c r="A56" s="703"/>
      <c r="B56" s="740"/>
      <c r="C56" s="17" t="s">
        <v>402</v>
      </c>
      <c r="D56" s="18"/>
      <c r="E56" s="129"/>
      <c r="F56" s="608">
        <v>8649</v>
      </c>
      <c r="G56" s="17">
        <v>0</v>
      </c>
      <c r="H56" s="195">
        <f t="shared" si="0"/>
        <v>8649</v>
      </c>
    </row>
    <row r="57" spans="1:8" ht="11.25" customHeight="1">
      <c r="A57" s="703"/>
      <c r="B57" s="740"/>
      <c r="C57" s="19" t="s">
        <v>403</v>
      </c>
      <c r="D57" s="42"/>
      <c r="E57" s="188"/>
      <c r="F57" s="358">
        <v>20706</v>
      </c>
      <c r="G57" s="21">
        <v>200874</v>
      </c>
      <c r="H57" s="400">
        <f t="shared" si="0"/>
        <v>221580</v>
      </c>
    </row>
    <row r="58" spans="1:8" ht="11.25" customHeight="1">
      <c r="A58" s="703"/>
      <c r="B58" s="740"/>
      <c r="C58" s="21"/>
      <c r="D58" s="309" t="s">
        <v>404</v>
      </c>
      <c r="E58" s="403"/>
      <c r="F58" s="335">
        <v>20706</v>
      </c>
      <c r="G58" s="336">
        <v>13353</v>
      </c>
      <c r="H58" s="404">
        <f t="shared" si="0"/>
        <v>34059</v>
      </c>
    </row>
    <row r="59" spans="1:8" ht="11.25" customHeight="1">
      <c r="A59" s="735"/>
      <c r="B59" s="741"/>
      <c r="C59" s="17" t="s">
        <v>405</v>
      </c>
      <c r="D59" s="18"/>
      <c r="E59" s="129"/>
      <c r="F59" s="609">
        <v>1205038</v>
      </c>
      <c r="G59" s="69">
        <v>645754</v>
      </c>
      <c r="H59" s="124">
        <f t="shared" si="0"/>
        <v>1850792</v>
      </c>
    </row>
    <row r="60" spans="1:8" ht="11.25" customHeight="1">
      <c r="A60" s="189" t="s">
        <v>406</v>
      </c>
      <c r="B60" s="18"/>
      <c r="C60" s="16"/>
      <c r="D60" s="16"/>
      <c r="E60" s="131"/>
      <c r="F60" s="56">
        <v>0</v>
      </c>
      <c r="G60" s="71">
        <v>0</v>
      </c>
      <c r="H60" s="201">
        <f t="shared" si="0"/>
        <v>0</v>
      </c>
    </row>
    <row r="61" spans="1:8" ht="11.25" customHeight="1" thickBot="1">
      <c r="A61" s="202" t="s">
        <v>481</v>
      </c>
      <c r="B61" s="185"/>
      <c r="C61" s="185"/>
      <c r="D61" s="185"/>
      <c r="E61" s="135"/>
      <c r="F61" s="126">
        <v>0</v>
      </c>
      <c r="G61" s="117">
        <v>0</v>
      </c>
      <c r="H61" s="196">
        <f t="shared" si="0"/>
        <v>0</v>
      </c>
    </row>
    <row r="62" spans="1:8" ht="11.25" customHeight="1">
      <c r="A62" s="199" t="s">
        <v>407</v>
      </c>
      <c r="B62" s="58"/>
      <c r="C62" s="58"/>
      <c r="D62" s="58"/>
      <c r="E62" s="200"/>
      <c r="F62" s="56">
        <v>2364393</v>
      </c>
      <c r="G62" s="71">
        <v>67873</v>
      </c>
      <c r="H62" s="201">
        <f t="shared" si="0"/>
        <v>2432266</v>
      </c>
    </row>
    <row r="63" spans="1:8" ht="11.25" customHeight="1">
      <c r="A63" s="770"/>
      <c r="B63" s="771"/>
      <c r="C63" s="69" t="s">
        <v>408</v>
      </c>
      <c r="D63" s="70"/>
      <c r="E63" s="198"/>
      <c r="F63" s="43">
        <v>127566</v>
      </c>
      <c r="G63" s="69">
        <v>43835</v>
      </c>
      <c r="H63" s="124">
        <f t="shared" si="0"/>
        <v>171401</v>
      </c>
    </row>
    <row r="64" spans="1:8" ht="11.25" customHeight="1">
      <c r="A64" s="770"/>
      <c r="B64" s="771"/>
      <c r="C64" s="65" t="s">
        <v>409</v>
      </c>
      <c r="D64" s="66"/>
      <c r="E64" s="197"/>
      <c r="F64" s="67">
        <v>2236827</v>
      </c>
      <c r="G64" s="65">
        <v>24038</v>
      </c>
      <c r="H64" s="380">
        <f t="shared" si="0"/>
        <v>2260865</v>
      </c>
    </row>
    <row r="65" spans="1:8" ht="11.25" customHeight="1">
      <c r="A65" s="770"/>
      <c r="B65" s="771"/>
      <c r="C65" s="68"/>
      <c r="D65" s="392" t="s">
        <v>410</v>
      </c>
      <c r="E65" s="393"/>
      <c r="F65" s="303">
        <v>0</v>
      </c>
      <c r="G65" s="304">
        <v>24038</v>
      </c>
      <c r="H65" s="394">
        <f aca="true" t="shared" si="1" ref="H65:H72">SUM(F65:G65)</f>
        <v>24038</v>
      </c>
    </row>
    <row r="66" spans="1:8" ht="11.25" customHeight="1">
      <c r="A66" s="772"/>
      <c r="B66" s="773"/>
      <c r="C66" s="71"/>
      <c r="D66" s="395" t="s">
        <v>411</v>
      </c>
      <c r="E66" s="396"/>
      <c r="F66" s="360">
        <v>2236827</v>
      </c>
      <c r="G66" s="291">
        <v>0</v>
      </c>
      <c r="H66" s="385">
        <f t="shared" si="1"/>
        <v>2236827</v>
      </c>
    </row>
    <row r="67" spans="1:8" ht="11.25" customHeight="1">
      <c r="A67" s="768" t="s">
        <v>412</v>
      </c>
      <c r="B67" s="769"/>
      <c r="C67" s="769"/>
      <c r="D67" s="769"/>
      <c r="E67" s="378" t="s">
        <v>413</v>
      </c>
      <c r="F67" s="67">
        <v>127368</v>
      </c>
      <c r="G67" s="379">
        <v>152673</v>
      </c>
      <c r="H67" s="380">
        <f t="shared" si="1"/>
        <v>280041</v>
      </c>
    </row>
    <row r="68" spans="1:8" ht="11.25" customHeight="1">
      <c r="A68" s="190"/>
      <c r="B68" s="72"/>
      <c r="C68" s="72"/>
      <c r="D68" s="72"/>
      <c r="E68" s="383" t="s">
        <v>414</v>
      </c>
      <c r="F68" s="360">
        <v>156016</v>
      </c>
      <c r="G68" s="384">
        <v>54933</v>
      </c>
      <c r="H68" s="385">
        <f t="shared" si="1"/>
        <v>210949</v>
      </c>
    </row>
    <row r="69" spans="1:8" ht="11.25" customHeight="1">
      <c r="A69" s="768" t="s">
        <v>415</v>
      </c>
      <c r="B69" s="769"/>
      <c r="C69" s="769"/>
      <c r="D69" s="769"/>
      <c r="E69" s="386" t="s">
        <v>413</v>
      </c>
      <c r="F69" s="351">
        <v>60986</v>
      </c>
      <c r="G69" s="387">
        <v>94959</v>
      </c>
      <c r="H69" s="388">
        <f t="shared" si="1"/>
        <v>155945</v>
      </c>
    </row>
    <row r="70" spans="1:8" ht="11.25" customHeight="1">
      <c r="A70" s="190"/>
      <c r="B70" s="72"/>
      <c r="C70" s="72"/>
      <c r="D70" s="72"/>
      <c r="E70" s="381" t="s">
        <v>414</v>
      </c>
      <c r="F70" s="56">
        <v>99725</v>
      </c>
      <c r="G70" s="382">
        <v>10206</v>
      </c>
      <c r="H70" s="201">
        <f t="shared" si="1"/>
        <v>109931</v>
      </c>
    </row>
    <row r="71" spans="1:8" ht="11.25" customHeight="1">
      <c r="A71" s="768" t="s">
        <v>416</v>
      </c>
      <c r="B71" s="769"/>
      <c r="C71" s="769"/>
      <c r="D71" s="769"/>
      <c r="E71" s="386" t="s">
        <v>413</v>
      </c>
      <c r="F71" s="351">
        <v>188354</v>
      </c>
      <c r="G71" s="387">
        <v>247632</v>
      </c>
      <c r="H71" s="388">
        <f t="shared" si="1"/>
        <v>435986</v>
      </c>
    </row>
    <row r="72" spans="1:8" ht="11.25" customHeight="1" thickBot="1">
      <c r="A72" s="191"/>
      <c r="B72" s="192"/>
      <c r="C72" s="192"/>
      <c r="D72" s="192"/>
      <c r="E72" s="389" t="s">
        <v>414</v>
      </c>
      <c r="F72" s="193">
        <v>255741</v>
      </c>
      <c r="G72" s="390">
        <v>65139</v>
      </c>
      <c r="H72" s="391">
        <f t="shared" si="1"/>
        <v>320880</v>
      </c>
    </row>
    <row r="73" spans="1:8" ht="11.25" customHeight="1">
      <c r="A73" s="681"/>
      <c r="B73" s="681"/>
      <c r="C73" s="681"/>
      <c r="D73" s="690"/>
      <c r="E73" s="681"/>
      <c r="F73" s="681"/>
      <c r="G73" s="681"/>
      <c r="H73" s="685"/>
    </row>
    <row r="74" spans="1:8" ht="11.25" customHeight="1">
      <c r="A74" s="681"/>
      <c r="B74" s="681"/>
      <c r="C74" s="681"/>
      <c r="D74" s="690"/>
      <c r="E74" s="681"/>
      <c r="F74" s="681"/>
      <c r="G74" s="681"/>
      <c r="H74" s="685"/>
    </row>
    <row r="75" spans="1:8" ht="11.25" customHeight="1">
      <c r="A75" s="681"/>
      <c r="B75" s="681"/>
      <c r="C75" s="681"/>
      <c r="D75" s="690"/>
      <c r="E75" s="681"/>
      <c r="F75" s="681"/>
      <c r="G75" s="681"/>
      <c r="H75" s="685"/>
    </row>
    <row r="76" spans="1:8" ht="11.25" customHeight="1">
      <c r="A76" s="681"/>
      <c r="B76" s="681"/>
      <c r="C76" s="681"/>
      <c r="D76" s="690"/>
      <c r="E76" s="681"/>
      <c r="F76" s="681"/>
      <c r="G76" s="681"/>
      <c r="H76" s="685"/>
    </row>
    <row r="77" spans="1:8" ht="11.25" customHeight="1">
      <c r="A77" s="681"/>
      <c r="B77" s="681"/>
      <c r="C77" s="681"/>
      <c r="D77" s="690"/>
      <c r="E77" s="681"/>
      <c r="F77" s="681"/>
      <c r="G77" s="681"/>
      <c r="H77" s="685"/>
    </row>
    <row r="78" spans="1:4" ht="11.25" customHeight="1">
      <c r="A78" s="681"/>
      <c r="B78" s="681"/>
      <c r="C78" s="681"/>
      <c r="D78" s="690"/>
    </row>
    <row r="79" spans="1:4" ht="11.25" customHeight="1">
      <c r="A79" s="681"/>
      <c r="B79" s="681"/>
      <c r="C79" s="681"/>
      <c r="D79" s="690"/>
    </row>
    <row r="80" spans="1:4" ht="11.25" customHeight="1">
      <c r="A80" s="681"/>
      <c r="B80" s="681"/>
      <c r="C80" s="681"/>
      <c r="D80" s="681"/>
    </row>
    <row r="81" spans="1:4" ht="11.25" customHeight="1">
      <c r="A81" s="681"/>
      <c r="B81" s="681"/>
      <c r="C81" s="681"/>
      <c r="D81" s="681"/>
    </row>
    <row r="82" spans="1:4" ht="11.25" customHeight="1">
      <c r="A82" s="681"/>
      <c r="B82" s="681"/>
      <c r="C82" s="681"/>
      <c r="D82" s="681"/>
    </row>
    <row r="83" spans="1:4" ht="11.25" customHeight="1">
      <c r="A83" s="681"/>
      <c r="B83" s="681"/>
      <c r="C83" s="681"/>
      <c r="D83" s="681"/>
    </row>
    <row r="84" spans="1:4" ht="11.25" customHeight="1">
      <c r="A84" s="681"/>
      <c r="B84" s="681"/>
      <c r="C84" s="681"/>
      <c r="D84" s="681"/>
    </row>
    <row r="85" spans="1:4" ht="11.25" customHeight="1">
      <c r="A85" s="681"/>
      <c r="B85" s="681"/>
      <c r="C85" s="681"/>
      <c r="D85" s="681"/>
    </row>
    <row r="86" spans="1:4" ht="11.25" customHeight="1">
      <c r="A86" s="681"/>
      <c r="B86" s="681"/>
      <c r="C86" s="681"/>
      <c r="D86" s="681"/>
    </row>
    <row r="87" spans="1:4" ht="11.25" customHeight="1">
      <c r="A87" s="681"/>
      <c r="B87" s="681"/>
      <c r="C87" s="681"/>
      <c r="D87" s="681"/>
    </row>
    <row r="88" spans="1:4" ht="11.25" customHeight="1">
      <c r="A88" s="681"/>
      <c r="B88" s="681"/>
      <c r="C88" s="681"/>
      <c r="D88" s="681"/>
    </row>
    <row r="89" spans="1:4" ht="11.25" customHeight="1">
      <c r="A89" s="681"/>
      <c r="B89" s="681"/>
      <c r="C89" s="681"/>
      <c r="D89" s="681"/>
    </row>
    <row r="90" spans="1:4" ht="11.25" customHeight="1">
      <c r="A90" s="681"/>
      <c r="B90" s="681"/>
      <c r="C90" s="681"/>
      <c r="D90" s="681"/>
    </row>
    <row r="91" spans="1:4" ht="11.25" customHeight="1">
      <c r="A91" s="681"/>
      <c r="B91" s="681"/>
      <c r="C91" s="681"/>
      <c r="D91" s="681"/>
    </row>
  </sheetData>
  <mergeCells count="8">
    <mergeCell ref="A67:D67"/>
    <mergeCell ref="A69:D69"/>
    <mergeCell ref="A71:D71"/>
    <mergeCell ref="A5:B20"/>
    <mergeCell ref="A22:B46"/>
    <mergeCell ref="A48:B49"/>
    <mergeCell ref="A51:B59"/>
    <mergeCell ref="A63:B66"/>
  </mergeCells>
  <conditionalFormatting sqref="A1:IV65536">
    <cfRule type="cellIs" priority="1" dxfId="0" operator="equal" stopIfTrue="1">
      <formula>0</formula>
    </cfRule>
  </conditionalFormatting>
  <printOptions/>
  <pageMargins left="0.7874015748031497" right="0.7874015748031497" top="0.5511811023622047" bottom="0.4724409448818898" header="0.5118110236220472" footer="0.5118110236220472"/>
  <pageSetup errors="blank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O40"/>
  <sheetViews>
    <sheetView view="pageBreakPreview" zoomScaleNormal="75" zoomScaleSheetLayoutView="100" workbookViewId="0" topLeftCell="C1">
      <selection activeCell="I24" sqref="I24"/>
    </sheetView>
  </sheetViews>
  <sheetFormatPr defaultColWidth="9.00390625" defaultRowHeight="16.5" customHeight="1"/>
  <cols>
    <col min="1" max="1" width="2.00390625" style="680" customWidth="1"/>
    <col min="2" max="2" width="3.625" style="680" customWidth="1"/>
    <col min="3" max="3" width="1.00390625" style="680" customWidth="1"/>
    <col min="4" max="4" width="3.625" style="680" customWidth="1"/>
    <col min="5" max="5" width="11.875" style="680" customWidth="1"/>
    <col min="6" max="6" width="15.125" style="680" customWidth="1"/>
    <col min="7" max="9" width="15.625" style="680" customWidth="1"/>
    <col min="10" max="16384" width="9.00390625" style="680" customWidth="1"/>
  </cols>
  <sheetData>
    <row r="1" spans="1:15" s="1" customFormat="1" ht="16.5" customHeight="1" thickBot="1">
      <c r="A1" s="680"/>
      <c r="B1" s="287" t="s">
        <v>120</v>
      </c>
      <c r="C1" s="7"/>
      <c r="D1" s="7"/>
      <c r="E1" s="7"/>
      <c r="F1" s="7"/>
      <c r="G1" s="687"/>
      <c r="H1" s="680"/>
      <c r="I1" s="8" t="s">
        <v>121</v>
      </c>
      <c r="J1" s="680"/>
      <c r="K1" s="680"/>
      <c r="L1" s="680"/>
      <c r="M1" s="680"/>
      <c r="N1" s="680"/>
      <c r="O1" s="680"/>
    </row>
    <row r="2" spans="1:10" s="1" customFormat="1" ht="16.5" customHeight="1">
      <c r="A2" s="680"/>
      <c r="B2" s="263"/>
      <c r="C2" s="264"/>
      <c r="D2" s="264"/>
      <c r="E2" s="264"/>
      <c r="F2" s="221" t="s">
        <v>122</v>
      </c>
      <c r="G2" s="161" t="s">
        <v>485</v>
      </c>
      <c r="H2" s="89" t="s">
        <v>486</v>
      </c>
      <c r="I2" s="776" t="s">
        <v>449</v>
      </c>
      <c r="J2" s="680"/>
    </row>
    <row r="3" spans="1:10" s="1" customFormat="1" ht="16.5" customHeight="1" thickBot="1">
      <c r="A3" s="680"/>
      <c r="B3" s="271" t="s">
        <v>123</v>
      </c>
      <c r="C3" s="272"/>
      <c r="D3" s="272"/>
      <c r="E3" s="272"/>
      <c r="F3" s="277"/>
      <c r="G3" s="162" t="s">
        <v>82</v>
      </c>
      <c r="H3" s="96" t="s">
        <v>83</v>
      </c>
      <c r="I3" s="777"/>
      <c r="J3" s="680"/>
    </row>
    <row r="4" spans="1:9" s="1" customFormat="1" ht="16.5" customHeight="1">
      <c r="A4" s="680"/>
      <c r="B4" s="269" t="s">
        <v>124</v>
      </c>
      <c r="C4" s="270"/>
      <c r="D4" s="270"/>
      <c r="E4" s="270"/>
      <c r="F4" s="278"/>
      <c r="G4" s="599">
        <v>20677144</v>
      </c>
      <c r="H4" s="600">
        <v>5797499</v>
      </c>
      <c r="I4" s="228">
        <f>SUM(G4:H4)</f>
        <v>26474643</v>
      </c>
    </row>
    <row r="5" spans="1:9" s="1" customFormat="1" ht="16.5" customHeight="1">
      <c r="A5" s="680"/>
      <c r="B5" s="265"/>
      <c r="C5" s="262"/>
      <c r="D5" s="9" t="s">
        <v>125</v>
      </c>
      <c r="E5" s="10"/>
      <c r="F5" s="279"/>
      <c r="G5" s="669"/>
      <c r="H5" s="670"/>
      <c r="I5" s="671"/>
    </row>
    <row r="6" spans="1:9" s="1" customFormat="1" ht="16.5" customHeight="1">
      <c r="A6" s="680"/>
      <c r="B6" s="265"/>
      <c r="C6" s="262"/>
      <c r="D6" s="11"/>
      <c r="E6" s="9" t="s">
        <v>126</v>
      </c>
      <c r="F6" s="370" t="s">
        <v>127</v>
      </c>
      <c r="G6" s="599">
        <v>8364887</v>
      </c>
      <c r="H6" s="601">
        <v>3118810</v>
      </c>
      <c r="I6" s="371">
        <f aca="true" t="shared" si="0" ref="I6:I28">SUM(G6:H6)</f>
        <v>11483697</v>
      </c>
    </row>
    <row r="7" spans="1:9" s="1" customFormat="1" ht="16.5" customHeight="1">
      <c r="A7" s="680"/>
      <c r="B7" s="265"/>
      <c r="C7" s="262"/>
      <c r="D7" s="11"/>
      <c r="E7" s="11"/>
      <c r="F7" s="372" t="s">
        <v>128</v>
      </c>
      <c r="G7" s="688">
        <v>0</v>
      </c>
      <c r="H7" s="689">
        <v>0</v>
      </c>
      <c r="I7" s="374">
        <f t="shared" si="0"/>
        <v>0</v>
      </c>
    </row>
    <row r="8" spans="1:9" s="1" customFormat="1" ht="16.5" customHeight="1">
      <c r="A8" s="680"/>
      <c r="B8" s="265"/>
      <c r="C8" s="262"/>
      <c r="D8" s="11"/>
      <c r="E8" s="12"/>
      <c r="F8" s="375" t="s">
        <v>129</v>
      </c>
      <c r="G8" s="599">
        <v>3860331</v>
      </c>
      <c r="H8" s="601">
        <v>703271</v>
      </c>
      <c r="I8" s="377">
        <f t="shared" si="0"/>
        <v>4563602</v>
      </c>
    </row>
    <row r="9" spans="1:9" s="1" customFormat="1" ht="16.5" customHeight="1">
      <c r="A9" s="680"/>
      <c r="B9" s="265"/>
      <c r="C9" s="262"/>
      <c r="D9" s="11"/>
      <c r="E9" s="13" t="s">
        <v>484</v>
      </c>
      <c r="F9" s="280"/>
      <c r="G9" s="602">
        <v>5607806</v>
      </c>
      <c r="H9" s="603">
        <v>1975418</v>
      </c>
      <c r="I9" s="274">
        <f t="shared" si="0"/>
        <v>7583224</v>
      </c>
    </row>
    <row r="10" spans="1:9" s="1" customFormat="1" ht="16.5" customHeight="1">
      <c r="A10" s="680"/>
      <c r="B10" s="265"/>
      <c r="C10" s="262"/>
      <c r="D10" s="11"/>
      <c r="E10" s="13" t="s">
        <v>130</v>
      </c>
      <c r="F10" s="280"/>
      <c r="G10" s="602">
        <v>1350960</v>
      </c>
      <c r="H10" s="603">
        <v>0</v>
      </c>
      <c r="I10" s="274">
        <f t="shared" si="0"/>
        <v>1350960</v>
      </c>
    </row>
    <row r="11" spans="1:9" s="1" customFormat="1" ht="16.5" customHeight="1">
      <c r="A11" s="680"/>
      <c r="B11" s="265"/>
      <c r="C11" s="262"/>
      <c r="D11" s="11"/>
      <c r="E11" s="13" t="s">
        <v>131</v>
      </c>
      <c r="F11" s="280"/>
      <c r="G11" s="602">
        <v>1493160</v>
      </c>
      <c r="H11" s="603">
        <v>0</v>
      </c>
      <c r="I11" s="274">
        <f t="shared" si="0"/>
        <v>1493160</v>
      </c>
    </row>
    <row r="12" spans="1:9" s="1" customFormat="1" ht="16.5" customHeight="1">
      <c r="A12" s="680"/>
      <c r="B12" s="265"/>
      <c r="C12" s="262"/>
      <c r="D12" s="11"/>
      <c r="E12" s="13" t="s">
        <v>132</v>
      </c>
      <c r="F12" s="280"/>
      <c r="G12" s="602">
        <v>0</v>
      </c>
      <c r="H12" s="603">
        <v>0</v>
      </c>
      <c r="I12" s="274">
        <f t="shared" si="0"/>
        <v>0</v>
      </c>
    </row>
    <row r="13" spans="2:15" ht="16.5" customHeight="1">
      <c r="B13" s="265"/>
      <c r="C13" s="262"/>
      <c r="D13" s="11"/>
      <c r="E13" s="13" t="s">
        <v>133</v>
      </c>
      <c r="F13" s="280"/>
      <c r="G13" s="602">
        <v>0</v>
      </c>
      <c r="H13" s="603">
        <v>0</v>
      </c>
      <c r="I13" s="274">
        <f t="shared" si="0"/>
        <v>0</v>
      </c>
      <c r="J13" s="1"/>
      <c r="K13" s="1"/>
      <c r="L13" s="1"/>
      <c r="M13" s="1"/>
      <c r="N13" s="1"/>
      <c r="O13" s="1"/>
    </row>
    <row r="14" spans="1:15" s="1" customFormat="1" ht="16.5" customHeight="1">
      <c r="A14" s="680"/>
      <c r="B14" s="265"/>
      <c r="C14" s="262"/>
      <c r="D14" s="11"/>
      <c r="E14" s="13" t="s">
        <v>437</v>
      </c>
      <c r="F14" s="280"/>
      <c r="G14" s="602">
        <v>0</v>
      </c>
      <c r="H14" s="603">
        <v>0</v>
      </c>
      <c r="I14" s="274">
        <f t="shared" si="0"/>
        <v>0</v>
      </c>
      <c r="K14" s="680"/>
      <c r="L14" s="680"/>
      <c r="M14" s="680"/>
      <c r="N14" s="680"/>
      <c r="O14" s="680"/>
    </row>
    <row r="15" spans="1:9" s="1" customFormat="1" ht="16.5" customHeight="1">
      <c r="A15" s="680"/>
      <c r="B15" s="265"/>
      <c r="C15" s="262"/>
      <c r="D15" s="11"/>
      <c r="E15" s="13" t="s">
        <v>438</v>
      </c>
      <c r="F15" s="280"/>
      <c r="G15" s="602">
        <v>0</v>
      </c>
      <c r="H15" s="603">
        <v>0</v>
      </c>
      <c r="I15" s="274">
        <f t="shared" si="0"/>
        <v>0</v>
      </c>
    </row>
    <row r="16" spans="1:10" s="1" customFormat="1" ht="16.5" customHeight="1" thickBot="1">
      <c r="A16" s="680"/>
      <c r="B16" s="265"/>
      <c r="C16" s="262"/>
      <c r="D16" s="268"/>
      <c r="E16" s="273" t="s">
        <v>439</v>
      </c>
      <c r="F16" s="281"/>
      <c r="G16" s="599">
        <v>0</v>
      </c>
      <c r="H16" s="601">
        <v>0</v>
      </c>
      <c r="I16" s="275">
        <f t="shared" si="0"/>
        <v>0</v>
      </c>
      <c r="J16" s="680"/>
    </row>
    <row r="17" spans="1:9" s="1" customFormat="1" ht="16.5" customHeight="1">
      <c r="A17" s="680"/>
      <c r="B17" s="265"/>
      <c r="C17" s="262"/>
      <c r="D17" s="11" t="s">
        <v>134</v>
      </c>
      <c r="E17" s="270"/>
      <c r="F17" s="278"/>
      <c r="G17" s="672"/>
      <c r="H17" s="673"/>
      <c r="I17" s="674"/>
    </row>
    <row r="18" spans="1:9" s="1" customFormat="1" ht="16.5" customHeight="1">
      <c r="A18" s="680"/>
      <c r="B18" s="265"/>
      <c r="C18" s="262"/>
      <c r="D18" s="11"/>
      <c r="E18" s="774" t="s">
        <v>467</v>
      </c>
      <c r="F18" s="775"/>
      <c r="G18" s="38">
        <v>115500</v>
      </c>
      <c r="H18" s="17">
        <v>0</v>
      </c>
      <c r="I18" s="274">
        <f t="shared" si="0"/>
        <v>115500</v>
      </c>
    </row>
    <row r="19" spans="1:9" s="1" customFormat="1" ht="16.5" customHeight="1">
      <c r="A19" s="680"/>
      <c r="B19" s="265"/>
      <c r="C19" s="262"/>
      <c r="D19" s="11"/>
      <c r="E19" s="774" t="s">
        <v>477</v>
      </c>
      <c r="F19" s="775"/>
      <c r="G19" s="38">
        <v>275955</v>
      </c>
      <c r="H19" s="17">
        <v>0</v>
      </c>
      <c r="I19" s="274">
        <f t="shared" si="0"/>
        <v>275955</v>
      </c>
    </row>
    <row r="20" spans="1:9" s="1" customFormat="1" ht="16.5" customHeight="1">
      <c r="A20" s="680"/>
      <c r="B20" s="265"/>
      <c r="C20" s="262"/>
      <c r="D20" s="11"/>
      <c r="E20" s="774" t="s">
        <v>468</v>
      </c>
      <c r="F20" s="775"/>
      <c r="G20" s="38">
        <v>4363128</v>
      </c>
      <c r="H20" s="17">
        <v>934479</v>
      </c>
      <c r="I20" s="274">
        <f t="shared" si="0"/>
        <v>5297607</v>
      </c>
    </row>
    <row r="21" spans="1:9" s="1" customFormat="1" ht="16.5" customHeight="1">
      <c r="A21" s="680"/>
      <c r="B21" s="265"/>
      <c r="C21" s="262"/>
      <c r="D21" s="11"/>
      <c r="E21" s="774" t="s">
        <v>469</v>
      </c>
      <c r="F21" s="775"/>
      <c r="G21" s="38">
        <v>7218054</v>
      </c>
      <c r="H21" s="17">
        <v>3337381</v>
      </c>
      <c r="I21" s="274">
        <f t="shared" si="0"/>
        <v>10555435</v>
      </c>
    </row>
    <row r="22" spans="1:9" s="1" customFormat="1" ht="16.5" customHeight="1">
      <c r="A22" s="680"/>
      <c r="B22" s="265"/>
      <c r="C22" s="262"/>
      <c r="D22" s="11"/>
      <c r="E22" s="774" t="s">
        <v>470</v>
      </c>
      <c r="F22" s="775"/>
      <c r="G22" s="38">
        <v>1329148</v>
      </c>
      <c r="H22" s="17">
        <v>575664</v>
      </c>
      <c r="I22" s="274">
        <f t="shared" si="0"/>
        <v>1904812</v>
      </c>
    </row>
    <row r="23" spans="1:9" s="1" customFormat="1" ht="16.5" customHeight="1">
      <c r="A23" s="680"/>
      <c r="B23" s="265"/>
      <c r="C23" s="262"/>
      <c r="D23" s="11"/>
      <c r="E23" s="774" t="s">
        <v>471</v>
      </c>
      <c r="F23" s="775"/>
      <c r="G23" s="38">
        <v>4264980</v>
      </c>
      <c r="H23" s="17">
        <v>318018</v>
      </c>
      <c r="I23" s="274">
        <f t="shared" si="0"/>
        <v>4582998</v>
      </c>
    </row>
    <row r="24" spans="1:9" s="1" customFormat="1" ht="16.5" customHeight="1">
      <c r="A24" s="680"/>
      <c r="B24" s="265"/>
      <c r="C24" s="262"/>
      <c r="D24" s="11"/>
      <c r="E24" s="774" t="s">
        <v>472</v>
      </c>
      <c r="F24" s="775"/>
      <c r="G24" s="38">
        <v>3110379</v>
      </c>
      <c r="H24" s="17">
        <v>162106</v>
      </c>
      <c r="I24" s="274">
        <f t="shared" si="0"/>
        <v>3272485</v>
      </c>
    </row>
    <row r="25" spans="1:9" s="1" customFormat="1" ht="16.5" customHeight="1">
      <c r="A25" s="680"/>
      <c r="B25" s="265"/>
      <c r="C25" s="262"/>
      <c r="D25" s="11"/>
      <c r="E25" s="774" t="s">
        <v>473</v>
      </c>
      <c r="F25" s="775"/>
      <c r="G25" s="38">
        <v>0</v>
      </c>
      <c r="H25" s="17">
        <v>469851</v>
      </c>
      <c r="I25" s="274">
        <f t="shared" si="0"/>
        <v>469851</v>
      </c>
    </row>
    <row r="26" spans="2:15" ht="16.5" customHeight="1">
      <c r="B26" s="265"/>
      <c r="C26" s="262"/>
      <c r="D26" s="11"/>
      <c r="E26" s="774" t="s">
        <v>474</v>
      </c>
      <c r="F26" s="775"/>
      <c r="G26" s="32">
        <v>0</v>
      </c>
      <c r="H26" s="31">
        <v>0</v>
      </c>
      <c r="I26" s="274">
        <f t="shared" si="0"/>
        <v>0</v>
      </c>
      <c r="J26" s="1"/>
      <c r="K26" s="1"/>
      <c r="L26" s="1"/>
      <c r="M26" s="1"/>
      <c r="N26" s="1"/>
      <c r="O26" s="1"/>
    </row>
    <row r="27" spans="2:10" ht="16.5" customHeight="1">
      <c r="B27" s="265"/>
      <c r="C27" s="262"/>
      <c r="D27" s="11"/>
      <c r="E27" s="774" t="s">
        <v>475</v>
      </c>
      <c r="F27" s="775"/>
      <c r="G27" s="32">
        <v>0</v>
      </c>
      <c r="H27" s="31">
        <v>0</v>
      </c>
      <c r="I27" s="274">
        <f t="shared" si="0"/>
        <v>0</v>
      </c>
      <c r="J27" s="1"/>
    </row>
    <row r="28" spans="2:10" ht="16.5" customHeight="1" thickBot="1">
      <c r="B28" s="266"/>
      <c r="C28" s="267"/>
      <c r="D28" s="268"/>
      <c r="E28" s="778" t="s">
        <v>476</v>
      </c>
      <c r="F28" s="779"/>
      <c r="G28" s="276">
        <v>0</v>
      </c>
      <c r="H28" s="237">
        <v>0</v>
      </c>
      <c r="I28" s="275">
        <f t="shared" si="0"/>
        <v>0</v>
      </c>
      <c r="J28" s="1"/>
    </row>
    <row r="29" spans="7:8" ht="16.5" customHeight="1">
      <c r="G29" s="679"/>
      <c r="H29" s="679"/>
    </row>
    <row r="30" spans="7:8" ht="16.5" customHeight="1">
      <c r="G30" s="679"/>
      <c r="H30" s="679"/>
    </row>
    <row r="31" spans="7:8" ht="16.5" customHeight="1">
      <c r="G31" s="679"/>
      <c r="H31" s="679"/>
    </row>
    <row r="32" spans="7:8" ht="16.5" customHeight="1">
      <c r="G32" s="679"/>
      <c r="H32" s="679"/>
    </row>
    <row r="33" spans="7:8" ht="16.5" customHeight="1">
      <c r="G33" s="679"/>
      <c r="H33" s="679"/>
    </row>
    <row r="34" spans="7:8" ht="16.5" customHeight="1">
      <c r="G34" s="679"/>
      <c r="H34" s="679"/>
    </row>
    <row r="35" spans="7:8" ht="16.5" customHeight="1">
      <c r="G35" s="679"/>
      <c r="H35" s="679"/>
    </row>
    <row r="36" spans="7:8" ht="16.5" customHeight="1">
      <c r="G36" s="679"/>
      <c r="H36" s="679"/>
    </row>
    <row r="37" spans="7:8" ht="16.5" customHeight="1">
      <c r="G37" s="679"/>
      <c r="H37" s="679"/>
    </row>
    <row r="38" spans="7:8" ht="16.5" customHeight="1">
      <c r="G38" s="679"/>
      <c r="H38" s="679"/>
    </row>
    <row r="39" spans="7:8" ht="16.5" customHeight="1">
      <c r="G39" s="679"/>
      <c r="H39" s="679"/>
    </row>
    <row r="40" spans="7:8" ht="16.5" customHeight="1">
      <c r="G40" s="679"/>
      <c r="H40" s="679"/>
    </row>
  </sheetData>
  <mergeCells count="12">
    <mergeCell ref="E26:F26"/>
    <mergeCell ref="E27:F27"/>
    <mergeCell ref="E28:F28"/>
    <mergeCell ref="E25:F25"/>
    <mergeCell ref="E22:F22"/>
    <mergeCell ref="E23:F23"/>
    <mergeCell ref="I2:I3"/>
    <mergeCell ref="E24:F24"/>
    <mergeCell ref="E18:F18"/>
    <mergeCell ref="E19:F19"/>
    <mergeCell ref="E20:F20"/>
    <mergeCell ref="E21:F21"/>
  </mergeCells>
  <conditionalFormatting sqref="A1:IV65536">
    <cfRule type="cellIs" priority="1" dxfId="0" operator="equal" stopIfTrue="1">
      <formula>0</formula>
    </cfRule>
  </conditionalFormatting>
  <printOptions/>
  <pageMargins left="0.7874015748031497" right="0.7874015748031497" top="0.5511811023622047" bottom="0.4724409448818898" header="0.5118110236220472" footer="0.5118110236220472"/>
  <pageSetup errors="blank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H78"/>
  <sheetViews>
    <sheetView zoomScaleSheetLayoutView="100" workbookViewId="0" topLeftCell="A1">
      <selection activeCell="K30" sqref="K30"/>
    </sheetView>
  </sheetViews>
  <sheetFormatPr defaultColWidth="9.00390625" defaultRowHeight="12" customHeight="1"/>
  <cols>
    <col min="1" max="1" width="2.375" style="681" customWidth="1"/>
    <col min="2" max="2" width="1.625" style="681" customWidth="1"/>
    <col min="3" max="3" width="1.00390625" style="681" customWidth="1"/>
    <col min="4" max="4" width="4.75390625" style="681" customWidth="1"/>
    <col min="5" max="5" width="15.375" style="681" customWidth="1"/>
    <col min="6" max="8" width="15.125" style="681" customWidth="1"/>
    <col min="9" max="16384" width="9.00390625" style="620" customWidth="1"/>
  </cols>
  <sheetData>
    <row r="1" spans="1:8" ht="18" customHeight="1" thickBot="1">
      <c r="A1" s="283" t="s">
        <v>417</v>
      </c>
      <c r="B1" s="14"/>
      <c r="C1" s="14"/>
      <c r="H1" s="41" t="s">
        <v>121</v>
      </c>
    </row>
    <row r="2" spans="1:8" ht="12" customHeight="1">
      <c r="A2" s="139"/>
      <c r="B2" s="140"/>
      <c r="C2" s="140"/>
      <c r="D2" s="140"/>
      <c r="E2" s="186" t="s">
        <v>265</v>
      </c>
      <c r="F2" s="101" t="s">
        <v>485</v>
      </c>
      <c r="G2" s="114" t="s">
        <v>486</v>
      </c>
      <c r="H2" s="780" t="s">
        <v>449</v>
      </c>
    </row>
    <row r="3" spans="1:8" ht="12" customHeight="1" thickBot="1">
      <c r="A3" s="110" t="s">
        <v>418</v>
      </c>
      <c r="B3" s="111"/>
      <c r="C3" s="111"/>
      <c r="D3" s="111"/>
      <c r="E3" s="187"/>
      <c r="F3" s="113" t="s">
        <v>82</v>
      </c>
      <c r="G3" s="115" t="s">
        <v>83</v>
      </c>
      <c r="H3" s="781"/>
    </row>
    <row r="4" spans="1:8" ht="12" customHeight="1">
      <c r="A4" s="103" t="s">
        <v>419</v>
      </c>
      <c r="B4" s="42"/>
      <c r="C4" s="42"/>
      <c r="D4" s="42"/>
      <c r="E4" s="188"/>
      <c r="F4" s="634"/>
      <c r="G4" s="635"/>
      <c r="H4" s="633"/>
    </row>
    <row r="5" spans="1:8" ht="12" customHeight="1">
      <c r="A5" s="703"/>
      <c r="B5" s="740"/>
      <c r="C5" s="704"/>
      <c r="D5" s="19" t="s">
        <v>420</v>
      </c>
      <c r="E5" s="130"/>
      <c r="F5" s="569">
        <v>60</v>
      </c>
      <c r="G5" s="573">
        <v>96</v>
      </c>
      <c r="H5" s="364">
        <f aca="true" t="shared" si="0" ref="H5:H15">SUM(F5:G5)</f>
        <v>156</v>
      </c>
    </row>
    <row r="6" spans="1:8" ht="12" customHeight="1">
      <c r="A6" s="703"/>
      <c r="B6" s="740"/>
      <c r="C6" s="704"/>
      <c r="D6" s="324" t="s">
        <v>421</v>
      </c>
      <c r="E6" s="365"/>
      <c r="F6" s="576">
        <v>5</v>
      </c>
      <c r="G6" s="577">
        <v>8</v>
      </c>
      <c r="H6" s="325">
        <f t="shared" si="0"/>
        <v>13</v>
      </c>
    </row>
    <row r="7" spans="1:8" ht="12" customHeight="1">
      <c r="A7" s="703"/>
      <c r="B7" s="740"/>
      <c r="C7" s="704"/>
      <c r="D7" s="324" t="s">
        <v>422</v>
      </c>
      <c r="E7" s="365"/>
      <c r="F7" s="576">
        <v>24499</v>
      </c>
      <c r="G7" s="577">
        <v>32462</v>
      </c>
      <c r="H7" s="325">
        <f t="shared" si="0"/>
        <v>56961</v>
      </c>
    </row>
    <row r="8" spans="1:8" ht="12" customHeight="1">
      <c r="A8" s="703"/>
      <c r="B8" s="740"/>
      <c r="C8" s="704"/>
      <c r="D8" s="21" t="s">
        <v>423</v>
      </c>
      <c r="E8" s="188"/>
      <c r="F8" s="604">
        <v>11949</v>
      </c>
      <c r="G8" s="605">
        <v>16701</v>
      </c>
      <c r="H8" s="296">
        <f t="shared" si="0"/>
        <v>28650</v>
      </c>
    </row>
    <row r="9" spans="1:8" ht="12" customHeight="1">
      <c r="A9" s="703"/>
      <c r="B9" s="740"/>
      <c r="C9" s="704"/>
      <c r="D9" s="21"/>
      <c r="E9" s="322" t="s">
        <v>424</v>
      </c>
      <c r="F9" s="576">
        <v>573</v>
      </c>
      <c r="G9" s="577">
        <v>2991</v>
      </c>
      <c r="H9" s="305">
        <f t="shared" si="0"/>
        <v>3564</v>
      </c>
    </row>
    <row r="10" spans="1:8" ht="12" customHeight="1">
      <c r="A10" s="703"/>
      <c r="B10" s="740"/>
      <c r="C10" s="704"/>
      <c r="D10" s="21"/>
      <c r="E10" s="322" t="s">
        <v>425</v>
      </c>
      <c r="F10" s="576">
        <v>191</v>
      </c>
      <c r="G10" s="577">
        <v>8</v>
      </c>
      <c r="H10" s="305">
        <f t="shared" si="0"/>
        <v>199</v>
      </c>
    </row>
    <row r="11" spans="1:8" ht="12" customHeight="1">
      <c r="A11" s="703"/>
      <c r="B11" s="740"/>
      <c r="C11" s="704"/>
      <c r="D11" s="21"/>
      <c r="E11" s="322" t="s">
        <v>426</v>
      </c>
      <c r="F11" s="576">
        <v>10101</v>
      </c>
      <c r="G11" s="577">
        <v>12674</v>
      </c>
      <c r="H11" s="305">
        <f t="shared" si="0"/>
        <v>22775</v>
      </c>
    </row>
    <row r="12" spans="1:8" ht="12" customHeight="1">
      <c r="A12" s="703"/>
      <c r="B12" s="740"/>
      <c r="C12" s="704"/>
      <c r="D12" s="21"/>
      <c r="E12" s="334" t="s">
        <v>382</v>
      </c>
      <c r="F12" s="576">
        <v>1084</v>
      </c>
      <c r="G12" s="577">
        <v>1028</v>
      </c>
      <c r="H12" s="313">
        <f t="shared" si="0"/>
        <v>2112</v>
      </c>
    </row>
    <row r="13" spans="1:8" ht="12" customHeight="1">
      <c r="A13" s="703"/>
      <c r="B13" s="740"/>
      <c r="C13" s="704"/>
      <c r="D13" s="356" t="s">
        <v>84</v>
      </c>
      <c r="E13" s="368"/>
      <c r="F13" s="606">
        <v>36448</v>
      </c>
      <c r="G13" s="607">
        <v>49163</v>
      </c>
      <c r="H13" s="292">
        <f t="shared" si="0"/>
        <v>85611</v>
      </c>
    </row>
    <row r="14" spans="1:8" ht="12" customHeight="1">
      <c r="A14" s="703"/>
      <c r="B14" s="740"/>
      <c r="C14" s="704"/>
      <c r="D14" s="307" t="s">
        <v>427</v>
      </c>
      <c r="E14" s="553"/>
      <c r="F14" s="97">
        <v>245</v>
      </c>
      <c r="G14" s="595">
        <v>352</v>
      </c>
      <c r="H14" s="308">
        <f t="shared" si="0"/>
        <v>597</v>
      </c>
    </row>
    <row r="15" spans="1:8" ht="12" customHeight="1">
      <c r="A15" s="735"/>
      <c r="B15" s="741"/>
      <c r="C15" s="736"/>
      <c r="D15" s="15" t="s">
        <v>428</v>
      </c>
      <c r="E15" s="131"/>
      <c r="F15" s="570">
        <v>120</v>
      </c>
      <c r="G15" s="574">
        <v>180</v>
      </c>
      <c r="H15" s="122">
        <f t="shared" si="0"/>
        <v>300</v>
      </c>
    </row>
    <row r="16" spans="1:8" ht="12" customHeight="1">
      <c r="A16" s="105" t="s">
        <v>429</v>
      </c>
      <c r="B16" s="20"/>
      <c r="C16" s="20"/>
      <c r="D16" s="20"/>
      <c r="E16" s="130"/>
      <c r="F16" s="669"/>
      <c r="G16" s="670"/>
      <c r="H16" s="640"/>
    </row>
    <row r="17" spans="1:8" ht="12" customHeight="1">
      <c r="A17" s="703"/>
      <c r="B17" s="740"/>
      <c r="C17" s="704"/>
      <c r="D17" s="19" t="s">
        <v>420</v>
      </c>
      <c r="E17" s="130"/>
      <c r="F17" s="569">
        <v>324</v>
      </c>
      <c r="G17" s="573">
        <v>12</v>
      </c>
      <c r="H17" s="364">
        <f aca="true" t="shared" si="1" ref="H17:H27">SUM(F17:G17)</f>
        <v>336</v>
      </c>
    </row>
    <row r="18" spans="1:8" ht="12" customHeight="1">
      <c r="A18" s="703"/>
      <c r="B18" s="740"/>
      <c r="C18" s="704"/>
      <c r="D18" s="324" t="s">
        <v>421</v>
      </c>
      <c r="E18" s="365"/>
      <c r="F18" s="576">
        <v>27</v>
      </c>
      <c r="G18" s="577">
        <v>1</v>
      </c>
      <c r="H18" s="325">
        <f t="shared" si="1"/>
        <v>28</v>
      </c>
    </row>
    <row r="19" spans="1:8" ht="12" customHeight="1">
      <c r="A19" s="703"/>
      <c r="B19" s="740"/>
      <c r="C19" s="704"/>
      <c r="D19" s="324" t="s">
        <v>422</v>
      </c>
      <c r="E19" s="365"/>
      <c r="F19" s="576">
        <v>125001</v>
      </c>
      <c r="G19" s="577">
        <v>3930</v>
      </c>
      <c r="H19" s="325">
        <f t="shared" si="1"/>
        <v>128931</v>
      </c>
    </row>
    <row r="20" spans="1:8" ht="12" customHeight="1">
      <c r="A20" s="703"/>
      <c r="B20" s="740"/>
      <c r="C20" s="704"/>
      <c r="D20" s="21" t="s">
        <v>423</v>
      </c>
      <c r="E20" s="188"/>
      <c r="F20" s="604">
        <v>68871</v>
      </c>
      <c r="G20" s="605">
        <v>1531</v>
      </c>
      <c r="H20" s="296">
        <f t="shared" si="1"/>
        <v>70402</v>
      </c>
    </row>
    <row r="21" spans="1:8" ht="12" customHeight="1">
      <c r="A21" s="703"/>
      <c r="B21" s="740"/>
      <c r="C21" s="704"/>
      <c r="D21" s="21"/>
      <c r="E21" s="322" t="s">
        <v>424</v>
      </c>
      <c r="F21" s="576">
        <v>7772</v>
      </c>
      <c r="G21" s="577">
        <v>0</v>
      </c>
      <c r="H21" s="305">
        <f t="shared" si="1"/>
        <v>7772</v>
      </c>
    </row>
    <row r="22" spans="1:8" ht="12" customHeight="1">
      <c r="A22" s="703"/>
      <c r="B22" s="740"/>
      <c r="C22" s="704"/>
      <c r="D22" s="21"/>
      <c r="E22" s="322" t="s">
        <v>425</v>
      </c>
      <c r="F22" s="576">
        <v>2051</v>
      </c>
      <c r="G22" s="577">
        <v>0</v>
      </c>
      <c r="H22" s="305">
        <f t="shared" si="1"/>
        <v>2051</v>
      </c>
    </row>
    <row r="23" spans="1:8" ht="12" customHeight="1">
      <c r="A23" s="703"/>
      <c r="B23" s="740"/>
      <c r="C23" s="704"/>
      <c r="D23" s="21"/>
      <c r="E23" s="322" t="s">
        <v>426</v>
      </c>
      <c r="F23" s="576">
        <v>50354</v>
      </c>
      <c r="G23" s="577">
        <v>1482</v>
      </c>
      <c r="H23" s="305">
        <f t="shared" si="1"/>
        <v>51836</v>
      </c>
    </row>
    <row r="24" spans="1:8" ht="12" customHeight="1">
      <c r="A24" s="703"/>
      <c r="B24" s="740"/>
      <c r="C24" s="704"/>
      <c r="D24" s="21"/>
      <c r="E24" s="334" t="s">
        <v>382</v>
      </c>
      <c r="F24" s="576">
        <v>8694</v>
      </c>
      <c r="G24" s="577">
        <v>49</v>
      </c>
      <c r="H24" s="313">
        <f t="shared" si="1"/>
        <v>8743</v>
      </c>
    </row>
    <row r="25" spans="1:8" ht="12" customHeight="1">
      <c r="A25" s="703"/>
      <c r="B25" s="740"/>
      <c r="C25" s="704"/>
      <c r="D25" s="356" t="s">
        <v>84</v>
      </c>
      <c r="E25" s="368"/>
      <c r="F25" s="606">
        <v>193872</v>
      </c>
      <c r="G25" s="607">
        <v>5461</v>
      </c>
      <c r="H25" s="292">
        <f t="shared" si="1"/>
        <v>199333</v>
      </c>
    </row>
    <row r="26" spans="1:8" ht="12" customHeight="1">
      <c r="A26" s="703"/>
      <c r="B26" s="740"/>
      <c r="C26" s="704"/>
      <c r="D26" s="307" t="s">
        <v>427</v>
      </c>
      <c r="E26" s="553"/>
      <c r="F26" s="569">
        <v>1220</v>
      </c>
      <c r="G26" s="573">
        <v>34</v>
      </c>
      <c r="H26" s="308">
        <f t="shared" si="1"/>
        <v>1254</v>
      </c>
    </row>
    <row r="27" spans="1:8" ht="12" customHeight="1">
      <c r="A27" s="735"/>
      <c r="B27" s="741"/>
      <c r="C27" s="736"/>
      <c r="D27" s="15" t="s">
        <v>428</v>
      </c>
      <c r="E27" s="131"/>
      <c r="F27" s="570">
        <v>601</v>
      </c>
      <c r="G27" s="574">
        <v>16</v>
      </c>
      <c r="H27" s="122">
        <f t="shared" si="1"/>
        <v>617</v>
      </c>
    </row>
    <row r="28" spans="1:8" ht="12" customHeight="1">
      <c r="A28" s="105" t="s">
        <v>430</v>
      </c>
      <c r="B28" s="20"/>
      <c r="C28" s="20"/>
      <c r="D28" s="20"/>
      <c r="E28" s="130"/>
      <c r="F28" s="669"/>
      <c r="G28" s="670"/>
      <c r="H28" s="640"/>
    </row>
    <row r="29" spans="1:8" ht="12" customHeight="1">
      <c r="A29" s="703"/>
      <c r="B29" s="740"/>
      <c r="C29" s="704"/>
      <c r="D29" s="19" t="s">
        <v>420</v>
      </c>
      <c r="E29" s="130"/>
      <c r="F29" s="20">
        <v>0</v>
      </c>
      <c r="G29" s="597">
        <v>0</v>
      </c>
      <c r="H29" s="364">
        <f aca="true" t="shared" si="2" ref="H29:H39">SUM(F29:G29)</f>
        <v>0</v>
      </c>
    </row>
    <row r="30" spans="1:8" ht="12" customHeight="1">
      <c r="A30" s="703"/>
      <c r="B30" s="740"/>
      <c r="C30" s="704"/>
      <c r="D30" s="324" t="s">
        <v>421</v>
      </c>
      <c r="E30" s="365"/>
      <c r="F30" s="582">
        <v>0</v>
      </c>
      <c r="G30" s="583">
        <v>0</v>
      </c>
      <c r="H30" s="325">
        <f t="shared" si="2"/>
        <v>0</v>
      </c>
    </row>
    <row r="31" spans="1:8" ht="12" customHeight="1">
      <c r="A31" s="703"/>
      <c r="B31" s="740"/>
      <c r="C31" s="704"/>
      <c r="D31" s="324" t="s">
        <v>422</v>
      </c>
      <c r="E31" s="365"/>
      <c r="F31" s="582">
        <v>0</v>
      </c>
      <c r="G31" s="583">
        <v>0</v>
      </c>
      <c r="H31" s="325">
        <f t="shared" si="2"/>
        <v>0</v>
      </c>
    </row>
    <row r="32" spans="1:8" ht="12" customHeight="1">
      <c r="A32" s="703"/>
      <c r="B32" s="740"/>
      <c r="C32" s="704"/>
      <c r="D32" s="21" t="s">
        <v>423</v>
      </c>
      <c r="E32" s="188"/>
      <c r="F32" s="578">
        <v>0</v>
      </c>
      <c r="G32" s="579">
        <v>0</v>
      </c>
      <c r="H32" s="305">
        <f t="shared" si="2"/>
        <v>0</v>
      </c>
    </row>
    <row r="33" spans="1:8" ht="12" customHeight="1">
      <c r="A33" s="703"/>
      <c r="B33" s="740"/>
      <c r="C33" s="704"/>
      <c r="D33" s="21"/>
      <c r="E33" s="322" t="s">
        <v>424</v>
      </c>
      <c r="F33" s="578">
        <v>0</v>
      </c>
      <c r="G33" s="579">
        <v>0</v>
      </c>
      <c r="H33" s="305">
        <f t="shared" si="2"/>
        <v>0</v>
      </c>
    </row>
    <row r="34" spans="1:8" ht="12" customHeight="1">
      <c r="A34" s="703"/>
      <c r="B34" s="740"/>
      <c r="C34" s="704"/>
      <c r="D34" s="21"/>
      <c r="E34" s="322" t="s">
        <v>425</v>
      </c>
      <c r="F34" s="578">
        <v>0</v>
      </c>
      <c r="G34" s="579">
        <v>0</v>
      </c>
      <c r="H34" s="305">
        <f t="shared" si="2"/>
        <v>0</v>
      </c>
    </row>
    <row r="35" spans="1:8" ht="12" customHeight="1">
      <c r="A35" s="703"/>
      <c r="B35" s="740"/>
      <c r="C35" s="704"/>
      <c r="D35" s="21"/>
      <c r="E35" s="322" t="s">
        <v>426</v>
      </c>
      <c r="F35" s="578">
        <v>0</v>
      </c>
      <c r="G35" s="579">
        <v>0</v>
      </c>
      <c r="H35" s="305">
        <f t="shared" si="2"/>
        <v>0</v>
      </c>
    </row>
    <row r="36" spans="1:8" ht="12" customHeight="1">
      <c r="A36" s="703"/>
      <c r="B36" s="740"/>
      <c r="C36" s="704"/>
      <c r="D36" s="21"/>
      <c r="E36" s="334" t="s">
        <v>382</v>
      </c>
      <c r="F36" s="578">
        <v>0</v>
      </c>
      <c r="G36" s="579">
        <v>0</v>
      </c>
      <c r="H36" s="305">
        <f t="shared" si="2"/>
        <v>0</v>
      </c>
    </row>
    <row r="37" spans="1:8" ht="12" customHeight="1">
      <c r="A37" s="703"/>
      <c r="B37" s="740"/>
      <c r="C37" s="704"/>
      <c r="D37" s="356" t="s">
        <v>84</v>
      </c>
      <c r="E37" s="368"/>
      <c r="F37" s="593">
        <v>0</v>
      </c>
      <c r="G37" s="596">
        <v>0</v>
      </c>
      <c r="H37" s="292">
        <f t="shared" si="2"/>
        <v>0</v>
      </c>
    </row>
    <row r="38" spans="1:8" ht="12" customHeight="1">
      <c r="A38" s="703"/>
      <c r="B38" s="740"/>
      <c r="C38" s="704"/>
      <c r="D38" s="307" t="s">
        <v>427</v>
      </c>
      <c r="E38" s="553"/>
      <c r="F38" s="590">
        <v>0</v>
      </c>
      <c r="G38" s="591">
        <v>0</v>
      </c>
      <c r="H38" s="554">
        <f t="shared" si="2"/>
        <v>0</v>
      </c>
    </row>
    <row r="39" spans="1:8" ht="12" customHeight="1">
      <c r="A39" s="735"/>
      <c r="B39" s="741"/>
      <c r="C39" s="736"/>
      <c r="D39" s="15" t="s">
        <v>428</v>
      </c>
      <c r="E39" s="131"/>
      <c r="F39" s="584">
        <v>0</v>
      </c>
      <c r="G39" s="585">
        <v>0</v>
      </c>
      <c r="H39" s="357">
        <f t="shared" si="2"/>
        <v>0</v>
      </c>
    </row>
    <row r="40" spans="1:8" ht="12" customHeight="1">
      <c r="A40" s="105" t="s">
        <v>431</v>
      </c>
      <c r="B40" s="20"/>
      <c r="C40" s="20"/>
      <c r="D40" s="20"/>
      <c r="E40" s="130"/>
      <c r="F40" s="669"/>
      <c r="G40" s="670"/>
      <c r="H40" s="640"/>
    </row>
    <row r="41" spans="1:8" ht="12" customHeight="1">
      <c r="A41" s="703"/>
      <c r="B41" s="740"/>
      <c r="C41" s="704"/>
      <c r="D41" s="19" t="s">
        <v>420</v>
      </c>
      <c r="E41" s="130"/>
      <c r="F41" s="20">
        <v>0</v>
      </c>
      <c r="G41" s="597">
        <v>0</v>
      </c>
      <c r="H41" s="364">
        <f aca="true" t="shared" si="3" ref="H41:H51">SUM(F41:G41)</f>
        <v>0</v>
      </c>
    </row>
    <row r="42" spans="1:8" ht="12" customHeight="1">
      <c r="A42" s="703"/>
      <c r="B42" s="740"/>
      <c r="C42" s="704"/>
      <c r="D42" s="324" t="s">
        <v>421</v>
      </c>
      <c r="E42" s="365"/>
      <c r="F42" s="582">
        <v>0</v>
      </c>
      <c r="G42" s="583">
        <v>0</v>
      </c>
      <c r="H42" s="325">
        <f t="shared" si="3"/>
        <v>0</v>
      </c>
    </row>
    <row r="43" spans="1:8" ht="12" customHeight="1">
      <c r="A43" s="703"/>
      <c r="B43" s="740"/>
      <c r="C43" s="704"/>
      <c r="D43" s="324" t="s">
        <v>422</v>
      </c>
      <c r="E43" s="365"/>
      <c r="F43" s="578">
        <v>0</v>
      </c>
      <c r="G43" s="579">
        <v>0</v>
      </c>
      <c r="H43" s="305">
        <f t="shared" si="3"/>
        <v>0</v>
      </c>
    </row>
    <row r="44" spans="1:8" ht="12" customHeight="1">
      <c r="A44" s="703"/>
      <c r="B44" s="740"/>
      <c r="C44" s="704"/>
      <c r="D44" s="21" t="s">
        <v>423</v>
      </c>
      <c r="E44" s="188"/>
      <c r="F44" s="578">
        <v>0</v>
      </c>
      <c r="G44" s="579">
        <v>0</v>
      </c>
      <c r="H44" s="305">
        <f t="shared" si="3"/>
        <v>0</v>
      </c>
    </row>
    <row r="45" spans="1:8" ht="12" customHeight="1">
      <c r="A45" s="703"/>
      <c r="B45" s="740"/>
      <c r="C45" s="704"/>
      <c r="D45" s="21"/>
      <c r="E45" s="322" t="s">
        <v>424</v>
      </c>
      <c r="F45" s="578">
        <v>0</v>
      </c>
      <c r="G45" s="579">
        <v>0</v>
      </c>
      <c r="H45" s="305">
        <f t="shared" si="3"/>
        <v>0</v>
      </c>
    </row>
    <row r="46" spans="1:8" ht="12" customHeight="1">
      <c r="A46" s="703"/>
      <c r="B46" s="740"/>
      <c r="C46" s="704"/>
      <c r="D46" s="21"/>
      <c r="E46" s="322" t="s">
        <v>425</v>
      </c>
      <c r="F46" s="578">
        <v>0</v>
      </c>
      <c r="G46" s="579">
        <v>0</v>
      </c>
      <c r="H46" s="305">
        <f t="shared" si="3"/>
        <v>0</v>
      </c>
    </row>
    <row r="47" spans="1:8" ht="12" customHeight="1">
      <c r="A47" s="703"/>
      <c r="B47" s="740"/>
      <c r="C47" s="704"/>
      <c r="D47" s="21"/>
      <c r="E47" s="322" t="s">
        <v>426</v>
      </c>
      <c r="F47" s="578">
        <v>0</v>
      </c>
      <c r="G47" s="579">
        <v>0</v>
      </c>
      <c r="H47" s="305">
        <f t="shared" si="3"/>
        <v>0</v>
      </c>
    </row>
    <row r="48" spans="1:8" ht="12" customHeight="1">
      <c r="A48" s="703"/>
      <c r="B48" s="740"/>
      <c r="C48" s="704"/>
      <c r="D48" s="21"/>
      <c r="E48" s="334" t="s">
        <v>382</v>
      </c>
      <c r="F48" s="578">
        <v>0</v>
      </c>
      <c r="G48" s="579">
        <v>0</v>
      </c>
      <c r="H48" s="305">
        <f t="shared" si="3"/>
        <v>0</v>
      </c>
    </row>
    <row r="49" spans="1:8" ht="12" customHeight="1">
      <c r="A49" s="703"/>
      <c r="B49" s="740"/>
      <c r="C49" s="704"/>
      <c r="D49" s="356" t="s">
        <v>84</v>
      </c>
      <c r="E49" s="368"/>
      <c r="F49" s="593">
        <v>0</v>
      </c>
      <c r="G49" s="596">
        <v>0</v>
      </c>
      <c r="H49" s="292">
        <f t="shared" si="3"/>
        <v>0</v>
      </c>
    </row>
    <row r="50" spans="1:8" ht="12" customHeight="1">
      <c r="A50" s="703"/>
      <c r="B50" s="740"/>
      <c r="C50" s="704"/>
      <c r="D50" s="307" t="s">
        <v>427</v>
      </c>
      <c r="E50" s="553"/>
      <c r="F50" s="594">
        <v>0</v>
      </c>
      <c r="G50" s="598">
        <v>0</v>
      </c>
      <c r="H50" s="308">
        <f t="shared" si="3"/>
        <v>0</v>
      </c>
    </row>
    <row r="51" spans="1:8" ht="12" customHeight="1" thickBot="1">
      <c r="A51" s="705"/>
      <c r="B51" s="739"/>
      <c r="C51" s="706"/>
      <c r="D51" s="341" t="s">
        <v>428</v>
      </c>
      <c r="E51" s="367"/>
      <c r="F51" s="111">
        <v>0</v>
      </c>
      <c r="G51" s="592">
        <v>0</v>
      </c>
      <c r="H51" s="366">
        <f t="shared" si="3"/>
        <v>0</v>
      </c>
    </row>
    <row r="52" spans="1:8" ht="12" customHeight="1">
      <c r="A52" s="103" t="s">
        <v>432</v>
      </c>
      <c r="B52" s="42"/>
      <c r="C52" s="42"/>
      <c r="D52" s="42"/>
      <c r="E52" s="188"/>
      <c r="F52" s="675"/>
      <c r="G52" s="676"/>
      <c r="H52" s="633"/>
    </row>
    <row r="53" spans="1:8" ht="12" customHeight="1">
      <c r="A53" s="703"/>
      <c r="B53" s="740"/>
      <c r="C53" s="704"/>
      <c r="D53" s="19" t="s">
        <v>420</v>
      </c>
      <c r="E53" s="130"/>
      <c r="F53" s="569">
        <v>384</v>
      </c>
      <c r="G53" s="573">
        <v>108</v>
      </c>
      <c r="H53" s="294">
        <f aca="true" t="shared" si="4" ref="H53:H63">SUM(F53:G53)</f>
        <v>492</v>
      </c>
    </row>
    <row r="54" spans="1:8" ht="12" customHeight="1">
      <c r="A54" s="703"/>
      <c r="B54" s="740"/>
      <c r="C54" s="704"/>
      <c r="D54" s="324" t="s">
        <v>421</v>
      </c>
      <c r="E54" s="365"/>
      <c r="F54" s="576">
        <v>32</v>
      </c>
      <c r="G54" s="577">
        <v>9</v>
      </c>
      <c r="H54" s="305">
        <f t="shared" si="4"/>
        <v>41</v>
      </c>
    </row>
    <row r="55" spans="1:8" ht="12" customHeight="1">
      <c r="A55" s="703"/>
      <c r="B55" s="740"/>
      <c r="C55" s="704"/>
      <c r="D55" s="324" t="s">
        <v>422</v>
      </c>
      <c r="E55" s="365"/>
      <c r="F55" s="576">
        <v>149500</v>
      </c>
      <c r="G55" s="577">
        <v>36392</v>
      </c>
      <c r="H55" s="305">
        <f t="shared" si="4"/>
        <v>185892</v>
      </c>
    </row>
    <row r="56" spans="1:8" ht="12" customHeight="1">
      <c r="A56" s="703"/>
      <c r="B56" s="740"/>
      <c r="C56" s="704"/>
      <c r="D56" s="21" t="s">
        <v>423</v>
      </c>
      <c r="E56" s="188"/>
      <c r="F56" s="604">
        <v>80820</v>
      </c>
      <c r="G56" s="605">
        <v>18232</v>
      </c>
      <c r="H56" s="305">
        <f t="shared" si="4"/>
        <v>99052</v>
      </c>
    </row>
    <row r="57" spans="1:8" ht="12" customHeight="1">
      <c r="A57" s="703"/>
      <c r="B57" s="740"/>
      <c r="C57" s="704"/>
      <c r="D57" s="21"/>
      <c r="E57" s="322" t="s">
        <v>424</v>
      </c>
      <c r="F57" s="576">
        <v>8345</v>
      </c>
      <c r="G57" s="577">
        <v>2991</v>
      </c>
      <c r="H57" s="305">
        <f t="shared" si="4"/>
        <v>11336</v>
      </c>
    </row>
    <row r="58" spans="1:8" ht="12" customHeight="1">
      <c r="A58" s="703"/>
      <c r="B58" s="740"/>
      <c r="C58" s="704"/>
      <c r="D58" s="21"/>
      <c r="E58" s="322" t="s">
        <v>425</v>
      </c>
      <c r="F58" s="576">
        <v>2242</v>
      </c>
      <c r="G58" s="577">
        <v>8</v>
      </c>
      <c r="H58" s="305">
        <f t="shared" si="4"/>
        <v>2250</v>
      </c>
    </row>
    <row r="59" spans="1:8" ht="12" customHeight="1">
      <c r="A59" s="703"/>
      <c r="B59" s="740"/>
      <c r="C59" s="704"/>
      <c r="D59" s="21"/>
      <c r="E59" s="322" t="s">
        <v>426</v>
      </c>
      <c r="F59" s="576">
        <v>60455</v>
      </c>
      <c r="G59" s="577">
        <v>14156</v>
      </c>
      <c r="H59" s="305">
        <f t="shared" si="4"/>
        <v>74611</v>
      </c>
    </row>
    <row r="60" spans="1:8" ht="12" customHeight="1">
      <c r="A60" s="703"/>
      <c r="B60" s="740"/>
      <c r="C60" s="704"/>
      <c r="D60" s="21"/>
      <c r="E60" s="334" t="s">
        <v>382</v>
      </c>
      <c r="F60" s="576">
        <v>9778</v>
      </c>
      <c r="G60" s="577">
        <v>1077</v>
      </c>
      <c r="H60" s="305">
        <f t="shared" si="4"/>
        <v>10855</v>
      </c>
    </row>
    <row r="61" spans="1:8" ht="12" customHeight="1">
      <c r="A61" s="703"/>
      <c r="B61" s="740"/>
      <c r="C61" s="704"/>
      <c r="D61" s="356" t="s">
        <v>84</v>
      </c>
      <c r="E61" s="368"/>
      <c r="F61" s="606">
        <v>230320</v>
      </c>
      <c r="G61" s="607">
        <v>54624</v>
      </c>
      <c r="H61" s="292">
        <f t="shared" si="4"/>
        <v>284944</v>
      </c>
    </row>
    <row r="62" spans="1:8" ht="12" customHeight="1">
      <c r="A62" s="703"/>
      <c r="B62" s="740"/>
      <c r="C62" s="704"/>
      <c r="D62" s="307" t="s">
        <v>427</v>
      </c>
      <c r="E62" s="553"/>
      <c r="F62" s="97">
        <v>1465</v>
      </c>
      <c r="G62" s="595">
        <v>386</v>
      </c>
      <c r="H62" s="308">
        <f t="shared" si="4"/>
        <v>1851</v>
      </c>
    </row>
    <row r="63" spans="1:8" ht="12" customHeight="1">
      <c r="A63" s="703"/>
      <c r="B63" s="740"/>
      <c r="C63" s="704"/>
      <c r="D63" s="356" t="s">
        <v>428</v>
      </c>
      <c r="E63" s="368"/>
      <c r="F63" s="570">
        <v>721</v>
      </c>
      <c r="G63" s="574">
        <v>196</v>
      </c>
      <c r="H63" s="292">
        <f t="shared" si="4"/>
        <v>917</v>
      </c>
    </row>
    <row r="64" spans="1:8" ht="12" customHeight="1">
      <c r="A64" s="703"/>
      <c r="B64" s="740"/>
      <c r="C64" s="704"/>
      <c r="D64" s="21" t="s">
        <v>433</v>
      </c>
      <c r="E64" s="188"/>
      <c r="F64" s="677"/>
      <c r="G64" s="678"/>
      <c r="H64" s="638"/>
    </row>
    <row r="65" spans="1:8" ht="12" customHeight="1">
      <c r="A65" s="703"/>
      <c r="B65" s="740"/>
      <c r="C65" s="704"/>
      <c r="D65" s="21"/>
      <c r="E65" s="322" t="s">
        <v>434</v>
      </c>
      <c r="F65" s="576">
        <v>137566</v>
      </c>
      <c r="G65" s="577">
        <v>33298</v>
      </c>
      <c r="H65" s="325">
        <f>SUM(F65:G65)</f>
        <v>170864</v>
      </c>
    </row>
    <row r="66" spans="1:8" ht="12" customHeight="1">
      <c r="A66" s="703"/>
      <c r="B66" s="740"/>
      <c r="C66" s="704"/>
      <c r="D66" s="21"/>
      <c r="E66" s="322" t="s">
        <v>435</v>
      </c>
      <c r="F66" s="576">
        <v>5982</v>
      </c>
      <c r="G66" s="577">
        <v>1672</v>
      </c>
      <c r="H66" s="325">
        <f>SUM(F66:G66)</f>
        <v>7654</v>
      </c>
    </row>
    <row r="67" spans="1:8" ht="12" customHeight="1" thickBot="1">
      <c r="A67" s="705"/>
      <c r="B67" s="739"/>
      <c r="C67" s="706"/>
      <c r="D67" s="133"/>
      <c r="E67" s="339" t="s">
        <v>436</v>
      </c>
      <c r="F67" s="580">
        <v>5952</v>
      </c>
      <c r="G67" s="581">
        <v>1422</v>
      </c>
      <c r="H67" s="342">
        <f>SUM(F67:G67)</f>
        <v>7374</v>
      </c>
    </row>
    <row r="68" spans="1:8" ht="12" customHeight="1">
      <c r="A68" s="39"/>
      <c r="B68" s="39"/>
      <c r="C68" s="39"/>
      <c r="D68" s="39"/>
      <c r="E68" s="39"/>
      <c r="F68" s="39"/>
      <c r="G68" s="39"/>
      <c r="H68" s="39"/>
    </row>
    <row r="69" spans="6:8" ht="12" customHeight="1">
      <c r="F69" s="681">
        <f aca="true" t="shared" si="5" ref="F69:H78">+F7+F19+F31+F43-F55</f>
        <v>0</v>
      </c>
      <c r="G69" s="681">
        <f t="shared" si="5"/>
        <v>0</v>
      </c>
      <c r="H69" s="681">
        <f t="shared" si="5"/>
        <v>0</v>
      </c>
    </row>
    <row r="70" spans="6:8" ht="12" customHeight="1">
      <c r="F70" s="681">
        <f t="shared" si="5"/>
        <v>0</v>
      </c>
      <c r="G70" s="681">
        <f t="shared" si="5"/>
        <v>0</v>
      </c>
      <c r="H70" s="681">
        <f t="shared" si="5"/>
        <v>0</v>
      </c>
    </row>
    <row r="71" spans="6:8" ht="12" customHeight="1">
      <c r="F71" s="681">
        <f t="shared" si="5"/>
        <v>0</v>
      </c>
      <c r="G71" s="681">
        <f t="shared" si="5"/>
        <v>0</v>
      </c>
      <c r="H71" s="681">
        <f t="shared" si="5"/>
        <v>0</v>
      </c>
    </row>
    <row r="72" spans="6:8" ht="12" customHeight="1">
      <c r="F72" s="681">
        <f t="shared" si="5"/>
        <v>0</v>
      </c>
      <c r="G72" s="681">
        <f t="shared" si="5"/>
        <v>0</v>
      </c>
      <c r="H72" s="681">
        <f t="shared" si="5"/>
        <v>0</v>
      </c>
    </row>
    <row r="73" spans="6:8" ht="12" customHeight="1">
      <c r="F73" s="681">
        <f t="shared" si="5"/>
        <v>0</v>
      </c>
      <c r="G73" s="681">
        <f t="shared" si="5"/>
        <v>0</v>
      </c>
      <c r="H73" s="681">
        <f t="shared" si="5"/>
        <v>0</v>
      </c>
    </row>
    <row r="74" spans="6:8" ht="12" customHeight="1">
      <c r="F74" s="681">
        <f t="shared" si="5"/>
        <v>0</v>
      </c>
      <c r="G74" s="681">
        <f t="shared" si="5"/>
        <v>0</v>
      </c>
      <c r="H74" s="681">
        <f t="shared" si="5"/>
        <v>0</v>
      </c>
    </row>
    <row r="75" spans="6:8" ht="12" customHeight="1">
      <c r="F75" s="681">
        <f t="shared" si="5"/>
        <v>0</v>
      </c>
      <c r="G75" s="681">
        <f t="shared" si="5"/>
        <v>0</v>
      </c>
      <c r="H75" s="681">
        <f t="shared" si="5"/>
        <v>0</v>
      </c>
    </row>
    <row r="76" spans="6:8" ht="12" customHeight="1">
      <c r="F76" s="681">
        <f t="shared" si="5"/>
        <v>0</v>
      </c>
      <c r="G76" s="681">
        <f t="shared" si="5"/>
        <v>0</v>
      </c>
      <c r="H76" s="681">
        <f t="shared" si="5"/>
        <v>0</v>
      </c>
    </row>
    <row r="77" spans="6:8" ht="12" customHeight="1">
      <c r="F77" s="681">
        <f t="shared" si="5"/>
        <v>0</v>
      </c>
      <c r="G77" s="681">
        <f t="shared" si="5"/>
        <v>0</v>
      </c>
      <c r="H77" s="681">
        <f t="shared" si="5"/>
        <v>0</v>
      </c>
    </row>
    <row r="78" spans="6:8" ht="12" customHeight="1">
      <c r="F78" s="681">
        <f t="shared" si="5"/>
        <v>0</v>
      </c>
      <c r="G78" s="681">
        <f t="shared" si="5"/>
        <v>0</v>
      </c>
      <c r="H78" s="681">
        <f t="shared" si="5"/>
        <v>0</v>
      </c>
    </row>
  </sheetData>
  <mergeCells count="6">
    <mergeCell ref="H2:H3"/>
    <mergeCell ref="A41:C51"/>
    <mergeCell ref="A53:C67"/>
    <mergeCell ref="A5:C15"/>
    <mergeCell ref="A17:C27"/>
    <mergeCell ref="A29:C39"/>
  </mergeCells>
  <conditionalFormatting sqref="A1:IV65536">
    <cfRule type="cellIs" priority="1" dxfId="0" operator="equal" stopIfTrue="1">
      <formula>0</formula>
    </cfRule>
  </conditionalFormatting>
  <printOptions/>
  <pageMargins left="0.7874015748031497" right="0.7874015748031497" top="0.5511811023622047" bottom="0.4724409448818898" header="0.5118110236220472" footer="0.5118110236220472"/>
  <pageSetup errors="blank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自治財政局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財務調査課</dc:creator>
  <cp:keywords/>
  <dc:description/>
  <cp:lastModifiedBy>茨城県</cp:lastModifiedBy>
  <cp:lastPrinted>2010-03-17T06:15:13Z</cp:lastPrinted>
  <dcterms:created xsi:type="dcterms:W3CDTF">2007-09-07T04:31:42Z</dcterms:created>
  <dcterms:modified xsi:type="dcterms:W3CDTF">2010-03-18T01:56:43Z</dcterms:modified>
  <cp:category/>
  <cp:version/>
  <cp:contentType/>
  <cp:contentStatus/>
</cp:coreProperties>
</file>