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26" windowWidth="11970" windowHeight="8145" activeTab="0"/>
  </bookViews>
  <sheets>
    <sheet name="12市町村普通会計年度別決算の状況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'12市町村普通会計年度別決算の状況'!$B$1:$M$58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<sst xmlns="http://schemas.openxmlformats.org/spreadsheetml/2006/main" count="116" uniqueCount="73">
  <si>
    <t>(注)1　「国庫支出金」には「国有提供施設等所在市町村助成交付金」を含む。</t>
  </si>
  <si>
    <t>区　　　　　　分　　　</t>
  </si>
  <si>
    <t>対前年
度伸率</t>
  </si>
  <si>
    <t>特別地方消費税交付金</t>
  </si>
  <si>
    <t>交通安全対策特別交付金</t>
  </si>
  <si>
    <t>地方交付税</t>
  </si>
  <si>
    <t>自動車取得税交付金</t>
  </si>
  <si>
    <t>分担金・負担金</t>
  </si>
  <si>
    <t>使用料・手数料</t>
  </si>
  <si>
    <t>国庫支出金</t>
  </si>
  <si>
    <t>県支出金</t>
  </si>
  <si>
    <t>財産収入</t>
  </si>
  <si>
    <t>寄附金</t>
  </si>
  <si>
    <t>繰入金</t>
  </si>
  <si>
    <t>繰越金</t>
  </si>
  <si>
    <t>地方債</t>
  </si>
  <si>
    <t>貸付金</t>
  </si>
  <si>
    <t>イ単独事業費</t>
  </si>
  <si>
    <t>地方譲与税</t>
  </si>
  <si>
    <t>維持補修費</t>
  </si>
  <si>
    <t>ア補助事業費</t>
  </si>
  <si>
    <t>地方税</t>
  </si>
  <si>
    <t xml:space="preserve"> （1）普　通　交　付　税</t>
  </si>
  <si>
    <t xml:space="preserve"> （2）特　別　交　付　税</t>
  </si>
  <si>
    <t>利子割交付金</t>
  </si>
  <si>
    <t>地方消費税交付金</t>
  </si>
  <si>
    <t>ゴルフ場利用税交付金</t>
  </si>
  <si>
    <t>諸収入</t>
  </si>
  <si>
    <t>区　　　　　　分　　　</t>
  </si>
  <si>
    <t>人件費</t>
  </si>
  <si>
    <t>物件費</t>
  </si>
  <si>
    <t>扶助費</t>
  </si>
  <si>
    <t>補助費等</t>
  </si>
  <si>
    <t>投資的経費</t>
  </si>
  <si>
    <t xml:space="preserve"> (1)普通建設事業費</t>
  </si>
  <si>
    <t>ウそ　  の 　 他</t>
  </si>
  <si>
    <t xml:space="preserve"> (2)災害復旧事業費</t>
  </si>
  <si>
    <t xml:space="preserve"> (3)失業対策事業費</t>
  </si>
  <si>
    <t>公債費</t>
  </si>
  <si>
    <t>積立金</t>
  </si>
  <si>
    <t>投資及び出資金</t>
  </si>
  <si>
    <t>繰出金</t>
  </si>
  <si>
    <t>前年度繰上充用金</t>
  </si>
  <si>
    <t>合　　　　　　　計</t>
  </si>
  <si>
    <t>小　　　　　　　計</t>
  </si>
  <si>
    <t>合　　　　　　　計　</t>
  </si>
  <si>
    <t>配当割交付金</t>
  </si>
  <si>
    <t>株式等譲渡所得割交付金</t>
  </si>
  <si>
    <t>（１）歳入</t>
  </si>
  <si>
    <t>（２）歳出</t>
  </si>
  <si>
    <t>地方特例交付金等</t>
  </si>
  <si>
    <t>（単位：千円）</t>
  </si>
  <si>
    <t>（単位：百万円）</t>
  </si>
  <si>
    <t>-</t>
  </si>
  <si>
    <t>-</t>
  </si>
  <si>
    <t>-</t>
  </si>
  <si>
    <t>-</t>
  </si>
  <si>
    <t>　　</t>
  </si>
  <si>
    <t>（単位：百万円　％）</t>
  </si>
  <si>
    <t xml:space="preserve">   </t>
  </si>
  <si>
    <t xml:space="preserve"> （単位：百万円　％）</t>
  </si>
  <si>
    <t>12　市町村普通会計年度別決算の状況</t>
  </si>
  <si>
    <t xml:space="preserve">決算額 </t>
  </si>
  <si>
    <t>21年度</t>
  </si>
  <si>
    <t>22年度</t>
  </si>
  <si>
    <t xml:space="preserve">同　左
構成比 </t>
  </si>
  <si>
    <t>23年度</t>
  </si>
  <si>
    <t xml:space="preserve"> （3）震災復興特別交付税</t>
  </si>
  <si>
    <t>-</t>
  </si>
  <si>
    <t>-</t>
  </si>
  <si>
    <t>-</t>
  </si>
  <si>
    <t>皆増</t>
  </si>
  <si>
    <t>23年度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</si>
</sst>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\-#,##0;&quot;-&quot;"/>
    <numFmt numFmtId="179" formatCode="&quot;SFr.&quot;#,##0;[Red]&quot;SFr.&quot;\-#,##0"/>
    <numFmt numFmtId="180" formatCode="#,##0.0;&quot;△ &quot;#,##0.0"/>
    <numFmt numFmtId="181" formatCode="0.0;&quot;△ &quot;0.0"/>
    <numFmt numFmtId="182" formatCode="0.00;&quot;△ &quot;0.00"/>
    <numFmt numFmtId="183" formatCode="0.000_ "/>
    <numFmt numFmtId="184" formatCode="#,##0_ "/>
    <numFmt numFmtId="185" formatCode="#,##0.0_ "/>
    <numFmt numFmtId="186" formatCode="#,##0;&quot;△ &quot;#,##0"/>
    <numFmt numFmtId="187" formatCode="#,##0_);[Red]\(#,##0\)"/>
  </numFmts>
  <fonts count="55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ゴシック"/>
      <family val="3"/>
    </font>
    <font>
      <sz val="18"/>
      <color indexed="8"/>
      <name val="ＭＳ ゴシック"/>
      <family val="3"/>
    </font>
    <font>
      <sz val="6"/>
      <name val="ＭＳ Ｐ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hair"/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9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4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38" fontId="14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 horizontal="right" vertical="center"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vertical="center"/>
    </xf>
    <xf numFmtId="38" fontId="15" fillId="0" borderId="0" xfId="0" applyNumberFormat="1" applyFont="1" applyFill="1" applyBorder="1" applyAlignment="1">
      <alignment vertical="center"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5" fillId="0" borderId="2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187" fontId="15" fillId="0" borderId="0" xfId="0" applyNumberFormat="1" applyFont="1" applyFill="1" applyAlignment="1">
      <alignment vertical="center"/>
    </xf>
    <xf numFmtId="187" fontId="15" fillId="0" borderId="0" xfId="0" applyNumberFormat="1" applyFont="1" applyFill="1" applyBorder="1" applyAlignment="1" applyProtection="1">
      <alignment/>
      <protection/>
    </xf>
    <xf numFmtId="38" fontId="15" fillId="0" borderId="16" xfId="60" applyNumberFormat="1" applyFont="1" applyFill="1" applyBorder="1" applyAlignment="1" applyProtection="1">
      <alignment horizontal="right" vertical="center"/>
      <protection/>
    </xf>
    <xf numFmtId="176" fontId="15" fillId="0" borderId="17" xfId="0" applyNumberFormat="1" applyFont="1" applyFill="1" applyBorder="1" applyAlignment="1">
      <alignment vertical="center"/>
    </xf>
    <xf numFmtId="180" fontId="15" fillId="0" borderId="18" xfId="60" applyNumberFormat="1" applyFont="1" applyFill="1" applyBorder="1" applyAlignment="1" applyProtection="1">
      <alignment vertical="center"/>
      <protection/>
    </xf>
    <xf numFmtId="38" fontId="15" fillId="0" borderId="19" xfId="60" applyNumberFormat="1" applyFont="1" applyFill="1" applyBorder="1" applyAlignment="1" applyProtection="1">
      <alignment horizontal="right" vertical="center"/>
      <protection/>
    </xf>
    <xf numFmtId="176" fontId="15" fillId="0" borderId="20" xfId="0" applyNumberFormat="1" applyFont="1" applyFill="1" applyBorder="1" applyAlignment="1">
      <alignment vertical="center"/>
    </xf>
    <xf numFmtId="180" fontId="15" fillId="0" borderId="21" xfId="60" applyNumberFormat="1" applyFont="1" applyFill="1" applyBorder="1" applyAlignment="1" applyProtection="1">
      <alignment vertical="center"/>
      <protection/>
    </xf>
    <xf numFmtId="176" fontId="15" fillId="0" borderId="20" xfId="0" applyNumberFormat="1" applyFont="1" applyFill="1" applyBorder="1" applyAlignment="1">
      <alignment horizontal="right" vertical="center"/>
    </xf>
    <xf numFmtId="180" fontId="15" fillId="0" borderId="21" xfId="60" applyNumberFormat="1" applyFont="1" applyFill="1" applyBorder="1" applyAlignment="1" applyProtection="1">
      <alignment horizontal="right" vertical="center"/>
      <protection/>
    </xf>
    <xf numFmtId="180" fontId="15" fillId="0" borderId="21" xfId="60" applyNumberFormat="1" applyFont="1" applyFill="1" applyBorder="1" applyAlignment="1" applyProtection="1">
      <alignment horizontal="center" vertical="center"/>
      <protection/>
    </xf>
    <xf numFmtId="176" fontId="15" fillId="0" borderId="21" xfId="0" applyNumberFormat="1" applyFont="1" applyFill="1" applyBorder="1" applyAlignment="1">
      <alignment horizontal="right" vertical="center"/>
    </xf>
    <xf numFmtId="38" fontId="15" fillId="0" borderId="22" xfId="60" applyNumberFormat="1" applyFont="1" applyFill="1" applyBorder="1" applyAlignment="1" applyProtection="1">
      <alignment horizontal="right" vertical="center"/>
      <protection/>
    </xf>
    <xf numFmtId="176" fontId="15" fillId="0" borderId="23" xfId="0" applyNumberFormat="1" applyFont="1" applyFill="1" applyBorder="1" applyAlignment="1">
      <alignment vertical="center"/>
    </xf>
    <xf numFmtId="180" fontId="15" fillId="0" borderId="24" xfId="60" applyNumberFormat="1" applyFont="1" applyFill="1" applyBorder="1" applyAlignment="1" applyProtection="1">
      <alignment vertical="center"/>
      <protection/>
    </xf>
    <xf numFmtId="38" fontId="15" fillId="0" borderId="25" xfId="60" applyNumberFormat="1" applyFont="1" applyFill="1" applyBorder="1" applyAlignment="1" applyProtection="1">
      <alignment horizontal="right" vertical="center"/>
      <protection/>
    </xf>
    <xf numFmtId="176" fontId="15" fillId="0" borderId="26" xfId="0" applyNumberFormat="1" applyFont="1" applyFill="1" applyBorder="1" applyAlignment="1">
      <alignment vertical="center"/>
    </xf>
    <xf numFmtId="180" fontId="15" fillId="0" borderId="27" xfId="60" applyNumberFormat="1" applyFont="1" applyFill="1" applyBorder="1" applyAlignment="1" applyProtection="1">
      <alignment vertical="center"/>
      <protection/>
    </xf>
    <xf numFmtId="38" fontId="15" fillId="0" borderId="25" xfId="60" applyFont="1" applyFill="1" applyBorder="1" applyAlignment="1" applyProtection="1">
      <alignment horizontal="right" vertical="center"/>
      <protection/>
    </xf>
    <xf numFmtId="180" fontId="15" fillId="0" borderId="2" xfId="60" applyNumberFormat="1" applyFont="1" applyFill="1" applyBorder="1" applyAlignment="1" applyProtection="1">
      <alignment vertical="center"/>
      <protection/>
    </xf>
    <xf numFmtId="38" fontId="15" fillId="0" borderId="16" xfId="60" applyFont="1" applyFill="1" applyBorder="1" applyAlignment="1" applyProtection="1">
      <alignment horizontal="right" vertical="center"/>
      <protection/>
    </xf>
    <xf numFmtId="38" fontId="15" fillId="0" borderId="19" xfId="60" applyFont="1" applyFill="1" applyBorder="1" applyAlignment="1" applyProtection="1">
      <alignment horizontal="right" vertical="center"/>
      <protection/>
    </xf>
    <xf numFmtId="38" fontId="15" fillId="0" borderId="22" xfId="60" applyFont="1" applyFill="1" applyBorder="1" applyAlignment="1" applyProtection="1">
      <alignment horizontal="right" vertical="center"/>
      <protection/>
    </xf>
    <xf numFmtId="180" fontId="15" fillId="0" borderId="24" xfId="60" applyNumberFormat="1" applyFont="1" applyFill="1" applyBorder="1" applyAlignment="1" applyProtection="1">
      <alignment horizontal="right" vertical="center"/>
      <protection/>
    </xf>
    <xf numFmtId="176" fontId="15" fillId="0" borderId="23" xfId="0" applyNumberFormat="1" applyFont="1" applyFill="1" applyBorder="1" applyAlignment="1">
      <alignment horizontal="right" vertical="center"/>
    </xf>
    <xf numFmtId="177" fontId="14" fillId="0" borderId="28" xfId="53" applyNumberFormat="1" applyFont="1" applyFill="1" applyBorder="1" applyAlignment="1" applyProtection="1">
      <alignment horizontal="center" vertical="center" wrapText="1"/>
      <protection/>
    </xf>
    <xf numFmtId="177" fontId="14" fillId="0" borderId="29" xfId="53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177" fontId="14" fillId="0" borderId="32" xfId="53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>
      <alignment horizontal="distributed" vertical="center"/>
    </xf>
    <xf numFmtId="0" fontId="14" fillId="0" borderId="38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>
      <alignment horizontal="center" vertical="center" wrapText="1"/>
    </xf>
    <xf numFmtId="0" fontId="14" fillId="0" borderId="14" xfId="0" applyFont="1" applyFill="1" applyBorder="1" applyAlignment="1" applyProtection="1">
      <alignment horizontal="distributed" vertical="center"/>
      <protection/>
    </xf>
    <xf numFmtId="0" fontId="14" fillId="0" borderId="15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center" vertical="center" wrapText="1"/>
      <protection/>
    </xf>
    <xf numFmtId="0" fontId="15" fillId="0" borderId="40" xfId="0" applyFont="1" applyFill="1" applyBorder="1" applyAlignment="1" applyProtection="1">
      <alignment horizontal="center"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30" customHeight="1"/>
  <cols>
    <col min="1" max="1" width="2.3984375" style="5" customWidth="1"/>
    <col min="2" max="3" width="2.8984375" style="5" customWidth="1"/>
    <col min="4" max="4" width="12.5" style="5" customWidth="1"/>
    <col min="5" max="13" width="6.19921875" style="5" customWidth="1"/>
    <col min="14" max="14" width="9" style="5" customWidth="1"/>
    <col min="15" max="15" width="11.59765625" style="5" hidden="1" customWidth="1"/>
    <col min="16" max="21" width="0" style="5" hidden="1" customWidth="1"/>
    <col min="22" max="16384" width="9" style="5" customWidth="1"/>
  </cols>
  <sheetData>
    <row r="1" spans="2:11" ht="30" customHeight="1">
      <c r="B1" s="64" t="s">
        <v>61</v>
      </c>
      <c r="C1" s="64"/>
      <c r="D1" s="64"/>
      <c r="E1" s="64"/>
      <c r="F1" s="64"/>
      <c r="G1" s="64"/>
      <c r="H1" s="64"/>
      <c r="I1" s="64"/>
      <c r="J1" s="64"/>
      <c r="K1" s="2"/>
    </row>
    <row r="2" spans="2:13" s="4" customFormat="1" ht="17.25" customHeight="1">
      <c r="B2" s="53" t="s">
        <v>48</v>
      </c>
      <c r="C2" s="53"/>
      <c r="D2" s="53"/>
      <c r="E2" s="1"/>
      <c r="H2" s="1"/>
      <c r="K2" s="1" t="s">
        <v>57</v>
      </c>
      <c r="M2" s="7" t="s">
        <v>58</v>
      </c>
    </row>
    <row r="3" spans="1:14" s="4" customFormat="1" ht="15.75" customHeight="1">
      <c r="A3" s="9"/>
      <c r="B3" s="56" t="s">
        <v>1</v>
      </c>
      <c r="C3" s="56"/>
      <c r="D3" s="56"/>
      <c r="E3" s="48" t="s">
        <v>63</v>
      </c>
      <c r="F3" s="49"/>
      <c r="G3" s="50"/>
      <c r="H3" s="51" t="s">
        <v>64</v>
      </c>
      <c r="I3" s="51"/>
      <c r="J3" s="48"/>
      <c r="K3" s="51" t="s">
        <v>66</v>
      </c>
      <c r="L3" s="51"/>
      <c r="M3" s="48"/>
      <c r="N3" s="9"/>
    </row>
    <row r="4" spans="1:14" s="4" customFormat="1" ht="15.75" customHeight="1">
      <c r="A4" s="9"/>
      <c r="B4" s="57"/>
      <c r="C4" s="57"/>
      <c r="D4" s="57"/>
      <c r="E4" s="58" t="s">
        <v>62</v>
      </c>
      <c r="F4" s="44" t="s">
        <v>65</v>
      </c>
      <c r="G4" s="46" t="s">
        <v>2</v>
      </c>
      <c r="H4" s="66" t="s">
        <v>62</v>
      </c>
      <c r="I4" s="68" t="s">
        <v>65</v>
      </c>
      <c r="J4" s="42" t="s">
        <v>2</v>
      </c>
      <c r="K4" s="66" t="s">
        <v>62</v>
      </c>
      <c r="L4" s="68" t="s">
        <v>65</v>
      </c>
      <c r="M4" s="42" t="s">
        <v>2</v>
      </c>
      <c r="N4" s="9"/>
    </row>
    <row r="5" spans="1:21" s="4" customFormat="1" ht="15.75" customHeight="1">
      <c r="A5" s="9"/>
      <c r="B5" s="57"/>
      <c r="C5" s="57"/>
      <c r="D5" s="57"/>
      <c r="E5" s="59"/>
      <c r="F5" s="45"/>
      <c r="G5" s="47"/>
      <c r="H5" s="67"/>
      <c r="I5" s="69"/>
      <c r="J5" s="43"/>
      <c r="K5" s="67"/>
      <c r="L5" s="69"/>
      <c r="M5" s="43"/>
      <c r="N5" s="9"/>
      <c r="O5" s="4" t="s">
        <v>51</v>
      </c>
      <c r="U5" s="4" t="s">
        <v>52</v>
      </c>
    </row>
    <row r="6" spans="1:21" s="4" customFormat="1" ht="24.75" customHeight="1">
      <c r="A6" s="9"/>
      <c r="B6" s="11">
        <v>1</v>
      </c>
      <c r="C6" s="63" t="s">
        <v>21</v>
      </c>
      <c r="D6" s="63"/>
      <c r="E6" s="19">
        <v>429006</v>
      </c>
      <c r="F6" s="20">
        <v>40.098178409162074</v>
      </c>
      <c r="G6" s="21">
        <v>-5.780473770441398</v>
      </c>
      <c r="H6" s="19">
        <v>425344</v>
      </c>
      <c r="I6" s="20">
        <f aca="true" t="shared" si="0" ref="I6:I11">H6/$K$32*100</f>
        <v>36.0925938497047</v>
      </c>
      <c r="J6" s="21">
        <f aca="true" t="shared" si="1" ref="J6:J11">(H6-E6)/E6*100</f>
        <v>-0.8536011151359189</v>
      </c>
      <c r="K6" s="19">
        <v>429432</v>
      </c>
      <c r="L6" s="20">
        <f>K6/$K$32*100</f>
        <v>36.43948136582717</v>
      </c>
      <c r="M6" s="21">
        <f aca="true" t="shared" si="2" ref="M6:M32">(K6-H6)/H6*100</f>
        <v>0.961104423713512</v>
      </c>
      <c r="N6" s="9"/>
      <c r="O6" s="17">
        <v>429432340</v>
      </c>
      <c r="P6" s="17"/>
      <c r="Q6" s="17"/>
      <c r="R6" s="17"/>
      <c r="S6" s="17"/>
      <c r="T6" s="17"/>
      <c r="U6" s="17">
        <f>ROUND((O6/1000),0)</f>
        <v>429432</v>
      </c>
    </row>
    <row r="7" spans="1:21" s="4" customFormat="1" ht="24.75" customHeight="1">
      <c r="A7" s="9"/>
      <c r="B7" s="12">
        <v>2</v>
      </c>
      <c r="C7" s="60" t="s">
        <v>18</v>
      </c>
      <c r="D7" s="60"/>
      <c r="E7" s="22">
        <v>15389</v>
      </c>
      <c r="F7" s="23">
        <v>1.4383735135140188</v>
      </c>
      <c r="G7" s="24">
        <v>-5.96394744882371</v>
      </c>
      <c r="H7" s="22">
        <v>14995</v>
      </c>
      <c r="I7" s="23">
        <f t="shared" si="0"/>
        <v>1.2724017378317833</v>
      </c>
      <c r="J7" s="24">
        <f t="shared" si="1"/>
        <v>-2.560270322957957</v>
      </c>
      <c r="K7" s="22">
        <v>14545</v>
      </c>
      <c r="L7" s="23">
        <f>K7/$K$32*100</f>
        <v>1.2342169574366981</v>
      </c>
      <c r="M7" s="24">
        <f t="shared" si="2"/>
        <v>-3.0010003334444817</v>
      </c>
      <c r="N7" s="9"/>
      <c r="O7" s="17">
        <v>14545201</v>
      </c>
      <c r="P7" s="17"/>
      <c r="Q7" s="17"/>
      <c r="R7" s="17"/>
      <c r="S7" s="17"/>
      <c r="T7" s="17"/>
      <c r="U7" s="17">
        <f aca="true" t="shared" si="3" ref="U7:U31">ROUND((O7/1000),0)</f>
        <v>14545</v>
      </c>
    </row>
    <row r="8" spans="1:21" s="4" customFormat="1" ht="24.75" customHeight="1">
      <c r="A8" s="9"/>
      <c r="B8" s="12">
        <v>3</v>
      </c>
      <c r="C8" s="60" t="s">
        <v>50</v>
      </c>
      <c r="D8" s="60"/>
      <c r="E8" s="22">
        <v>5161</v>
      </c>
      <c r="F8" s="23">
        <v>0.48238649056117033</v>
      </c>
      <c r="G8" s="24">
        <v>5.714870954526833</v>
      </c>
      <c r="H8" s="22">
        <v>5066</v>
      </c>
      <c r="I8" s="23">
        <f t="shared" si="0"/>
        <v>0.42987577218111467</v>
      </c>
      <c r="J8" s="24">
        <f t="shared" si="1"/>
        <v>-1.8407285409804302</v>
      </c>
      <c r="K8" s="22">
        <v>4498</v>
      </c>
      <c r="L8" s="23">
        <f>K8/$K$32*100</f>
        <v>0.3816780938157627</v>
      </c>
      <c r="M8" s="24">
        <f t="shared" si="2"/>
        <v>-11.212001579155153</v>
      </c>
      <c r="N8" s="9"/>
      <c r="O8" s="17">
        <v>4498149</v>
      </c>
      <c r="P8" s="17"/>
      <c r="Q8" s="17"/>
      <c r="R8" s="17"/>
      <c r="S8" s="17"/>
      <c r="T8" s="17"/>
      <c r="U8" s="17">
        <f t="shared" si="3"/>
        <v>4498</v>
      </c>
    </row>
    <row r="9" spans="1:21" s="4" customFormat="1" ht="24.75" customHeight="1">
      <c r="A9" s="9"/>
      <c r="B9" s="12">
        <v>4</v>
      </c>
      <c r="C9" s="60" t="s">
        <v>5</v>
      </c>
      <c r="D9" s="60"/>
      <c r="E9" s="22">
        <v>145791</v>
      </c>
      <c r="F9" s="23">
        <v>13.62674071796233</v>
      </c>
      <c r="G9" s="24">
        <v>10.31902174735536</v>
      </c>
      <c r="H9" s="22">
        <v>168417</v>
      </c>
      <c r="I9" s="23">
        <f t="shared" si="0"/>
        <v>14.291035910664585</v>
      </c>
      <c r="J9" s="24">
        <f t="shared" si="1"/>
        <v>15.519476510895736</v>
      </c>
      <c r="K9" s="22">
        <v>234036</v>
      </c>
      <c r="L9" s="23">
        <f>K9/$K$32*100</f>
        <v>19.85914058787591</v>
      </c>
      <c r="M9" s="24">
        <f t="shared" si="2"/>
        <v>38.96221877838936</v>
      </c>
      <c r="N9" s="9"/>
      <c r="O9" s="17">
        <v>234035525</v>
      </c>
      <c r="P9" s="17"/>
      <c r="Q9" s="17"/>
      <c r="R9" s="17"/>
      <c r="S9" s="17"/>
      <c r="T9" s="17"/>
      <c r="U9" s="17">
        <f t="shared" si="3"/>
        <v>234036</v>
      </c>
    </row>
    <row r="10" spans="1:21" s="4" customFormat="1" ht="24.75" customHeight="1">
      <c r="A10" s="9"/>
      <c r="B10" s="55" t="s">
        <v>22</v>
      </c>
      <c r="C10" s="55"/>
      <c r="D10" s="55"/>
      <c r="E10" s="22">
        <v>128735</v>
      </c>
      <c r="F10" s="23">
        <v>12.032556648399973</v>
      </c>
      <c r="G10" s="24">
        <v>11.684176737487746</v>
      </c>
      <c r="H10" s="22">
        <v>150214</v>
      </c>
      <c r="I10" s="23">
        <f t="shared" si="0"/>
        <v>12.746419116149616</v>
      </c>
      <c r="J10" s="24">
        <f t="shared" si="1"/>
        <v>16.68466229075232</v>
      </c>
      <c r="K10" s="22">
        <v>155559</v>
      </c>
      <c r="L10" s="23">
        <f aca="true" t="shared" si="4" ref="L10:L16">K10/$K$32*100</f>
        <v>13.199969452175683</v>
      </c>
      <c r="M10" s="24">
        <f t="shared" si="2"/>
        <v>3.55825688684144</v>
      </c>
      <c r="N10" s="9"/>
      <c r="O10" s="17">
        <v>155558532</v>
      </c>
      <c r="P10" s="17"/>
      <c r="Q10" s="17"/>
      <c r="R10" s="17"/>
      <c r="S10" s="17"/>
      <c r="T10" s="17"/>
      <c r="U10" s="17">
        <f t="shared" si="3"/>
        <v>155559</v>
      </c>
    </row>
    <row r="11" spans="1:21" s="4" customFormat="1" ht="24.75" customHeight="1">
      <c r="A11" s="9"/>
      <c r="B11" s="55" t="s">
        <v>23</v>
      </c>
      <c r="C11" s="55"/>
      <c r="D11" s="55"/>
      <c r="E11" s="22">
        <v>17056</v>
      </c>
      <c r="F11" s="23">
        <v>1.5941840695623564</v>
      </c>
      <c r="G11" s="24">
        <v>1.0007698229407236</v>
      </c>
      <c r="H11" s="22">
        <v>18203</v>
      </c>
      <c r="I11" s="23">
        <f t="shared" si="0"/>
        <v>1.5446167945149685</v>
      </c>
      <c r="J11" s="24">
        <f t="shared" si="1"/>
        <v>6.724906191369606</v>
      </c>
      <c r="K11" s="22">
        <v>26558</v>
      </c>
      <c r="L11" s="23">
        <f t="shared" si="4"/>
        <v>2.2535808838503835</v>
      </c>
      <c r="M11" s="24">
        <f t="shared" si="2"/>
        <v>45.89902763280777</v>
      </c>
      <c r="N11" s="9"/>
      <c r="O11" s="17">
        <v>26558181</v>
      </c>
      <c r="P11" s="17"/>
      <c r="Q11" s="17"/>
      <c r="R11" s="17"/>
      <c r="S11" s="17"/>
      <c r="T11" s="17"/>
      <c r="U11" s="17">
        <f t="shared" si="3"/>
        <v>26558</v>
      </c>
    </row>
    <row r="12" spans="1:21" s="4" customFormat="1" ht="24.75" customHeight="1">
      <c r="A12" s="9"/>
      <c r="B12" s="55" t="s">
        <v>67</v>
      </c>
      <c r="C12" s="55"/>
      <c r="D12" s="55"/>
      <c r="E12" s="22" t="s">
        <v>68</v>
      </c>
      <c r="F12" s="25" t="s">
        <v>69</v>
      </c>
      <c r="G12" s="26" t="s">
        <v>69</v>
      </c>
      <c r="H12" s="22" t="s">
        <v>70</v>
      </c>
      <c r="I12" s="25" t="s">
        <v>53</v>
      </c>
      <c r="J12" s="26" t="s">
        <v>53</v>
      </c>
      <c r="K12" s="22">
        <v>51919</v>
      </c>
      <c r="L12" s="23">
        <f t="shared" si="4"/>
        <v>4.405590251849841</v>
      </c>
      <c r="M12" s="27" t="s">
        <v>71</v>
      </c>
      <c r="N12" s="9"/>
      <c r="O12" s="17">
        <v>51918812</v>
      </c>
      <c r="P12" s="17"/>
      <c r="Q12" s="17"/>
      <c r="R12" s="17"/>
      <c r="S12" s="17"/>
      <c r="T12" s="17"/>
      <c r="U12" s="17">
        <f t="shared" si="3"/>
        <v>51919</v>
      </c>
    </row>
    <row r="13" spans="1:21" s="4" customFormat="1" ht="24.75" customHeight="1">
      <c r="A13" s="9"/>
      <c r="B13" s="12">
        <v>5</v>
      </c>
      <c r="C13" s="60" t="s">
        <v>24</v>
      </c>
      <c r="D13" s="60"/>
      <c r="E13" s="22">
        <v>1309</v>
      </c>
      <c r="F13" s="23">
        <v>0.12234914089218601</v>
      </c>
      <c r="G13" s="24">
        <v>-19.594594594594593</v>
      </c>
      <c r="H13" s="22">
        <f>1182+1</f>
        <v>1183</v>
      </c>
      <c r="I13" s="23">
        <f>H13/$K$32*100</f>
        <v>0.10038354490530174</v>
      </c>
      <c r="J13" s="24">
        <f>(H13-E13)/E13*100</f>
        <v>-9.62566844919786</v>
      </c>
      <c r="K13" s="22">
        <v>896</v>
      </c>
      <c r="L13" s="23">
        <f t="shared" si="4"/>
        <v>0.07603014051999185</v>
      </c>
      <c r="M13" s="24">
        <f>(K13-H13)/H13*100</f>
        <v>-24.2603550295858</v>
      </c>
      <c r="N13" s="9"/>
      <c r="O13" s="17">
        <v>896407</v>
      </c>
      <c r="P13" s="17"/>
      <c r="Q13" s="17"/>
      <c r="R13" s="17"/>
      <c r="S13" s="17"/>
      <c r="T13" s="17"/>
      <c r="U13" s="17">
        <f t="shared" si="3"/>
        <v>896</v>
      </c>
    </row>
    <row r="14" spans="1:21" s="4" customFormat="1" ht="24.75" customHeight="1">
      <c r="A14" s="9"/>
      <c r="B14" s="12">
        <v>6</v>
      </c>
      <c r="C14" s="60" t="s">
        <v>46</v>
      </c>
      <c r="D14" s="60"/>
      <c r="E14" s="22">
        <v>422</v>
      </c>
      <c r="F14" s="23">
        <v>0.13944334412261458</v>
      </c>
      <c r="G14" s="24">
        <v>-25.044404973357015</v>
      </c>
      <c r="H14" s="22">
        <v>536</v>
      </c>
      <c r="I14" s="23">
        <f>H14/$K$32*100+0.1</f>
        <v>0.1454823162039237</v>
      </c>
      <c r="J14" s="24">
        <f>(H14-E14)/E14*100</f>
        <v>27.014218009478675</v>
      </c>
      <c r="K14" s="22">
        <v>626</v>
      </c>
      <c r="L14" s="23">
        <f>K14/$K$32*100+0.1</f>
        <v>0.15311927228294075</v>
      </c>
      <c r="M14" s="24">
        <f t="shared" si="2"/>
        <v>16.791044776119403</v>
      </c>
      <c r="N14" s="9"/>
      <c r="O14" s="17">
        <v>626403</v>
      </c>
      <c r="P14" s="17"/>
      <c r="Q14" s="17"/>
      <c r="R14" s="17"/>
      <c r="S14" s="17"/>
      <c r="T14" s="17"/>
      <c r="U14" s="17">
        <f t="shared" si="3"/>
        <v>626</v>
      </c>
    </row>
    <row r="15" spans="1:21" s="4" customFormat="1" ht="24.75" customHeight="1">
      <c r="A15" s="9"/>
      <c r="B15" s="12">
        <v>7</v>
      </c>
      <c r="C15" s="60" t="s">
        <v>47</v>
      </c>
      <c r="D15" s="60"/>
      <c r="E15" s="22">
        <v>239</v>
      </c>
      <c r="F15" s="23">
        <v>0.022338765984134805</v>
      </c>
      <c r="G15" s="24">
        <v>-7.3643410852713185</v>
      </c>
      <c r="H15" s="22">
        <v>204</v>
      </c>
      <c r="I15" s="23">
        <f>H15/$K$32*100</f>
        <v>0.017310433779105287</v>
      </c>
      <c r="J15" s="24">
        <f>(H15-E15)/E15*100</f>
        <v>-14.644351464435147</v>
      </c>
      <c r="K15" s="22">
        <v>228</v>
      </c>
      <c r="L15" s="23">
        <f t="shared" si="4"/>
        <v>0.0193469554001765</v>
      </c>
      <c r="M15" s="24">
        <f t="shared" si="2"/>
        <v>11.76470588235294</v>
      </c>
      <c r="N15" s="9"/>
      <c r="O15" s="17">
        <v>227847</v>
      </c>
      <c r="P15" s="17"/>
      <c r="Q15" s="17"/>
      <c r="R15" s="17"/>
      <c r="S15" s="17"/>
      <c r="T15" s="17"/>
      <c r="U15" s="17">
        <f t="shared" si="3"/>
        <v>228</v>
      </c>
    </row>
    <row r="16" spans="1:21" s="4" customFormat="1" ht="24.75" customHeight="1">
      <c r="A16" s="9"/>
      <c r="B16" s="12">
        <v>8</v>
      </c>
      <c r="C16" s="60" t="s">
        <v>25</v>
      </c>
      <c r="D16" s="60"/>
      <c r="E16" s="22">
        <v>27677</v>
      </c>
      <c r="F16" s="23">
        <v>2.5869038750748907</v>
      </c>
      <c r="G16" s="24">
        <v>4.793457271591382</v>
      </c>
      <c r="H16" s="22">
        <v>27630</v>
      </c>
      <c r="I16" s="23">
        <f>H16/$K$32*100</f>
        <v>2.344545516258231</v>
      </c>
      <c r="J16" s="24">
        <f>(H16-E16)/E16*100</f>
        <v>-0.16981609278462262</v>
      </c>
      <c r="K16" s="22">
        <v>27510</v>
      </c>
      <c r="L16" s="23">
        <f t="shared" si="4"/>
        <v>2.334362908152875</v>
      </c>
      <c r="M16" s="24">
        <f t="shared" si="2"/>
        <v>-0.43431053203040176</v>
      </c>
      <c r="N16" s="9"/>
      <c r="O16" s="17">
        <v>27509903</v>
      </c>
      <c r="P16" s="17"/>
      <c r="Q16" s="17"/>
      <c r="R16" s="17"/>
      <c r="S16" s="17"/>
      <c r="T16" s="17"/>
      <c r="U16" s="17">
        <f t="shared" si="3"/>
        <v>27510</v>
      </c>
    </row>
    <row r="17" spans="1:21" s="4" customFormat="1" ht="24.75" customHeight="1">
      <c r="A17" s="9"/>
      <c r="B17" s="12">
        <v>9</v>
      </c>
      <c r="C17" s="60" t="s">
        <v>26</v>
      </c>
      <c r="D17" s="60"/>
      <c r="E17" s="22">
        <v>2519</v>
      </c>
      <c r="F17" s="23">
        <v>0.23544498541437478</v>
      </c>
      <c r="G17" s="24">
        <v>0.03971405877680699</v>
      </c>
      <c r="H17" s="22">
        <v>2376</v>
      </c>
      <c r="I17" s="23">
        <f>H17/$K$32*100</f>
        <v>0.20161564048604982</v>
      </c>
      <c r="J17" s="24">
        <f>(H17-E17)/E17*100</f>
        <v>-5.676855895196507</v>
      </c>
      <c r="K17" s="22">
        <v>1961</v>
      </c>
      <c r="L17" s="23">
        <f>K17/$K$32*100</f>
        <v>0.16640078745502682</v>
      </c>
      <c r="M17" s="24">
        <f t="shared" si="2"/>
        <v>-17.466329966329965</v>
      </c>
      <c r="N17" s="9"/>
      <c r="O17" s="17">
        <v>1961404</v>
      </c>
      <c r="P17" s="17"/>
      <c r="Q17" s="17"/>
      <c r="R17" s="17"/>
      <c r="S17" s="17"/>
      <c r="T17" s="17"/>
      <c r="U17" s="17">
        <f t="shared" si="3"/>
        <v>1961</v>
      </c>
    </row>
    <row r="18" spans="1:21" s="4" customFormat="1" ht="24.75" customHeight="1">
      <c r="A18" s="9"/>
      <c r="B18" s="12">
        <v>10</v>
      </c>
      <c r="C18" s="60" t="s">
        <v>3</v>
      </c>
      <c r="D18" s="60"/>
      <c r="E18" s="22" t="s">
        <v>56</v>
      </c>
      <c r="F18" s="25" t="s">
        <v>56</v>
      </c>
      <c r="G18" s="26" t="s">
        <v>56</v>
      </c>
      <c r="H18" s="22" t="s">
        <v>53</v>
      </c>
      <c r="I18" s="25" t="s">
        <v>53</v>
      </c>
      <c r="J18" s="28" t="s">
        <v>53</v>
      </c>
      <c r="K18" s="22" t="s">
        <v>53</v>
      </c>
      <c r="L18" s="25" t="s">
        <v>55</v>
      </c>
      <c r="M18" s="28" t="s">
        <v>54</v>
      </c>
      <c r="N18" s="9"/>
      <c r="O18" s="17"/>
      <c r="P18" s="17"/>
      <c r="Q18" s="17"/>
      <c r="R18" s="17"/>
      <c r="S18" s="17"/>
      <c r="T18" s="17"/>
      <c r="U18" s="17">
        <f t="shared" si="3"/>
        <v>0</v>
      </c>
    </row>
    <row r="19" spans="1:21" s="4" customFormat="1" ht="24.75" customHeight="1">
      <c r="A19" s="9"/>
      <c r="B19" s="13">
        <v>11</v>
      </c>
      <c r="C19" s="61" t="s">
        <v>6</v>
      </c>
      <c r="D19" s="61"/>
      <c r="E19" s="29">
        <v>3767</v>
      </c>
      <c r="F19" s="23">
        <v>0.35209260026040085</v>
      </c>
      <c r="G19" s="24">
        <v>-43.54016786570744</v>
      </c>
      <c r="H19" s="29">
        <v>3161</v>
      </c>
      <c r="I19" s="30">
        <f>H19/$K$32*100</f>
        <v>0.26822686850858735</v>
      </c>
      <c r="J19" s="31">
        <f>(H19-E19)/E19*100</f>
        <v>-16.087071940536234</v>
      </c>
      <c r="K19" s="29">
        <v>2648</v>
      </c>
      <c r="L19" s="30">
        <f>K19/$K$32*100</f>
        <v>0.22469621885819022</v>
      </c>
      <c r="M19" s="31">
        <f t="shared" si="2"/>
        <v>-16.22904144258146</v>
      </c>
      <c r="N19" s="10"/>
      <c r="O19" s="17">
        <v>2648287</v>
      </c>
      <c r="P19" s="17"/>
      <c r="Q19" s="17"/>
      <c r="R19" s="17"/>
      <c r="S19" s="17"/>
      <c r="T19" s="17"/>
      <c r="U19" s="17">
        <f t="shared" si="3"/>
        <v>2648</v>
      </c>
    </row>
    <row r="20" spans="1:21" s="4" customFormat="1" ht="24.75" customHeight="1">
      <c r="A20" s="9"/>
      <c r="B20" s="14"/>
      <c r="C20" s="54" t="s">
        <v>44</v>
      </c>
      <c r="D20" s="54"/>
      <c r="E20" s="32">
        <v>631280</v>
      </c>
      <c r="F20" s="33">
        <v>59.00425184294819</v>
      </c>
      <c r="G20" s="34">
        <v>-2.3960344910224083</v>
      </c>
      <c r="H20" s="32">
        <f>SUM(H6:H19)-H10-H11</f>
        <v>648912</v>
      </c>
      <c r="I20" s="33">
        <f>H20/$K$32*100+0.1</f>
        <v>55.163471590523386</v>
      </c>
      <c r="J20" s="34">
        <f>(H20-E20)/E20*100</f>
        <v>2.7930553795463187</v>
      </c>
      <c r="K20" s="32">
        <f>SUM(K6:K19)-K10-K11-K12+1</f>
        <v>716381</v>
      </c>
      <c r="L20" s="33">
        <f>K20/$K$32*100</f>
        <v>60.78855814269228</v>
      </c>
      <c r="M20" s="34">
        <f>(K20-H20)/H20*100</f>
        <v>10.397249550016028</v>
      </c>
      <c r="N20" s="9"/>
      <c r="O20" s="17"/>
      <c r="P20" s="17"/>
      <c r="Q20" s="17"/>
      <c r="R20" s="17"/>
      <c r="S20" s="17"/>
      <c r="T20" s="17"/>
      <c r="U20" s="17">
        <f>SUM(U6:U19)-U10-U11</f>
        <v>768299</v>
      </c>
    </row>
    <row r="21" spans="1:21" s="4" customFormat="1" ht="24.75" customHeight="1">
      <c r="A21" s="9"/>
      <c r="B21" s="8">
        <v>12</v>
      </c>
      <c r="C21" s="62" t="s">
        <v>4</v>
      </c>
      <c r="D21" s="62"/>
      <c r="E21" s="19">
        <v>565</v>
      </c>
      <c r="F21" s="20">
        <v>0.05280921665705507</v>
      </c>
      <c r="G21" s="21">
        <v>-1.3961605584642234</v>
      </c>
      <c r="H21" s="19">
        <v>529</v>
      </c>
      <c r="I21" s="20">
        <f aca="true" t="shared" si="5" ref="I21:I28">H21/$K$32*100</f>
        <v>0.04488833073111126</v>
      </c>
      <c r="J21" s="21">
        <f aca="true" t="shared" si="6" ref="J21:J32">(H21-E21)/E21*100</f>
        <v>-6.371681415929204</v>
      </c>
      <c r="K21" s="19">
        <v>508</v>
      </c>
      <c r="L21" s="20">
        <f>K21/$K$32*100</f>
        <v>0.04310637431267395</v>
      </c>
      <c r="M21" s="21">
        <f t="shared" si="2"/>
        <v>-3.9697542533081283</v>
      </c>
      <c r="N21" s="9"/>
      <c r="O21" s="17">
        <v>507805</v>
      </c>
      <c r="P21" s="17"/>
      <c r="Q21" s="17"/>
      <c r="R21" s="17"/>
      <c r="S21" s="17"/>
      <c r="T21" s="17"/>
      <c r="U21" s="17">
        <f t="shared" si="3"/>
        <v>508</v>
      </c>
    </row>
    <row r="22" spans="1:21" s="4" customFormat="1" ht="24.75" customHeight="1">
      <c r="A22" s="9"/>
      <c r="B22" s="12">
        <v>13</v>
      </c>
      <c r="C22" s="60" t="s">
        <v>7</v>
      </c>
      <c r="D22" s="60"/>
      <c r="E22" s="22">
        <v>11037</v>
      </c>
      <c r="F22" s="23">
        <v>1.0316023437945432</v>
      </c>
      <c r="G22" s="24">
        <v>0.849780701754386</v>
      </c>
      <c r="H22" s="22">
        <v>10974</v>
      </c>
      <c r="I22" s="23">
        <f t="shared" si="5"/>
        <v>0.931199511234811</v>
      </c>
      <c r="J22" s="24">
        <f t="shared" si="6"/>
        <v>-0.5708072845882034</v>
      </c>
      <c r="K22" s="22">
        <v>11379</v>
      </c>
      <c r="L22" s="23">
        <f>K22/$K$32*100</f>
        <v>0.9655658135903876</v>
      </c>
      <c r="M22" s="24">
        <f t="shared" si="2"/>
        <v>3.6905412793876433</v>
      </c>
      <c r="N22" s="9"/>
      <c r="O22" s="18">
        <v>11378870</v>
      </c>
      <c r="P22" s="17"/>
      <c r="Q22" s="17"/>
      <c r="R22" s="17"/>
      <c r="S22" s="17"/>
      <c r="T22" s="17"/>
      <c r="U22" s="17">
        <f t="shared" si="3"/>
        <v>11379</v>
      </c>
    </row>
    <row r="23" spans="1:21" s="4" customFormat="1" ht="24.75" customHeight="1">
      <c r="A23" s="9"/>
      <c r="B23" s="12">
        <v>14</v>
      </c>
      <c r="C23" s="60" t="s">
        <v>8</v>
      </c>
      <c r="D23" s="60"/>
      <c r="E23" s="22">
        <v>21266</v>
      </c>
      <c r="F23" s="23">
        <v>1.9876828343874924</v>
      </c>
      <c r="G23" s="24">
        <v>-1.9095940959409596</v>
      </c>
      <c r="H23" s="22">
        <v>20662</v>
      </c>
      <c r="I23" s="23">
        <f t="shared" si="5"/>
        <v>1.7532754056072228</v>
      </c>
      <c r="J23" s="24">
        <f t="shared" si="6"/>
        <v>-2.8402144267845384</v>
      </c>
      <c r="K23" s="22">
        <v>20024</v>
      </c>
      <c r="L23" s="23">
        <f>K23/$K$32*100</f>
        <v>1.6991378725137465</v>
      </c>
      <c r="M23" s="24">
        <f t="shared" si="2"/>
        <v>-3.0877940180040655</v>
      </c>
      <c r="N23" s="9"/>
      <c r="O23" s="17">
        <v>20023809</v>
      </c>
      <c r="P23" s="17">
        <v>15288712</v>
      </c>
      <c r="Q23" s="17">
        <v>5977693</v>
      </c>
      <c r="R23" s="17"/>
      <c r="S23" s="17"/>
      <c r="T23" s="17"/>
      <c r="U23" s="17">
        <f t="shared" si="3"/>
        <v>20024</v>
      </c>
    </row>
    <row r="24" spans="1:21" s="4" customFormat="1" ht="24.75" customHeight="1">
      <c r="A24" s="9"/>
      <c r="B24" s="12">
        <v>15</v>
      </c>
      <c r="C24" s="60" t="s">
        <v>9</v>
      </c>
      <c r="D24" s="60"/>
      <c r="E24" s="22">
        <v>152663</v>
      </c>
      <c r="F24" s="23">
        <v>14.26905034073628</v>
      </c>
      <c r="G24" s="24">
        <v>79.08523567088191</v>
      </c>
      <c r="H24" s="22">
        <f>147354+386</f>
        <v>147740</v>
      </c>
      <c r="I24" s="23">
        <f t="shared" si="5"/>
        <v>12.536487679044193</v>
      </c>
      <c r="J24" s="24">
        <f t="shared" si="6"/>
        <v>-3.2247499394090253</v>
      </c>
      <c r="K24" s="22">
        <v>153947</v>
      </c>
      <c r="L24" s="23">
        <f aca="true" t="shared" si="7" ref="L24:L30">K24/$K$32*100</f>
        <v>13.063183083293733</v>
      </c>
      <c r="M24" s="24">
        <f t="shared" si="2"/>
        <v>4.201299580343847</v>
      </c>
      <c r="N24" s="9"/>
      <c r="O24" s="17">
        <v>153946728</v>
      </c>
      <c r="P24" s="17"/>
      <c r="Q24" s="17"/>
      <c r="R24" s="17"/>
      <c r="S24" s="17"/>
      <c r="T24" s="17"/>
      <c r="U24" s="17">
        <f t="shared" si="3"/>
        <v>153947</v>
      </c>
    </row>
    <row r="25" spans="1:21" s="4" customFormat="1" ht="24.75" customHeight="1">
      <c r="A25" s="9"/>
      <c r="B25" s="12">
        <v>16</v>
      </c>
      <c r="C25" s="60" t="s">
        <v>10</v>
      </c>
      <c r="D25" s="60"/>
      <c r="E25" s="22">
        <v>51593</v>
      </c>
      <c r="F25" s="23">
        <v>4.822275955729987</v>
      </c>
      <c r="G25" s="24">
        <v>9.323416608395313</v>
      </c>
      <c r="H25" s="22">
        <v>57780</v>
      </c>
      <c r="I25" s="23">
        <f t="shared" si="5"/>
        <v>4.902925802728939</v>
      </c>
      <c r="J25" s="24">
        <f t="shared" si="6"/>
        <v>11.991936890663462</v>
      </c>
      <c r="K25" s="22">
        <v>72047</v>
      </c>
      <c r="L25" s="23">
        <f t="shared" si="7"/>
        <v>6.113553051388229</v>
      </c>
      <c r="M25" s="24">
        <f t="shared" si="2"/>
        <v>24.691934925579787</v>
      </c>
      <c r="N25" s="9"/>
      <c r="O25" s="17">
        <v>72046915</v>
      </c>
      <c r="P25" s="17"/>
      <c r="Q25" s="17"/>
      <c r="R25" s="17"/>
      <c r="S25" s="17"/>
      <c r="T25" s="17"/>
      <c r="U25" s="17">
        <f t="shared" si="3"/>
        <v>72047</v>
      </c>
    </row>
    <row r="26" spans="1:21" s="4" customFormat="1" ht="24.75" customHeight="1">
      <c r="A26" s="9"/>
      <c r="B26" s="12">
        <v>17</v>
      </c>
      <c r="C26" s="60" t="s">
        <v>11</v>
      </c>
      <c r="D26" s="60"/>
      <c r="E26" s="22">
        <v>3157</v>
      </c>
      <c r="F26" s="23">
        <v>0.2950773397988016</v>
      </c>
      <c r="G26" s="24">
        <v>-10.869565217391305</v>
      </c>
      <c r="H26" s="22">
        <v>3256</v>
      </c>
      <c r="I26" s="23">
        <f t="shared" si="5"/>
        <v>0.27628809992532755</v>
      </c>
      <c r="J26" s="24">
        <f t="shared" si="6"/>
        <v>3.1358885017421603</v>
      </c>
      <c r="K26" s="22">
        <v>2798</v>
      </c>
      <c r="L26" s="23">
        <f>K26/$K$32*100</f>
        <v>0.23742447898988528</v>
      </c>
      <c r="M26" s="24">
        <f t="shared" si="2"/>
        <v>-14.066339066339067</v>
      </c>
      <c r="N26" s="9"/>
      <c r="O26" s="17">
        <v>2797863</v>
      </c>
      <c r="P26" s="17"/>
      <c r="Q26" s="17"/>
      <c r="R26" s="17"/>
      <c r="S26" s="17"/>
      <c r="T26" s="17"/>
      <c r="U26" s="17">
        <f t="shared" si="3"/>
        <v>2798</v>
      </c>
    </row>
    <row r="27" spans="1:21" s="4" customFormat="1" ht="24.75" customHeight="1">
      <c r="A27" s="9"/>
      <c r="B27" s="12">
        <v>18</v>
      </c>
      <c r="C27" s="60" t="s">
        <v>12</v>
      </c>
      <c r="D27" s="60"/>
      <c r="E27" s="22">
        <v>1050</v>
      </c>
      <c r="F27" s="23">
        <v>0.09814102210603155</v>
      </c>
      <c r="G27" s="24">
        <v>105.88235294117648</v>
      </c>
      <c r="H27" s="22">
        <f>558+1</f>
        <v>559</v>
      </c>
      <c r="I27" s="23">
        <f t="shared" si="5"/>
        <v>0.047433982757450276</v>
      </c>
      <c r="J27" s="24">
        <f t="shared" si="6"/>
        <v>-46.76190476190476</v>
      </c>
      <c r="K27" s="22">
        <f>2659</f>
        <v>2659</v>
      </c>
      <c r="L27" s="23">
        <f>K27/$K$32*100</f>
        <v>0.22562962460118116</v>
      </c>
      <c r="M27" s="24">
        <f t="shared" si="2"/>
        <v>375.67084078711986</v>
      </c>
      <c r="N27" s="9"/>
      <c r="O27" s="17">
        <v>2658575</v>
      </c>
      <c r="P27" s="17"/>
      <c r="Q27" s="17"/>
      <c r="R27" s="17"/>
      <c r="S27" s="17"/>
      <c r="T27" s="17"/>
      <c r="U27" s="17">
        <f t="shared" si="3"/>
        <v>2659</v>
      </c>
    </row>
    <row r="28" spans="1:21" s="4" customFormat="1" ht="24.75" customHeight="1">
      <c r="A28" s="9"/>
      <c r="B28" s="12">
        <v>19</v>
      </c>
      <c r="C28" s="60" t="s">
        <v>13</v>
      </c>
      <c r="D28" s="60"/>
      <c r="E28" s="22">
        <v>20761</v>
      </c>
      <c r="F28" s="23">
        <v>2.0404816761364963</v>
      </c>
      <c r="G28" s="24">
        <v>-16.69609180643608</v>
      </c>
      <c r="H28" s="22">
        <v>17217</v>
      </c>
      <c r="I28" s="23">
        <f t="shared" si="5"/>
        <v>1.4609496979159595</v>
      </c>
      <c r="J28" s="24">
        <f t="shared" si="6"/>
        <v>-17.070468667212563</v>
      </c>
      <c r="K28" s="22">
        <v>16076</v>
      </c>
      <c r="L28" s="23">
        <f>K28/$K$32*100</f>
        <v>1.3641300658475326</v>
      </c>
      <c r="M28" s="24">
        <f t="shared" si="2"/>
        <v>-6.6271708195388275</v>
      </c>
      <c r="N28" s="9"/>
      <c r="O28" s="17">
        <v>16075712</v>
      </c>
      <c r="P28" s="17"/>
      <c r="Q28" s="17"/>
      <c r="R28" s="17"/>
      <c r="S28" s="17"/>
      <c r="T28" s="17"/>
      <c r="U28" s="17">
        <f t="shared" si="3"/>
        <v>16076</v>
      </c>
    </row>
    <row r="29" spans="1:21" s="4" customFormat="1" ht="24.75" customHeight="1">
      <c r="A29" s="9"/>
      <c r="B29" s="12">
        <v>20</v>
      </c>
      <c r="C29" s="60" t="s">
        <v>14</v>
      </c>
      <c r="D29" s="60"/>
      <c r="E29" s="22">
        <v>35397</v>
      </c>
      <c r="F29" s="23">
        <v>3.3084740566544757</v>
      </c>
      <c r="G29" s="24">
        <v>0.06784835891781867</v>
      </c>
      <c r="H29" s="22">
        <v>41196</v>
      </c>
      <c r="I29" s="23">
        <f>H29/$K$32*100-0.1</f>
        <v>3.3956893625687323</v>
      </c>
      <c r="J29" s="24">
        <f t="shared" si="6"/>
        <v>16.382744300364436</v>
      </c>
      <c r="K29" s="22">
        <v>48613</v>
      </c>
      <c r="L29" s="23">
        <f>K29/$K$32*100</f>
        <v>4.125059398547281</v>
      </c>
      <c r="M29" s="24">
        <f t="shared" si="2"/>
        <v>18.004175162637146</v>
      </c>
      <c r="N29" s="9"/>
      <c r="O29" s="17">
        <v>48612918</v>
      </c>
      <c r="P29" s="17"/>
      <c r="Q29" s="17"/>
      <c r="R29" s="17"/>
      <c r="S29" s="17"/>
      <c r="T29" s="17"/>
      <c r="U29" s="17">
        <f t="shared" si="3"/>
        <v>48613</v>
      </c>
    </row>
    <row r="30" spans="1:21" s="4" customFormat="1" ht="24.75" customHeight="1">
      <c r="A30" s="9"/>
      <c r="B30" s="12">
        <v>21</v>
      </c>
      <c r="C30" s="60" t="s">
        <v>27</v>
      </c>
      <c r="D30" s="60"/>
      <c r="E30" s="22">
        <v>34630</v>
      </c>
      <c r="F30" s="23">
        <v>3.2367843766970217</v>
      </c>
      <c r="G30" s="24">
        <v>-2.7875249136793645</v>
      </c>
      <c r="H30" s="22">
        <v>33326</v>
      </c>
      <c r="I30" s="23">
        <f>H30/$K$32*100</f>
        <v>2.827879980992465</v>
      </c>
      <c r="J30" s="24">
        <f t="shared" si="6"/>
        <v>-3.7655212243719314</v>
      </c>
      <c r="K30" s="22">
        <v>32101</v>
      </c>
      <c r="L30" s="23">
        <f t="shared" si="7"/>
        <v>2.723932523250289</v>
      </c>
      <c r="M30" s="24">
        <f t="shared" si="2"/>
        <v>-3.67580867790914</v>
      </c>
      <c r="N30" s="9"/>
      <c r="O30" s="17">
        <v>32100899</v>
      </c>
      <c r="P30" s="17"/>
      <c r="Q30" s="17"/>
      <c r="R30" s="17"/>
      <c r="S30" s="17"/>
      <c r="T30" s="17"/>
      <c r="U30" s="17">
        <f t="shared" si="3"/>
        <v>32101</v>
      </c>
    </row>
    <row r="31" spans="1:21" s="4" customFormat="1" ht="24.75" customHeight="1">
      <c r="A31" s="9"/>
      <c r="B31" s="13">
        <v>22</v>
      </c>
      <c r="C31" s="61" t="s">
        <v>15</v>
      </c>
      <c r="D31" s="61"/>
      <c r="E31" s="29">
        <v>106490</v>
      </c>
      <c r="F31" s="23">
        <v>9.953368994353621</v>
      </c>
      <c r="G31" s="24">
        <v>33.86717620586054</v>
      </c>
      <c r="H31" s="29">
        <v>113463</v>
      </c>
      <c r="I31" s="23">
        <f>H31/$K$32*100-0.1</f>
        <v>9.527910528816781</v>
      </c>
      <c r="J31" s="31">
        <f t="shared" si="6"/>
        <v>6.5480326791248</v>
      </c>
      <c r="K31" s="29">
        <v>101947</v>
      </c>
      <c r="L31" s="23">
        <f>K31/$K$32*100</f>
        <v>8.650719570972779</v>
      </c>
      <c r="M31" s="31">
        <f t="shared" si="2"/>
        <v>-10.14956417510554</v>
      </c>
      <c r="N31" s="9"/>
      <c r="O31" s="17">
        <v>101946832</v>
      </c>
      <c r="P31" s="17"/>
      <c r="Q31" s="17"/>
      <c r="R31" s="17"/>
      <c r="S31" s="17"/>
      <c r="T31" s="17"/>
      <c r="U31" s="17">
        <f t="shared" si="3"/>
        <v>101947</v>
      </c>
    </row>
    <row r="32" spans="1:21" s="4" customFormat="1" ht="24.75" customHeight="1">
      <c r="A32" s="9"/>
      <c r="B32" s="15"/>
      <c r="C32" s="54" t="s">
        <v>43</v>
      </c>
      <c r="D32" s="54"/>
      <c r="E32" s="35">
        <v>1069889</v>
      </c>
      <c r="F32" s="33">
        <v>100</v>
      </c>
      <c r="G32" s="36">
        <v>7.859107277514991</v>
      </c>
      <c r="H32" s="35">
        <f>SUM(H20:H31)</f>
        <v>1095614</v>
      </c>
      <c r="I32" s="33">
        <f>H32/$K$32*100</f>
        <v>92.96839997284638</v>
      </c>
      <c r="J32" s="36">
        <f t="shared" si="6"/>
        <v>2.4044550415977732</v>
      </c>
      <c r="K32" s="35">
        <f>SUM(K20:K31)</f>
        <v>1178480</v>
      </c>
      <c r="L32" s="33">
        <f>K32/$K$32*100</f>
        <v>100</v>
      </c>
      <c r="M32" s="36">
        <f t="shared" si="2"/>
        <v>7.563430186178708</v>
      </c>
      <c r="N32" s="9"/>
      <c r="O32" s="17">
        <f>SUM(O20:O31)</f>
        <v>462096926</v>
      </c>
      <c r="P32" s="17"/>
      <c r="Q32" s="17"/>
      <c r="R32" s="17"/>
      <c r="S32" s="17"/>
      <c r="T32" s="17"/>
      <c r="U32" s="17">
        <f>SUM(U20:U31)</f>
        <v>1230398</v>
      </c>
    </row>
    <row r="33" spans="1:21" s="4" customFormat="1" ht="8.25" customHeight="1">
      <c r="A33" s="9"/>
      <c r="B33" s="52"/>
      <c r="C33" s="52"/>
      <c r="D33" s="52"/>
      <c r="E33" s="52"/>
      <c r="F33" s="52"/>
      <c r="G33" s="52"/>
      <c r="H33" s="3"/>
      <c r="I33" s="6"/>
      <c r="J33" s="6"/>
      <c r="K33" s="3"/>
      <c r="L33" s="6"/>
      <c r="M33" s="6"/>
      <c r="N33" s="9"/>
      <c r="O33" s="17"/>
      <c r="P33" s="17"/>
      <c r="Q33" s="17"/>
      <c r="R33" s="17"/>
      <c r="S33" s="17"/>
      <c r="T33" s="17"/>
      <c r="U33" s="17"/>
    </row>
    <row r="34" spans="1:21" s="4" customFormat="1" ht="14.25" customHeight="1">
      <c r="A34" s="9"/>
      <c r="B34" s="4" t="s">
        <v>0</v>
      </c>
      <c r="N34" s="9"/>
      <c r="O34" s="17"/>
      <c r="P34" s="17"/>
      <c r="Q34" s="17"/>
      <c r="R34" s="17"/>
      <c r="S34" s="17"/>
      <c r="T34" s="17"/>
      <c r="U34" s="17"/>
    </row>
    <row r="35" spans="1:21" s="4" customFormat="1" ht="17.25" customHeight="1">
      <c r="A35" s="9"/>
      <c r="N35" s="9"/>
      <c r="O35" s="17"/>
      <c r="P35" s="17"/>
      <c r="Q35" s="17"/>
      <c r="R35" s="17"/>
      <c r="S35" s="17"/>
      <c r="T35" s="17"/>
      <c r="U35" s="17"/>
    </row>
    <row r="36" spans="1:21" s="4" customFormat="1" ht="17.25" customHeight="1">
      <c r="A36" s="9"/>
      <c r="B36" s="53" t="s">
        <v>49</v>
      </c>
      <c r="C36" s="53"/>
      <c r="D36" s="53"/>
      <c r="E36" s="1"/>
      <c r="H36" s="1"/>
      <c r="K36" s="1" t="s">
        <v>59</v>
      </c>
      <c r="M36" s="7" t="s">
        <v>60</v>
      </c>
      <c r="N36" s="9"/>
      <c r="O36" s="17"/>
      <c r="P36" s="17"/>
      <c r="Q36" s="17"/>
      <c r="R36" s="17"/>
      <c r="S36" s="17"/>
      <c r="T36" s="17"/>
      <c r="U36" s="17"/>
    </row>
    <row r="37" spans="1:21" s="4" customFormat="1" ht="15.75" customHeight="1">
      <c r="A37" s="9"/>
      <c r="B37" s="56" t="s">
        <v>28</v>
      </c>
      <c r="C37" s="56"/>
      <c r="D37" s="56"/>
      <c r="E37" s="48" t="s">
        <v>63</v>
      </c>
      <c r="F37" s="49"/>
      <c r="G37" s="50"/>
      <c r="H37" s="51" t="s">
        <v>64</v>
      </c>
      <c r="I37" s="51"/>
      <c r="J37" s="48"/>
      <c r="K37" s="51" t="s">
        <v>72</v>
      </c>
      <c r="L37" s="51"/>
      <c r="M37" s="48"/>
      <c r="N37" s="9"/>
      <c r="O37" s="17"/>
      <c r="P37" s="17"/>
      <c r="Q37" s="17"/>
      <c r="R37" s="17"/>
      <c r="S37" s="17"/>
      <c r="T37" s="17"/>
      <c r="U37" s="17"/>
    </row>
    <row r="38" spans="1:21" s="4" customFormat="1" ht="15.75" customHeight="1">
      <c r="A38" s="9"/>
      <c r="B38" s="57"/>
      <c r="C38" s="57"/>
      <c r="D38" s="57"/>
      <c r="E38" s="58" t="s">
        <v>62</v>
      </c>
      <c r="F38" s="44" t="s">
        <v>65</v>
      </c>
      <c r="G38" s="46" t="s">
        <v>2</v>
      </c>
      <c r="H38" s="66" t="s">
        <v>62</v>
      </c>
      <c r="I38" s="68" t="s">
        <v>65</v>
      </c>
      <c r="J38" s="42" t="s">
        <v>2</v>
      </c>
      <c r="K38" s="66" t="s">
        <v>62</v>
      </c>
      <c r="L38" s="68" t="s">
        <v>65</v>
      </c>
      <c r="M38" s="42" t="s">
        <v>2</v>
      </c>
      <c r="N38" s="9"/>
      <c r="O38" s="17"/>
      <c r="P38" s="17"/>
      <c r="Q38" s="17"/>
      <c r="R38" s="17"/>
      <c r="S38" s="17"/>
      <c r="T38" s="17"/>
      <c r="U38" s="17"/>
    </row>
    <row r="39" spans="1:21" s="4" customFormat="1" ht="15.75" customHeight="1">
      <c r="A39" s="9"/>
      <c r="B39" s="57"/>
      <c r="C39" s="57"/>
      <c r="D39" s="57"/>
      <c r="E39" s="59"/>
      <c r="F39" s="45"/>
      <c r="G39" s="47"/>
      <c r="H39" s="67"/>
      <c r="I39" s="69"/>
      <c r="J39" s="43"/>
      <c r="K39" s="67"/>
      <c r="L39" s="69"/>
      <c r="M39" s="43"/>
      <c r="N39" s="9"/>
      <c r="O39" s="17"/>
      <c r="P39" s="17"/>
      <c r="Q39" s="17"/>
      <c r="R39" s="17"/>
      <c r="S39" s="17"/>
      <c r="T39" s="17"/>
      <c r="U39" s="17"/>
    </row>
    <row r="40" spans="1:21" s="4" customFormat="1" ht="24.75" customHeight="1">
      <c r="A40" s="9"/>
      <c r="B40" s="11">
        <v>1</v>
      </c>
      <c r="C40" s="63" t="s">
        <v>29</v>
      </c>
      <c r="D40" s="63"/>
      <c r="E40" s="37">
        <v>203638</v>
      </c>
      <c r="F40" s="20">
        <v>19.826096438491668</v>
      </c>
      <c r="G40" s="21">
        <v>-1.8119925167312774</v>
      </c>
      <c r="H40" s="37">
        <v>199977</v>
      </c>
      <c r="I40" s="20">
        <f>H40/$K$58*100</f>
        <v>18.202347826799304</v>
      </c>
      <c r="J40" s="21">
        <f>(H40-E40)/E40*100</f>
        <v>-1.7977980534084992</v>
      </c>
      <c r="K40" s="37">
        <v>198820</v>
      </c>
      <c r="L40" s="20">
        <f>K40/$K$58*100</f>
        <v>18.09703513366156</v>
      </c>
      <c r="M40" s="21">
        <f>(K40-H40)/H40*100</f>
        <v>-0.5785665351515424</v>
      </c>
      <c r="N40" s="9"/>
      <c r="O40" s="17">
        <v>198819901</v>
      </c>
      <c r="P40" s="17"/>
      <c r="Q40" s="17"/>
      <c r="R40" s="17"/>
      <c r="S40" s="17"/>
      <c r="T40" s="17"/>
      <c r="U40" s="17">
        <f aca="true" t="shared" si="8" ref="U40:U57">ROUND((O40/1000),0)</f>
        <v>198820</v>
      </c>
    </row>
    <row r="41" spans="1:21" s="4" customFormat="1" ht="24.75" customHeight="1">
      <c r="A41" s="9"/>
      <c r="B41" s="12">
        <v>2</v>
      </c>
      <c r="C41" s="60" t="s">
        <v>30</v>
      </c>
      <c r="D41" s="60"/>
      <c r="E41" s="38">
        <v>129545</v>
      </c>
      <c r="F41" s="23">
        <v>12.61243806718001</v>
      </c>
      <c r="G41" s="24">
        <v>2.450848583585088</v>
      </c>
      <c r="H41" s="38">
        <v>131188</v>
      </c>
      <c r="I41" s="23">
        <f>H41/$K$58*100</f>
        <v>11.941021250954595</v>
      </c>
      <c r="J41" s="24">
        <f aca="true" t="shared" si="9" ref="J41:J50">(H41-E41)/E41*100</f>
        <v>1.2682851518777258</v>
      </c>
      <c r="K41" s="38">
        <v>144078</v>
      </c>
      <c r="L41" s="23">
        <f>K41/$K$58*100</f>
        <v>13.114297495159894</v>
      </c>
      <c r="M41" s="24">
        <f aca="true" t="shared" si="10" ref="M41:M50">(K41-H41)/H41*100</f>
        <v>9.825593804311369</v>
      </c>
      <c r="N41" s="9"/>
      <c r="O41" s="17">
        <v>144077706</v>
      </c>
      <c r="P41" s="17"/>
      <c r="Q41" s="17"/>
      <c r="R41" s="17"/>
      <c r="S41" s="17"/>
      <c r="T41" s="17"/>
      <c r="U41" s="17">
        <f t="shared" si="8"/>
        <v>144078</v>
      </c>
    </row>
    <row r="42" spans="1:21" s="4" customFormat="1" ht="24.75" customHeight="1">
      <c r="A42" s="9"/>
      <c r="B42" s="12">
        <v>3</v>
      </c>
      <c r="C42" s="60" t="s">
        <v>19</v>
      </c>
      <c r="D42" s="60"/>
      <c r="E42" s="38">
        <v>10207</v>
      </c>
      <c r="F42" s="23">
        <v>0.9937485456922798</v>
      </c>
      <c r="G42" s="24">
        <v>0.9095402867029164</v>
      </c>
      <c r="H42" s="38">
        <v>10585</v>
      </c>
      <c r="I42" s="23">
        <f>H42/$K$58*100</f>
        <v>0.963470057789999</v>
      </c>
      <c r="J42" s="24">
        <f t="shared" si="9"/>
        <v>3.703340844518468</v>
      </c>
      <c r="K42" s="38">
        <f>9336</f>
        <v>9336</v>
      </c>
      <c r="L42" s="23">
        <f>K42/$K$58*100</f>
        <v>0.8497833216369799</v>
      </c>
      <c r="M42" s="24">
        <f t="shared" si="10"/>
        <v>-11.799716580066132</v>
      </c>
      <c r="N42" s="9"/>
      <c r="O42" s="17">
        <v>9335501</v>
      </c>
      <c r="P42" s="17"/>
      <c r="Q42" s="17"/>
      <c r="R42" s="17"/>
      <c r="S42" s="17"/>
      <c r="T42" s="17"/>
      <c r="U42" s="17">
        <f t="shared" si="8"/>
        <v>9336</v>
      </c>
    </row>
    <row r="43" spans="1:21" s="4" customFormat="1" ht="24.75" customHeight="1">
      <c r="A43" s="9"/>
      <c r="B43" s="12">
        <v>4</v>
      </c>
      <c r="C43" s="60" t="s">
        <v>31</v>
      </c>
      <c r="D43" s="60"/>
      <c r="E43" s="38">
        <v>136742</v>
      </c>
      <c r="F43" s="23">
        <v>13.313134479774046</v>
      </c>
      <c r="G43" s="24">
        <v>6.843877702507364</v>
      </c>
      <c r="H43" s="38">
        <v>179971</v>
      </c>
      <c r="I43" s="23">
        <f aca="true" t="shared" si="11" ref="I43:I50">H43/$K$58*100</f>
        <v>16.381357559803867</v>
      </c>
      <c r="J43" s="24">
        <f t="shared" si="9"/>
        <v>31.613549604364422</v>
      </c>
      <c r="K43" s="38">
        <v>191290</v>
      </c>
      <c r="L43" s="23">
        <f aca="true" t="shared" si="12" ref="L43:L50">K43/$K$58*100</f>
        <v>17.411637917302684</v>
      </c>
      <c r="M43" s="24">
        <f t="shared" si="10"/>
        <v>6.289346616954954</v>
      </c>
      <c r="N43" s="9"/>
      <c r="O43" s="17">
        <v>191289757</v>
      </c>
      <c r="P43" s="17"/>
      <c r="Q43" s="17"/>
      <c r="R43" s="17"/>
      <c r="S43" s="17"/>
      <c r="T43" s="17"/>
      <c r="U43" s="17">
        <f t="shared" si="8"/>
        <v>191290</v>
      </c>
    </row>
    <row r="44" spans="1:21" s="4" customFormat="1" ht="24.75" customHeight="1">
      <c r="A44" s="9"/>
      <c r="B44" s="12">
        <v>5</v>
      </c>
      <c r="C44" s="60" t="s">
        <v>32</v>
      </c>
      <c r="D44" s="60"/>
      <c r="E44" s="38">
        <v>147906</v>
      </c>
      <c r="F44" s="23">
        <v>14.40005607907929</v>
      </c>
      <c r="G44" s="24">
        <v>56.063435788673985</v>
      </c>
      <c r="H44" s="38">
        <v>102310</v>
      </c>
      <c r="I44" s="23">
        <f t="shared" si="11"/>
        <v>9.3124819662253</v>
      </c>
      <c r="J44" s="24">
        <f t="shared" si="9"/>
        <v>-30.827687855800306</v>
      </c>
      <c r="K44" s="38">
        <v>96038</v>
      </c>
      <c r="L44" s="23">
        <f t="shared" si="12"/>
        <v>8.741590685879634</v>
      </c>
      <c r="M44" s="24">
        <f t="shared" si="10"/>
        <v>-6.130388036360082</v>
      </c>
      <c r="N44" s="9"/>
      <c r="O44" s="17">
        <v>96038054</v>
      </c>
      <c r="P44" s="17"/>
      <c r="Q44" s="17"/>
      <c r="R44" s="17"/>
      <c r="S44" s="17"/>
      <c r="T44" s="17"/>
      <c r="U44" s="17">
        <f t="shared" si="8"/>
        <v>96038</v>
      </c>
    </row>
    <row r="45" spans="1:21" s="4" customFormat="1" ht="24.75" customHeight="1">
      <c r="A45" s="9"/>
      <c r="B45" s="12">
        <v>6</v>
      </c>
      <c r="C45" s="60" t="s">
        <v>33</v>
      </c>
      <c r="D45" s="60"/>
      <c r="E45" s="38">
        <v>139778</v>
      </c>
      <c r="F45" s="23">
        <v>13.608717960201378</v>
      </c>
      <c r="G45" s="24">
        <v>18.125581002281756</v>
      </c>
      <c r="H45" s="38">
        <v>139350</v>
      </c>
      <c r="I45" s="23">
        <f t="shared" si="11"/>
        <v>12.68394450194014</v>
      </c>
      <c r="J45" s="24">
        <f t="shared" si="9"/>
        <v>-0.30619983116084076</v>
      </c>
      <c r="K45" s="38">
        <v>163735</v>
      </c>
      <c r="L45" s="23">
        <f t="shared" si="12"/>
        <v>14.903521012021304</v>
      </c>
      <c r="M45" s="24">
        <f t="shared" si="10"/>
        <v>17.499102978112667</v>
      </c>
      <c r="N45" s="9"/>
      <c r="O45" s="17">
        <v>163735280</v>
      </c>
      <c r="P45" s="17"/>
      <c r="Q45" s="17"/>
      <c r="R45" s="17"/>
      <c r="S45" s="17"/>
      <c r="T45" s="17"/>
      <c r="U45" s="17">
        <f t="shared" si="8"/>
        <v>163735</v>
      </c>
    </row>
    <row r="46" spans="1:21" s="4" customFormat="1" ht="24.75" customHeight="1">
      <c r="A46" s="9"/>
      <c r="B46" s="55" t="s">
        <v>34</v>
      </c>
      <c r="C46" s="55"/>
      <c r="D46" s="55"/>
      <c r="E46" s="38">
        <v>139623</v>
      </c>
      <c r="F46" s="23">
        <v>13.593627235739508</v>
      </c>
      <c r="G46" s="24">
        <v>18.106379739126023</v>
      </c>
      <c r="H46" s="38">
        <v>137918</v>
      </c>
      <c r="I46" s="23">
        <f t="shared" si="11"/>
        <v>12.553600701963259</v>
      </c>
      <c r="J46" s="24">
        <f t="shared" si="9"/>
        <v>-1.2211455132750335</v>
      </c>
      <c r="K46" s="38">
        <v>125860</v>
      </c>
      <c r="L46" s="23">
        <f t="shared" si="12"/>
        <v>11.45605493372218</v>
      </c>
      <c r="M46" s="24">
        <f t="shared" si="10"/>
        <v>-8.742876201801069</v>
      </c>
      <c r="N46" s="9"/>
      <c r="O46" s="17">
        <v>125860331</v>
      </c>
      <c r="P46" s="17"/>
      <c r="Q46" s="17"/>
      <c r="R46" s="17"/>
      <c r="S46" s="17"/>
      <c r="T46" s="17"/>
      <c r="U46" s="17">
        <f t="shared" si="8"/>
        <v>125860</v>
      </c>
    </row>
    <row r="47" spans="1:21" s="4" customFormat="1" ht="24.75" customHeight="1">
      <c r="A47" s="9"/>
      <c r="B47" s="16"/>
      <c r="C47" s="55" t="s">
        <v>20</v>
      </c>
      <c r="D47" s="55"/>
      <c r="E47" s="38">
        <v>47258</v>
      </c>
      <c r="F47" s="23">
        <v>4.601015849155066</v>
      </c>
      <c r="G47" s="24">
        <v>30.62995826077342</v>
      </c>
      <c r="H47" s="38">
        <v>69902</v>
      </c>
      <c r="I47" s="23">
        <f t="shared" si="11"/>
        <v>6.362634291888192</v>
      </c>
      <c r="J47" s="24">
        <f t="shared" si="9"/>
        <v>47.915696813237965</v>
      </c>
      <c r="K47" s="38">
        <v>65423</v>
      </c>
      <c r="L47" s="23">
        <f t="shared" si="12"/>
        <v>5.95494582813369</v>
      </c>
      <c r="M47" s="24">
        <f t="shared" si="10"/>
        <v>-6.407541987353723</v>
      </c>
      <c r="N47" s="9"/>
      <c r="O47" s="17">
        <v>65423367</v>
      </c>
      <c r="P47" s="17"/>
      <c r="Q47" s="17"/>
      <c r="R47" s="17"/>
      <c r="S47" s="17"/>
      <c r="T47" s="17"/>
      <c r="U47" s="17">
        <f t="shared" si="8"/>
        <v>65423</v>
      </c>
    </row>
    <row r="48" spans="1:21" s="4" customFormat="1" ht="24.75" customHeight="1">
      <c r="A48" s="9"/>
      <c r="B48" s="16"/>
      <c r="C48" s="55" t="s">
        <v>17</v>
      </c>
      <c r="D48" s="55"/>
      <c r="E48" s="38">
        <v>87998</v>
      </c>
      <c r="F48" s="23">
        <v>8.567442394810348</v>
      </c>
      <c r="G48" s="24">
        <v>12.854119910227638</v>
      </c>
      <c r="H48" s="38">
        <v>65147</v>
      </c>
      <c r="I48" s="23">
        <f t="shared" si="11"/>
        <v>5.9298236990878666</v>
      </c>
      <c r="J48" s="24">
        <f t="shared" si="9"/>
        <v>-25.96763562808246</v>
      </c>
      <c r="K48" s="38">
        <v>57902</v>
      </c>
      <c r="L48" s="23">
        <f t="shared" si="12"/>
        <v>5.270367811635005</v>
      </c>
      <c r="M48" s="24">
        <f t="shared" si="10"/>
        <v>-11.121003269528911</v>
      </c>
      <c r="N48" s="9"/>
      <c r="O48" s="17">
        <v>57902077</v>
      </c>
      <c r="P48" s="17"/>
      <c r="Q48" s="17"/>
      <c r="R48" s="17"/>
      <c r="S48" s="17"/>
      <c r="T48" s="17"/>
      <c r="U48" s="17">
        <f t="shared" si="8"/>
        <v>57902</v>
      </c>
    </row>
    <row r="49" spans="1:21" s="4" customFormat="1" ht="24.75" customHeight="1">
      <c r="A49" s="9"/>
      <c r="B49" s="16"/>
      <c r="C49" s="55" t="s">
        <v>35</v>
      </c>
      <c r="D49" s="55"/>
      <c r="E49" s="38">
        <v>4367</v>
      </c>
      <c r="F49" s="23">
        <v>0.4251689917740948</v>
      </c>
      <c r="G49" s="24">
        <v>7.402852926709297</v>
      </c>
      <c r="H49" s="38">
        <v>2869</v>
      </c>
      <c r="I49" s="23">
        <f t="shared" si="11"/>
        <v>0.26114271098719954</v>
      </c>
      <c r="J49" s="24">
        <f t="shared" si="9"/>
        <v>-34.30272498282574</v>
      </c>
      <c r="K49" s="38">
        <v>2534</v>
      </c>
      <c r="L49" s="23">
        <f t="shared" si="12"/>
        <v>0.23065027174679806</v>
      </c>
      <c r="M49" s="24">
        <f t="shared" si="10"/>
        <v>-11.67654234925061</v>
      </c>
      <c r="N49" s="9"/>
      <c r="O49" s="17"/>
      <c r="P49" s="17">
        <v>170402</v>
      </c>
      <c r="Q49" s="17">
        <v>4197015</v>
      </c>
      <c r="R49" s="17">
        <v>54574</v>
      </c>
      <c r="S49" s="17">
        <v>101115</v>
      </c>
      <c r="T49" s="17"/>
      <c r="U49" s="17">
        <f t="shared" si="8"/>
        <v>0</v>
      </c>
    </row>
    <row r="50" spans="1:21" s="4" customFormat="1" ht="24.75" customHeight="1">
      <c r="A50" s="9"/>
      <c r="B50" s="55" t="s">
        <v>36</v>
      </c>
      <c r="C50" s="55"/>
      <c r="D50" s="55"/>
      <c r="E50" s="38">
        <v>155</v>
      </c>
      <c r="F50" s="23">
        <v>0.015090724461869634</v>
      </c>
      <c r="G50" s="24">
        <v>38.392857142857146</v>
      </c>
      <c r="H50" s="38">
        <v>1432</v>
      </c>
      <c r="I50" s="23">
        <f t="shared" si="11"/>
        <v>0.13034379997688034</v>
      </c>
      <c r="J50" s="24">
        <f t="shared" si="9"/>
        <v>823.8709677419355</v>
      </c>
      <c r="K50" s="38">
        <v>37876</v>
      </c>
      <c r="L50" s="23">
        <f t="shared" si="12"/>
        <v>3.4475571005058105</v>
      </c>
      <c r="M50" s="24">
        <f t="shared" si="10"/>
        <v>2544.972067039106</v>
      </c>
      <c r="N50" s="9"/>
      <c r="O50" s="17">
        <v>37875527</v>
      </c>
      <c r="P50" s="17"/>
      <c r="Q50" s="17"/>
      <c r="R50" s="17"/>
      <c r="S50" s="17"/>
      <c r="T50" s="17"/>
      <c r="U50" s="17">
        <f t="shared" si="8"/>
        <v>37876</v>
      </c>
    </row>
    <row r="51" spans="1:21" s="4" customFormat="1" ht="24.75" customHeight="1">
      <c r="A51" s="9"/>
      <c r="B51" s="55" t="s">
        <v>37</v>
      </c>
      <c r="C51" s="55"/>
      <c r="D51" s="55"/>
      <c r="E51" s="38" t="s">
        <v>56</v>
      </c>
      <c r="F51" s="25" t="s">
        <v>56</v>
      </c>
      <c r="G51" s="26" t="s">
        <v>56</v>
      </c>
      <c r="H51" s="38" t="s">
        <v>53</v>
      </c>
      <c r="I51" s="25" t="s">
        <v>53</v>
      </c>
      <c r="J51" s="26" t="s">
        <v>53</v>
      </c>
      <c r="K51" s="38" t="s">
        <v>54</v>
      </c>
      <c r="L51" s="25" t="s">
        <v>53</v>
      </c>
      <c r="M51" s="26" t="s">
        <v>54</v>
      </c>
      <c r="N51" s="9"/>
      <c r="O51" s="17"/>
      <c r="P51" s="17"/>
      <c r="Q51" s="17"/>
      <c r="R51" s="17"/>
      <c r="S51" s="17"/>
      <c r="T51" s="17"/>
      <c r="U51" s="17">
        <f t="shared" si="8"/>
        <v>0</v>
      </c>
    </row>
    <row r="52" spans="1:21" s="4" customFormat="1" ht="24.75" customHeight="1">
      <c r="A52" s="9"/>
      <c r="B52" s="12">
        <v>7</v>
      </c>
      <c r="C52" s="60" t="s">
        <v>38</v>
      </c>
      <c r="D52" s="60"/>
      <c r="E52" s="38">
        <v>110336</v>
      </c>
      <c r="F52" s="23">
        <v>10.742259188547406</v>
      </c>
      <c r="G52" s="24">
        <v>-4.211412746230043</v>
      </c>
      <c r="H52" s="38">
        <v>111728</v>
      </c>
      <c r="I52" s="23">
        <f>H52/$K$58*100</f>
        <v>10.169729108810676</v>
      </c>
      <c r="J52" s="24">
        <f>(H52-E52)/E52*100</f>
        <v>1.261600928074246</v>
      </c>
      <c r="K52" s="38">
        <v>108097</v>
      </c>
      <c r="L52" s="23">
        <f>K52/$K$58*100</f>
        <v>9.8392274763274</v>
      </c>
      <c r="M52" s="24">
        <f>(K52-H52)/H52*100</f>
        <v>-3.2498567950737507</v>
      </c>
      <c r="N52" s="9"/>
      <c r="O52" s="17">
        <v>108096523</v>
      </c>
      <c r="P52" s="17"/>
      <c r="Q52" s="17"/>
      <c r="R52" s="17"/>
      <c r="S52" s="17"/>
      <c r="T52" s="17"/>
      <c r="U52" s="17">
        <f t="shared" si="8"/>
        <v>108097</v>
      </c>
    </row>
    <row r="53" spans="1:21" s="4" customFormat="1" ht="24.75" customHeight="1">
      <c r="A53" s="9"/>
      <c r="B53" s="12">
        <v>8</v>
      </c>
      <c r="C53" s="60" t="s">
        <v>39</v>
      </c>
      <c r="D53" s="60"/>
      <c r="E53" s="38">
        <v>22198</v>
      </c>
      <c r="F53" s="23">
        <v>2.161186461965046</v>
      </c>
      <c r="G53" s="24">
        <v>-12.585650153579586</v>
      </c>
      <c r="H53" s="38">
        <v>39958</v>
      </c>
      <c r="I53" s="23">
        <f>H53/$K$58*100</f>
        <v>3.637065334829739</v>
      </c>
      <c r="J53" s="24">
        <f>(H53-E53)/E53*100</f>
        <v>80.00720785656365</v>
      </c>
      <c r="K53" s="38">
        <v>47474</v>
      </c>
      <c r="L53" s="23">
        <f>K53/$K$58*100</f>
        <v>4.321188240294985</v>
      </c>
      <c r="M53" s="24">
        <f>(K53-H53)/H53*100</f>
        <v>18.809750237749636</v>
      </c>
      <c r="N53" s="9"/>
      <c r="O53" s="17">
        <v>47473638</v>
      </c>
      <c r="P53" s="17"/>
      <c r="Q53" s="17"/>
      <c r="R53" s="17"/>
      <c r="S53" s="17"/>
      <c r="T53" s="17"/>
      <c r="U53" s="17">
        <f t="shared" si="8"/>
        <v>47474</v>
      </c>
    </row>
    <row r="54" spans="1:21" s="4" customFormat="1" ht="24.75" customHeight="1">
      <c r="A54" s="9"/>
      <c r="B54" s="12">
        <v>9</v>
      </c>
      <c r="C54" s="60" t="s">
        <v>40</v>
      </c>
      <c r="D54" s="60"/>
      <c r="E54" s="38">
        <v>1856</v>
      </c>
      <c r="F54" s="23">
        <v>0.1806992554918067</v>
      </c>
      <c r="G54" s="24">
        <v>-4.82051282051282</v>
      </c>
      <c r="H54" s="38">
        <v>1969</v>
      </c>
      <c r="I54" s="23">
        <f>H54/$K$58*100</f>
        <v>0.1792227249682105</v>
      </c>
      <c r="J54" s="24">
        <f>(H54-E54)/E54*100</f>
        <v>6.088362068965517</v>
      </c>
      <c r="K54" s="38">
        <f>1846</f>
        <v>1846</v>
      </c>
      <c r="L54" s="23">
        <f>K54/$K$58*100</f>
        <v>0.16802699354561532</v>
      </c>
      <c r="M54" s="24">
        <f>(K54-H54)/H54*100</f>
        <v>-6.246825799898426</v>
      </c>
      <c r="N54" s="9"/>
      <c r="O54" s="17">
        <v>1845617</v>
      </c>
      <c r="P54" s="17"/>
      <c r="Q54" s="17"/>
      <c r="R54" s="17"/>
      <c r="S54" s="17"/>
      <c r="T54" s="17"/>
      <c r="U54" s="17">
        <f t="shared" si="8"/>
        <v>1846</v>
      </c>
    </row>
    <row r="55" spans="1:21" s="4" customFormat="1" ht="24.75" customHeight="1">
      <c r="A55" s="9"/>
      <c r="B55" s="12">
        <v>10</v>
      </c>
      <c r="C55" s="60" t="s">
        <v>16</v>
      </c>
      <c r="D55" s="60"/>
      <c r="E55" s="38">
        <v>13915</v>
      </c>
      <c r="F55" s="23">
        <v>1.3547576186252641</v>
      </c>
      <c r="G55" s="24">
        <v>-21.054124588675823</v>
      </c>
      <c r="H55" s="38">
        <v>10964</v>
      </c>
      <c r="I55" s="23">
        <f>H55/$K$58*100</f>
        <v>0.9979674741246622</v>
      </c>
      <c r="J55" s="24">
        <f>(H55-E55)/E55*100</f>
        <v>-21.207330219187924</v>
      </c>
      <c r="K55" s="38">
        <v>6517</v>
      </c>
      <c r="L55" s="23">
        <f>K55/$K$58*100</f>
        <v>0.5931917209841685</v>
      </c>
      <c r="M55" s="24">
        <f>(K55-H55)/H55*100</f>
        <v>-40.560014593214156</v>
      </c>
      <c r="N55" s="9"/>
      <c r="O55" s="17">
        <v>6517118</v>
      </c>
      <c r="P55" s="17"/>
      <c r="Q55" s="17"/>
      <c r="R55" s="17"/>
      <c r="S55" s="17"/>
      <c r="T55" s="17"/>
      <c r="U55" s="17">
        <f t="shared" si="8"/>
        <v>6517</v>
      </c>
    </row>
    <row r="56" spans="1:21" s="4" customFormat="1" ht="24.75" customHeight="1">
      <c r="A56" s="9"/>
      <c r="B56" s="12">
        <v>11</v>
      </c>
      <c r="C56" s="60" t="s">
        <v>41</v>
      </c>
      <c r="D56" s="60"/>
      <c r="E56" s="38">
        <v>111000</v>
      </c>
      <c r="F56" s="23">
        <v>10.806905904951803</v>
      </c>
      <c r="G56" s="24">
        <v>1.1509335957789988</v>
      </c>
      <c r="H56" s="38">
        <v>117482</v>
      </c>
      <c r="I56" s="23">
        <f>H56/$K$58*100</f>
        <v>10.69347088609208</v>
      </c>
      <c r="J56" s="24">
        <f>(H56-E56)/E56*100</f>
        <v>5.83963963963964</v>
      </c>
      <c r="K56" s="38">
        <v>131402</v>
      </c>
      <c r="L56" s="23">
        <f>K56/$K$58*100</f>
        <v>11.960500003185777</v>
      </c>
      <c r="M56" s="24">
        <f>(K56-H56)/H56*100</f>
        <v>11.848623618937369</v>
      </c>
      <c r="N56" s="9"/>
      <c r="O56" s="17">
        <v>131401547</v>
      </c>
      <c r="P56" s="17"/>
      <c r="Q56" s="17"/>
      <c r="R56" s="17"/>
      <c r="S56" s="17"/>
      <c r="T56" s="17"/>
      <c r="U56" s="17">
        <f t="shared" si="8"/>
        <v>131402</v>
      </c>
    </row>
    <row r="57" spans="1:21" s="4" customFormat="1" ht="24.75" customHeight="1">
      <c r="A57" s="9"/>
      <c r="B57" s="13">
        <v>12</v>
      </c>
      <c r="C57" s="61" t="s">
        <v>42</v>
      </c>
      <c r="D57" s="61"/>
      <c r="E57" s="39" t="s">
        <v>56</v>
      </c>
      <c r="F57" s="25" t="s">
        <v>56</v>
      </c>
      <c r="G57" s="40" t="s">
        <v>56</v>
      </c>
      <c r="H57" s="39" t="s">
        <v>53</v>
      </c>
      <c r="I57" s="41" t="s">
        <v>53</v>
      </c>
      <c r="J57" s="40" t="s">
        <v>53</v>
      </c>
      <c r="K57" s="39" t="s">
        <v>53</v>
      </c>
      <c r="L57" s="41" t="s">
        <v>53</v>
      </c>
      <c r="M57" s="40" t="s">
        <v>54</v>
      </c>
      <c r="N57" s="9"/>
      <c r="O57" s="17"/>
      <c r="P57" s="17"/>
      <c r="Q57" s="17"/>
      <c r="R57" s="17"/>
      <c r="S57" s="17"/>
      <c r="T57" s="17"/>
      <c r="U57" s="17">
        <f t="shared" si="8"/>
        <v>0</v>
      </c>
    </row>
    <row r="58" spans="1:21" s="4" customFormat="1" ht="24.75" customHeight="1">
      <c r="A58" s="9"/>
      <c r="B58" s="14"/>
      <c r="C58" s="65" t="s">
        <v>45</v>
      </c>
      <c r="D58" s="65"/>
      <c r="E58" s="35">
        <v>1027121</v>
      </c>
      <c r="F58" s="33">
        <v>100</v>
      </c>
      <c r="G58" s="36">
        <v>7.559032690114637</v>
      </c>
      <c r="H58" s="35">
        <f>SUM(H40:H45,H52:H57)</f>
        <v>1045482</v>
      </c>
      <c r="I58" s="33">
        <f>H58/$K$58*100</f>
        <v>95.16207869233857</v>
      </c>
      <c r="J58" s="36">
        <f>(H58-E58)/E58*100</f>
        <v>1.7876180118992797</v>
      </c>
      <c r="K58" s="35">
        <f>SUM(K40:K45,K52:K57)</f>
        <v>1098633</v>
      </c>
      <c r="L58" s="33">
        <f>K58/$K$58*100</f>
        <v>100</v>
      </c>
      <c r="M58" s="36">
        <f>(K58-H58)/H58*100</f>
        <v>5.083875188668959</v>
      </c>
      <c r="N58" s="9"/>
      <c r="O58" s="17">
        <f>SUM(O40:O45,O52:O57)</f>
        <v>1098630642</v>
      </c>
      <c r="P58" s="17"/>
      <c r="Q58" s="17"/>
      <c r="R58" s="17"/>
      <c r="S58" s="17"/>
      <c r="T58" s="17"/>
      <c r="U58" s="17">
        <f>SUM(U40:U45,U52:U57)</f>
        <v>1098633</v>
      </c>
    </row>
  </sheetData>
  <sheetProtection/>
  <mergeCells count="76">
    <mergeCell ref="K37:M37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C27:D27"/>
    <mergeCell ref="K3:M3"/>
    <mergeCell ref="H4:H5"/>
    <mergeCell ref="I4:I5"/>
    <mergeCell ref="J4:J5"/>
    <mergeCell ref="K4:K5"/>
    <mergeCell ref="L4:L5"/>
    <mergeCell ref="C20:D20"/>
    <mergeCell ref="B12:D12"/>
    <mergeCell ref="C43:D43"/>
    <mergeCell ref="C44:D44"/>
    <mergeCell ref="B50:D50"/>
    <mergeCell ref="C47:D47"/>
    <mergeCell ref="C48:D48"/>
    <mergeCell ref="C49:D49"/>
    <mergeCell ref="C45:D45"/>
    <mergeCell ref="B1:J1"/>
    <mergeCell ref="C58:D58"/>
    <mergeCell ref="C53:D53"/>
    <mergeCell ref="C54:D54"/>
    <mergeCell ref="C55:D55"/>
    <mergeCell ref="C56:D56"/>
    <mergeCell ref="C42:D42"/>
    <mergeCell ref="B51:D51"/>
    <mergeCell ref="C57:D57"/>
    <mergeCell ref="B46:D46"/>
    <mergeCell ref="C52:D52"/>
    <mergeCell ref="C40:D40"/>
    <mergeCell ref="C41:D41"/>
    <mergeCell ref="C17:D17"/>
    <mergeCell ref="C24:D24"/>
    <mergeCell ref="C25:D25"/>
    <mergeCell ref="C26:D26"/>
    <mergeCell ref="C23:D23"/>
    <mergeCell ref="C18:D18"/>
    <mergeCell ref="B37:D39"/>
    <mergeCell ref="C31:D31"/>
    <mergeCell ref="C30:D30"/>
    <mergeCell ref="B2:D2"/>
    <mergeCell ref="C6:D6"/>
    <mergeCell ref="C13:D13"/>
    <mergeCell ref="C16:D16"/>
    <mergeCell ref="C14:D14"/>
    <mergeCell ref="C15:D15"/>
    <mergeCell ref="C7:D7"/>
    <mergeCell ref="C8:D8"/>
    <mergeCell ref="B11:D11"/>
    <mergeCell ref="B3:D5"/>
    <mergeCell ref="E4:E5"/>
    <mergeCell ref="C29:D29"/>
    <mergeCell ref="C9:D9"/>
    <mergeCell ref="B10:D10"/>
    <mergeCell ref="C28:D28"/>
    <mergeCell ref="C19:D19"/>
    <mergeCell ref="C21:D21"/>
    <mergeCell ref="C22:D22"/>
    <mergeCell ref="M4:M5"/>
    <mergeCell ref="F4:F5"/>
    <mergeCell ref="G4:G5"/>
    <mergeCell ref="E3:G3"/>
    <mergeCell ref="H3:J3"/>
    <mergeCell ref="E37:G37"/>
    <mergeCell ref="H37:J37"/>
    <mergeCell ref="B33:G33"/>
    <mergeCell ref="B36:D36"/>
    <mergeCell ref="C32:D32"/>
  </mergeCells>
  <printOptions horizontalCentered="1"/>
  <pageMargins left="0.7086614173228347" right="0.7086614173228347" top="0.87" bottom="0.9" header="0.5118110236220472" footer="0.68"/>
  <pageSetup firstPageNumber="294" useFirstPageNumber="1" horizontalDpi="600" verticalDpi="600" orientation="portrait" paperSize="9" scale="98" r:id="rId1"/>
  <rowBreaks count="1" manualBreakCount="1">
    <brk id="34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H23030055</cp:lastModifiedBy>
  <cp:lastPrinted>2013-09-03T08:46:51Z</cp:lastPrinted>
  <dcterms:created xsi:type="dcterms:W3CDTF">2002-02-01T11:01:17Z</dcterms:created>
  <dcterms:modified xsi:type="dcterms:W3CDTF">2013-09-03T08:46:56Z</dcterms:modified>
  <cp:category/>
  <cp:version/>
  <cp:contentType/>
  <cp:contentStatus/>
</cp:coreProperties>
</file>