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20445" windowHeight="9375" activeTab="0"/>
  </bookViews>
  <sheets>
    <sheet name="２表（第1表）" sheetId="1" r:id="rId1"/>
    <sheet name="２０表（第2表）" sheetId="2" r:id="rId2"/>
    <sheet name="２１表（第3表）" sheetId="3" r:id="rId3"/>
    <sheet name="２２表（第4表）" sheetId="4" r:id="rId4"/>
    <sheet name="財務分析（第5表）" sheetId="5" r:id="rId5"/>
    <sheet name="２３表(第6表)" sheetId="6" r:id="rId6"/>
    <sheet name="２４表（第7表）" sheetId="7" r:id="rId7"/>
    <sheet name="２１表給与費（第8表）" sheetId="8" r:id="rId8"/>
  </sheets>
  <definedNames>
    <definedName name="_xlnm.Print_Area" localSheetId="1">'２０表（第2表）'!$B$1:$Q$54</definedName>
    <definedName name="_xlnm.Print_Area" localSheetId="2">'２１表（第3表）'!$B$1:$AM$36</definedName>
    <definedName name="_xlnm.Print_Area" localSheetId="7">'２１表給与費（第8表）'!$B$1:$P$20</definedName>
    <definedName name="_xlnm.Print_Area" localSheetId="3">'２２表（第4表）'!$B$1:$Q$62</definedName>
    <definedName name="_xlnm.Print_Area" localSheetId="5">'２３表(第6表)'!$B$1:$Q$73</definedName>
    <definedName name="_xlnm.Print_Area" localSheetId="6">'２４表（第7表）'!$B$1:$Q$29</definedName>
    <definedName name="_xlnm.Print_Area" localSheetId="0">'２表（第1表）'!$B$1:$Q$60</definedName>
    <definedName name="_xlnm.Print_Area" localSheetId="4">'財務分析（第5表）'!$B$1:$Q$32</definedName>
    <definedName name="_xlnm.Print_Titles" localSheetId="1">'２０表（第2表）'!$1:$4</definedName>
    <definedName name="_xlnm.Print_Titles" localSheetId="2">'２１表（第3表）'!$B:$C,'２１表（第3表）'!$1:$4</definedName>
    <definedName name="_xlnm.Print_Titles" localSheetId="7">'２１表給与費（第8表）'!$B:$D,'２１表給与費（第8表）'!$1:$4</definedName>
    <definedName name="_xlnm.Print_Titles" localSheetId="3">'２２表（第4表）'!$B:$E,'２２表（第4表）'!$1:$4</definedName>
    <definedName name="_xlnm.Print_Titles" localSheetId="5">'２３表(第6表)'!$B:$E,'２３表(第6表)'!$1:$4</definedName>
    <definedName name="_xlnm.Print_Titles" localSheetId="6">'２４表（第7表）'!$B:$E,'２４表（第7表）'!$1:$4</definedName>
    <definedName name="_xlnm.Print_Titles" localSheetId="0">'２表（第1表）'!$3:$6</definedName>
    <definedName name="_xlnm.Print_Titles" localSheetId="4">'財務分析（第5表）'!$1:$4</definedName>
  </definedNames>
  <calcPr fullCalcOnLoad="1"/>
</workbook>
</file>

<file path=xl/comments3.xml><?xml version="1.0" encoding="utf-8"?>
<comments xmlns="http://schemas.openxmlformats.org/spreadsheetml/2006/main">
  <authors>
    <author>茨城県</author>
  </authors>
  <commentList>
    <comment ref="C15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C16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C17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</commentList>
</comments>
</file>

<file path=xl/comments7.xml><?xml version="1.0" encoding="utf-8"?>
<comments xmlns="http://schemas.openxmlformats.org/spreadsheetml/2006/main">
  <authors>
    <author>茨城県</author>
  </authors>
  <commentList>
    <comment ref="E10" authorId="0">
      <text>
        <r>
          <rPr>
            <sz val="9"/>
            <rFont val="ＭＳ Ｐゴシック"/>
            <family val="3"/>
          </rPr>
          <t xml:space="preserve">２４表５行　文言変更「（２）地方公営企業等金融機構」→「（２）地方公共団体金融機構」
</t>
        </r>
      </text>
    </comment>
  </commentList>
</comments>
</file>

<file path=xl/sharedStrings.xml><?xml version="1.0" encoding="utf-8"?>
<sst xmlns="http://schemas.openxmlformats.org/spreadsheetml/2006/main" count="826" uniqueCount="446">
  <si>
    <t>３．基本給（千円）　　（ａ）</t>
  </si>
  <si>
    <t>４．手　当（千円）　　（b）</t>
  </si>
  <si>
    <t>チェック</t>
  </si>
  <si>
    <t>有形固定資産</t>
  </si>
  <si>
    <t>固定資産</t>
  </si>
  <si>
    <t>流動資産うち</t>
  </si>
  <si>
    <t>資産合計</t>
  </si>
  <si>
    <t>固定負債</t>
  </si>
  <si>
    <t>流動負債</t>
  </si>
  <si>
    <t>負債合計</t>
  </si>
  <si>
    <t>資本金</t>
  </si>
  <si>
    <t>自己資本金</t>
  </si>
  <si>
    <t>借入資本金</t>
  </si>
  <si>
    <t>剰余金</t>
  </si>
  <si>
    <t>資本剰余金</t>
  </si>
  <si>
    <t>利益剰余金</t>
  </si>
  <si>
    <t>資本合計</t>
  </si>
  <si>
    <t>負債資本合計</t>
  </si>
  <si>
    <t>経常損益</t>
  </si>
  <si>
    <t>日立市</t>
  </si>
  <si>
    <t>082023</t>
  </si>
  <si>
    <t>稲敷市</t>
  </si>
  <si>
    <t>082295</t>
  </si>
  <si>
    <t>082121</t>
  </si>
  <si>
    <t>082147</t>
  </si>
  <si>
    <t>082155</t>
  </si>
  <si>
    <t>082236</t>
  </si>
  <si>
    <t>083020</t>
  </si>
  <si>
    <t>非設置</t>
  </si>
  <si>
    <t>地下水</t>
  </si>
  <si>
    <t>ダム等</t>
  </si>
  <si>
    <t>設置</t>
  </si>
  <si>
    <t>（常陸太田工水）</t>
  </si>
  <si>
    <t>（金砂郷工水）</t>
  </si>
  <si>
    <t>（円・銭／ｍ3）</t>
  </si>
  <si>
    <t>２．供用開始（予定）年月日</t>
  </si>
  <si>
    <t>４．給水先事業所数</t>
  </si>
  <si>
    <t>（１２）うち翌年度へ繰越される支出の財源充当額（Ｂ）</t>
  </si>
  <si>
    <t>笠間市</t>
  </si>
  <si>
    <t>（８）交付公債</t>
  </si>
  <si>
    <t>（９）その他</t>
  </si>
  <si>
    <t>13．他会計繰入金合計</t>
  </si>
  <si>
    <t>11．収益的支出に充てた企業債</t>
  </si>
  <si>
    <t>12．収益的支出に充てた他会計借入金</t>
  </si>
  <si>
    <t>７．他会計繰入金合計</t>
  </si>
  <si>
    <t>基準額</t>
  </si>
  <si>
    <t>実繰入額</t>
  </si>
  <si>
    <t>７．延経験年数（年）</t>
  </si>
  <si>
    <t>６．延年齢（歳）</t>
  </si>
  <si>
    <t>１．年間延職員数（人）</t>
  </si>
  <si>
    <t>２．年度末職員数（人）</t>
  </si>
  <si>
    <t>（単位：千円）</t>
  </si>
  <si>
    <t>第１表　施設及び業務概況に関する調</t>
  </si>
  <si>
    <t>団　　体　　名</t>
  </si>
  <si>
    <t>082023</t>
  </si>
  <si>
    <t>082121</t>
  </si>
  <si>
    <t>082147</t>
  </si>
  <si>
    <t>082155</t>
  </si>
  <si>
    <t xml:space="preserve">082163 </t>
  </si>
  <si>
    <t>082236</t>
  </si>
  <si>
    <t>082295</t>
  </si>
  <si>
    <t>083020</t>
  </si>
  <si>
    <t>089257</t>
  </si>
  <si>
    <t>常陸太田市</t>
  </si>
  <si>
    <t>高萩市</t>
  </si>
  <si>
    <t>北茨城市</t>
  </si>
  <si>
    <t>潮来市</t>
  </si>
  <si>
    <t>茨城町</t>
  </si>
  <si>
    <t>高萩・北茨城広域</t>
  </si>
  <si>
    <t>項　　　　　目</t>
  </si>
  <si>
    <t>（第1工水）</t>
  </si>
  <si>
    <t>（第２工水）</t>
  </si>
  <si>
    <t>工業用水道企業団</t>
  </si>
  <si>
    <t>１．建設開始年月日</t>
  </si>
  <si>
    <t>一部給水</t>
  </si>
  <si>
    <t>全部給水</t>
  </si>
  <si>
    <t>３．法適用年月日</t>
  </si>
  <si>
    <t>５．１ｍ3当たりの建設単価　（円）</t>
  </si>
  <si>
    <t>６．管理者設置状況</t>
  </si>
  <si>
    <t>７．建設事業費</t>
  </si>
  <si>
    <t>（1）総事業費</t>
  </si>
  <si>
    <t>計画</t>
  </si>
  <si>
    <t>（千円）</t>
  </si>
  <si>
    <t>実績</t>
  </si>
  <si>
    <t>ア国庫補助金　</t>
  </si>
  <si>
    <t>イ企業債　　　　</t>
  </si>
  <si>
    <t>ウ他会計繰入金</t>
  </si>
  <si>
    <t>エその他　　　　</t>
  </si>
  <si>
    <t>（2）補助対象事業費</t>
  </si>
  <si>
    <t>（3）基準料金（円・銭／ｍ3）</t>
  </si>
  <si>
    <t>（４）妥当投資額　　（千円）</t>
  </si>
  <si>
    <t>８．施設及び業務</t>
  </si>
  <si>
    <t>（１）水源の種類</t>
  </si>
  <si>
    <t>（２）取水能力</t>
  </si>
  <si>
    <t>（ｍ3／日）</t>
  </si>
  <si>
    <t>その他</t>
  </si>
  <si>
    <t>（３）水利権</t>
  </si>
  <si>
    <t>（４）導水管延長</t>
  </si>
  <si>
    <t>（ｍ）</t>
  </si>
  <si>
    <t>（５）送水管延長</t>
  </si>
  <si>
    <t>（ｍ）</t>
  </si>
  <si>
    <t>（６）配水管延長</t>
  </si>
  <si>
    <t>（ｍ）</t>
  </si>
  <si>
    <t>（７）導送配水ポンプ設置数</t>
  </si>
  <si>
    <t>（８）浄水場設置数</t>
  </si>
  <si>
    <t>（９）配水池設置数</t>
  </si>
  <si>
    <t>（１０）配水能力　</t>
  </si>
  <si>
    <t>現在</t>
  </si>
  <si>
    <t>（１１）年間総配水量（千ｍ3）</t>
  </si>
  <si>
    <t>（１２）１日平均配水量（ｍ3）</t>
  </si>
  <si>
    <t>（１３）契約水量</t>
  </si>
  <si>
    <t>（１４）有収水量　</t>
  </si>
  <si>
    <t>計量分</t>
  </si>
  <si>
    <t>（千ｍ3）</t>
  </si>
  <si>
    <t>料金算定分</t>
  </si>
  <si>
    <t>９．料金</t>
  </si>
  <si>
    <t>（１）料金　</t>
  </si>
  <si>
    <t>基本料金</t>
  </si>
  <si>
    <t>特定料金</t>
  </si>
  <si>
    <t>超過料金</t>
  </si>
  <si>
    <t>（３）現行料金実施年月日</t>
  </si>
  <si>
    <t>（４）その他営業協力金等（円・銭／ｍ3）</t>
  </si>
  <si>
    <t>１０．職員数</t>
  </si>
  <si>
    <t>（人）</t>
  </si>
  <si>
    <t>（１）損益勘定所属職員</t>
  </si>
  <si>
    <t>（２）資本勘定所属職員</t>
  </si>
  <si>
    <t>　　　　　　　　　計</t>
  </si>
  <si>
    <t>（２）実質料金改定率（％）</t>
  </si>
  <si>
    <t>工 業 用 水 道 事 業</t>
  </si>
  <si>
    <t>第２表　損益計算書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</si>
  <si>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</si>
  <si>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</si>
  <si>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</si>
  <si>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</si>
  <si>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</si>
  <si>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</si>
  <si>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</si>
  <si>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（ア）他会計負担金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</si>
  <si>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</si>
  <si>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</si>
  <si>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</si>
  <si>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</si>
  <si>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</si>
  <si>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</si>
  <si>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カ　雑収益</t>
  </si>
  <si>
    <t>２．総費用　（Ｅ）＋（Ｆ）＋（Ｈ）　　（Ｄ）</t>
  </si>
  <si>
    <t>（１）営業費用　　　　　　　　　（Ｅ）</t>
  </si>
  <si>
    <t>ア　原水及び浄水費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</si>
  <si>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</si>
  <si>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</si>
  <si>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</si>
  <si>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</si>
  <si>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</si>
  <si>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</si>
  <si>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</si>
  <si>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</si>
  <si>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</si>
  <si>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</si>
  <si>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</si>
  <si>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</si>
  <si>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</si>
  <si>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</si>
  <si>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</si>
  <si>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</si>
  <si>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</si>
  <si>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</si>
  <si>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</si>
  <si>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</si>
  <si>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</si>
  <si>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　　　　（Ａ）－（Ｄ）</t>
  </si>
  <si>
    <t>９．前年度繰越利益剰余金（又は欠損金）</t>
  </si>
  <si>
    <t>10．当年度未処分利益剰余金（又は未処理欠損金）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</si>
  <si>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</si>
  <si>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</si>
  <si>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</si>
  <si>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</si>
  <si>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県  計</t>
  </si>
  <si>
    <t>第３表　費用構成表</t>
  </si>
  <si>
    <t>　　　　　　　　団　体　名</t>
  </si>
  <si>
    <t>項　　　　目</t>
  </si>
  <si>
    <t>県　　　計</t>
  </si>
  <si>
    <t>費用内訳</t>
  </si>
  <si>
    <t>構成比</t>
  </si>
  <si>
    <t>給水原価</t>
  </si>
  <si>
    <t>1ｍ3当り（円）</t>
  </si>
  <si>
    <t>１．職員給与費</t>
  </si>
  <si>
    <t>（１）基本給</t>
  </si>
  <si>
    <t>－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</si>
  <si>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</si>
  <si>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</si>
  <si>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</si>
  <si>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</si>
  <si>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</si>
  <si>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</si>
  <si>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（２）企業債利息</t>
  </si>
  <si>
    <t>３．減価償却費</t>
  </si>
  <si>
    <t>４．動力費</t>
  </si>
  <si>
    <t>５．光熱水費</t>
  </si>
  <si>
    <t>－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</si>
  <si>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</si>
  <si>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</si>
  <si>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</si>
  <si>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</si>
  <si>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</si>
  <si>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</si>
  <si>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</si>
  <si>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</si>
  <si>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</si>
  <si>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</si>
  <si>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</si>
  <si>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</si>
  <si>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</si>
  <si>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</si>
  <si>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</si>
  <si>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</si>
  <si>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</si>
  <si>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</si>
  <si>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</si>
  <si>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</si>
  <si>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</si>
  <si>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</si>
  <si>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</si>
  <si>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</si>
  <si>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</si>
  <si>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</si>
  <si>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</si>
  <si>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</si>
  <si>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</si>
  <si>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</si>
  <si>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</si>
  <si>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</si>
  <si>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</si>
  <si>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</si>
  <si>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</si>
  <si>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</si>
  <si>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</si>
  <si>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</si>
  <si>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</si>
  <si>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</si>
  <si>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</si>
  <si>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</si>
  <si>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</si>
  <si>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</si>
  <si>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</si>
  <si>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</si>
  <si>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</si>
  <si>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</si>
  <si>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</si>
  <si>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</si>
  <si>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</si>
  <si>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</si>
  <si>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</si>
  <si>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</si>
  <si>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</si>
  <si>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</si>
  <si>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</si>
  <si>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</si>
  <si>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</si>
  <si>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</si>
  <si>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</si>
  <si>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</si>
  <si>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</si>
  <si>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（単位：％）</t>
  </si>
  <si>
    <t>県　　計</t>
  </si>
  <si>
    <t>第５表　　財務分析に関する調</t>
  </si>
  <si>
    <t>　団　　　　　　体　　　　　名</t>
  </si>
  <si>
    <t>区　　　　　　　　　　　分</t>
  </si>
  <si>
    <t>１．自己資本構成比率</t>
  </si>
  <si>
    <t>自己資本金＋剰余金　</t>
  </si>
  <si>
    <t>負債・資本合計</t>
  </si>
  <si>
    <t>２．固定資産対長期資本比率</t>
  </si>
  <si>
    <t>固定資産</t>
  </si>
  <si>
    <t>固定負債＋資本金＋剰余金</t>
  </si>
  <si>
    <t>３．流動比率</t>
  </si>
  <si>
    <t>流動資産</t>
  </si>
  <si>
    <t>流動負債</t>
  </si>
  <si>
    <t>４．総収支比率</t>
  </si>
  <si>
    <t>総収益</t>
  </si>
  <si>
    <t>総費用</t>
  </si>
  <si>
    <t>５．経常収支比率</t>
  </si>
  <si>
    <t>営業収益＋営業外収益</t>
  </si>
  <si>
    <t>営業費用＋営業外費用</t>
  </si>
  <si>
    <t>７．企業債償還元金対減価償却費比率</t>
  </si>
  <si>
    <t>建設改良のための企業債償還元金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</si>
  <si>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</si>
  <si>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</si>
  <si>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</si>
  <si>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</si>
  <si>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</si>
  <si>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</si>
  <si>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</si>
  <si>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</si>
  <si>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（４）職員給与費</t>
  </si>
  <si>
    <t>職員給与費</t>
  </si>
  <si>
    <t>第６表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</si>
  <si>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</si>
  <si>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</si>
  <si>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</si>
  <si>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</si>
  <si>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</si>
  <si>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</si>
  <si>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</si>
  <si>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</si>
  <si>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</si>
  <si>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</si>
  <si>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</si>
  <si>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</si>
  <si>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</si>
  <si>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</si>
  <si>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</si>
  <si>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</si>
  <si>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</si>
  <si>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建設利息</t>
  </si>
  <si>
    <t>補助対象事業費</t>
  </si>
  <si>
    <t>上記に対する財源としての企業債</t>
  </si>
  <si>
    <t>単独事業費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</si>
  <si>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</si>
  <si>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</si>
  <si>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</si>
  <si>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</si>
  <si>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</si>
  <si>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</si>
  <si>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</si>
  <si>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</si>
  <si>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</si>
  <si>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</si>
  <si>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</si>
  <si>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</si>
  <si>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</si>
  <si>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</si>
  <si>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</si>
  <si>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</si>
  <si>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</si>
  <si>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</si>
  <si>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</si>
  <si>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</si>
  <si>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</si>
  <si>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</si>
  <si>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</si>
  <si>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</si>
  <si>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</si>
  <si>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企業債に関する調</t>
  </si>
  <si>
    <t>企業債現在高</t>
  </si>
  <si>
    <t>資金別内訳</t>
  </si>
  <si>
    <t>（１）政府資金</t>
  </si>
  <si>
    <t>財政融資</t>
  </si>
  <si>
    <t>　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</si>
  <si>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</si>
  <si>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</si>
  <si>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</si>
  <si>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</si>
  <si>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</si>
  <si>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</si>
  <si>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</si>
  <si>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利率別内訳</t>
  </si>
  <si>
    <t>県  　計</t>
  </si>
  <si>
    <t>第８表　職員及び給与に関する調</t>
  </si>
  <si>
    <t>　　　　団　体　名</t>
  </si>
  <si>
    <t>内訳</t>
  </si>
  <si>
    <t>給料</t>
  </si>
  <si>
    <t>扶養手当</t>
  </si>
  <si>
    <t>時間外勤務手当</t>
  </si>
  <si>
    <t>特殊勤務手当</t>
  </si>
  <si>
    <t>期末勤勉手当</t>
  </si>
  <si>
    <t>５．計（千円）　　（ａ）＋（ｂ）</t>
  </si>
  <si>
    <t>資本合計－借入資本金</t>
  </si>
  <si>
    <t>{（Ｂ＋Ｃ）-（Ｅ＋Ｆ）}</t>
  </si>
  <si>
    <t>※四捨五入の関係で，構成費の合計が１００％にならない場合がある。</t>
  </si>
  <si>
    <t>×１００</t>
  </si>
  <si>
    <t>６．営業収支比率</t>
  </si>
  <si>
    <t>営業収益－受託工事収益</t>
  </si>
  <si>
    <t>営業費用－受託工事費用</t>
  </si>
  <si>
    <t>９．累積欠損金比率</t>
  </si>
  <si>
    <t>１０．不良債務比率</t>
  </si>
  <si>
    <t>　　　不良債務　　　</t>
  </si>
  <si>
    <t>　　　累積欠損金（当年度未処理欠損金）　　　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</si>
  <si>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</si>
  <si>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</si>
  <si>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</si>
  <si>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</si>
  <si>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</si>
  <si>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</si>
  <si>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</si>
  <si>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</si>
  <si>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</si>
  <si>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</si>
  <si>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</si>
  <si>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（１３）前年度同意等債で今年度収入分　　（Ｃ）</t>
  </si>
  <si>
    <t>082023</t>
  </si>
  <si>
    <t>082121</t>
  </si>
  <si>
    <t>082147</t>
  </si>
  <si>
    <t>082155</t>
  </si>
  <si>
    <t xml:space="preserve">082163 </t>
  </si>
  <si>
    <t>082236</t>
  </si>
  <si>
    <t>082295</t>
  </si>
  <si>
    <t>083020</t>
  </si>
  <si>
    <t>089257</t>
  </si>
  <si>
    <t>うち</t>
  </si>
  <si>
    <t>　</t>
  </si>
  <si>
    <t>うち</t>
  </si>
  <si>
    <t>うち</t>
  </si>
  <si>
    <t>うち</t>
  </si>
  <si>
    <t>（Ｄ）―（Ｅ）</t>
  </si>
  <si>
    <t>　　　　　　　　　　　　　 （Ｆ）</t>
  </si>
  <si>
    <t>８．企業債償還に対して
　　繰入れたもの</t>
  </si>
  <si>
    <t>９．企業債利息に対して
　　繰入れたもの</t>
  </si>
  <si>
    <t>６．当年度同意等債で未借入又は未発行の額</t>
  </si>
  <si>
    <t>（％）</t>
  </si>
  <si>
    <t>×１００</t>
  </si>
  <si>
    <t>－</t>
  </si>
  <si>
    <t>×１００</t>
  </si>
  <si>
    <t>×１００</t>
  </si>
  <si>
    <t>－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</si>
  <si>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</si>
  <si>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</si>
  <si>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</si>
  <si>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</si>
  <si>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</si>
  <si>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</si>
  <si>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</si>
  <si>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（１）企業債利息</t>
  </si>
  <si>
    <t>（２）一時借入金利息</t>
  </si>
  <si>
    <t>（３）他会計借入金等利息</t>
  </si>
  <si>
    <t>（２）地方公共団体金融機構</t>
  </si>
  <si>
    <t>１２．負担金</t>
  </si>
  <si>
    <t>１３．受水費</t>
  </si>
  <si>
    <t>１４．市町村交付金</t>
  </si>
  <si>
    <t>１５．その他</t>
  </si>
  <si>
    <t>１６．費用合計</t>
  </si>
  <si>
    <t>１７．受託工事費</t>
  </si>
  <si>
    <t>１８．附帯事業費</t>
  </si>
  <si>
    <t>１９．材料及び不用品売却原価</t>
  </si>
  <si>
    <t>２０．経常費用</t>
  </si>
  <si>
    <t>地域手当</t>
  </si>
  <si>
    <t>10．企業債元利償還金
　　 に対して繰入れたもの</t>
  </si>
  <si>
    <t>082163</t>
  </si>
  <si>
    <t>089257</t>
  </si>
  <si>
    <t>－</t>
  </si>
  <si>
    <t>－</t>
  </si>
  <si>
    <t>機構資金</t>
  </si>
  <si>
    <t>機構資金に係る繰上償還金分</t>
  </si>
  <si>
    <t>４．経常損失（△）</t>
  </si>
  <si>
    <t>８．純損失（△）</t>
  </si>
  <si>
    <t>カ当年度未処理欠損金（△）</t>
  </si>
  <si>
    <t>当年度純損失（△）</t>
  </si>
  <si>
    <t>経常損失（△）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</si>
</sst>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.00_ ;[Red]\-#,##0.00\ "/>
    <numFmt numFmtId="184" formatCode="#,###"/>
    <numFmt numFmtId="185" formatCode="####"/>
    <numFmt numFmtId="186" formatCode="[&lt;=999]000;000\-00"/>
    <numFmt numFmtId="187" formatCode="0_ ;[Red]\-0\ "/>
    <numFmt numFmtId="188" formatCode="0;&quot;▲ &quot;0"/>
    <numFmt numFmtId="189" formatCode="#,##0;&quot;▲ &quot;#,##0"/>
    <numFmt numFmtId="190" formatCode="#,##0;&quot;△ &quot;#,##0"/>
    <numFmt numFmtId="191" formatCode="#,###.0"/>
    <numFmt numFmtId="192" formatCode="#,##0.0_ ;[Red]\-#,##0.0\ "/>
    <numFmt numFmtId="193" formatCode="[$-411]ge\.m\.d;@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sz val="9"/>
      <color indexed="4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color indexed="53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26">
    <xf numFmtId="0" fontId="0" fillId="0" borderId="0" xfId="0" applyAlignment="1">
      <alignment/>
    </xf>
    <xf numFmtId="38" fontId="0" fillId="0" borderId="0" xfId="17" applyFill="1" applyAlignment="1">
      <alignment/>
    </xf>
    <xf numFmtId="38" fontId="0" fillId="0" borderId="0" xfId="17" applyFont="1" applyFill="1" applyAlignment="1">
      <alignment horizontal="right"/>
    </xf>
    <xf numFmtId="49" fontId="0" fillId="0" borderId="0" xfId="17" applyNumberFormat="1" applyFill="1" applyAlignment="1">
      <alignment horizontal="right"/>
    </xf>
    <xf numFmtId="0" fontId="0" fillId="0" borderId="0" xfId="17" applyNumberFormat="1" applyFill="1" applyAlignment="1">
      <alignment/>
    </xf>
    <xf numFmtId="57" fontId="0" fillId="0" borderId="0" xfId="17" applyNumberFormat="1" applyFill="1" applyAlignment="1">
      <alignment/>
    </xf>
    <xf numFmtId="1" fontId="0" fillId="0" borderId="0" xfId="17" applyNumberFormat="1" applyFill="1" applyAlignment="1">
      <alignment/>
    </xf>
    <xf numFmtId="40" fontId="0" fillId="0" borderId="0" xfId="17" applyNumberFormat="1" applyFill="1" applyAlignment="1">
      <alignment/>
    </xf>
    <xf numFmtId="49" fontId="0" fillId="0" borderId="0" xfId="17" applyNumberFormat="1" applyFont="1" applyFill="1" applyAlignment="1">
      <alignment horizontal="right"/>
    </xf>
    <xf numFmtId="177" fontId="0" fillId="0" borderId="0" xfId="17" applyNumberFormat="1" applyFill="1" applyAlignment="1">
      <alignment/>
    </xf>
    <xf numFmtId="38" fontId="0" fillId="0" borderId="0" xfId="17" applyFill="1" applyAlignment="1">
      <alignment horizontal="right"/>
    </xf>
    <xf numFmtId="184" fontId="5" fillId="0" borderId="0" xfId="17" applyNumberFormat="1" applyFont="1" applyBorder="1" applyAlignment="1">
      <alignment vertical="center"/>
    </xf>
    <xf numFmtId="184" fontId="0" fillId="0" borderId="0" xfId="17" applyNumberFormat="1" applyBorder="1" applyAlignment="1">
      <alignment vertical="center"/>
    </xf>
    <xf numFmtId="184" fontId="0" fillId="0" borderId="0" xfId="17" applyNumberFormat="1" applyAlignment="1">
      <alignment vertical="center"/>
    </xf>
    <xf numFmtId="184" fontId="0" fillId="0" borderId="0" xfId="17" applyNumberFormat="1" applyFont="1" applyAlignment="1">
      <alignment vertical="center"/>
    </xf>
    <xf numFmtId="187" fontId="0" fillId="2" borderId="0" xfId="17" applyNumberFormat="1" applyFill="1" applyAlignment="1">
      <alignment vertical="center"/>
    </xf>
    <xf numFmtId="187" fontId="0" fillId="0" borderId="0" xfId="17" applyNumberFormat="1" applyAlignment="1">
      <alignment vertical="center"/>
    </xf>
    <xf numFmtId="184" fontId="6" fillId="0" borderId="0" xfId="17" applyNumberFormat="1" applyFont="1" applyBorder="1" applyAlignment="1">
      <alignment vertical="center"/>
    </xf>
    <xf numFmtId="184" fontId="4" fillId="0" borderId="1" xfId="17" applyNumberFormat="1" applyFont="1" applyBorder="1" applyAlignment="1">
      <alignment vertical="center"/>
    </xf>
    <xf numFmtId="184" fontId="4" fillId="0" borderId="2" xfId="17" applyNumberFormat="1" applyFont="1" applyFill="1" applyBorder="1" applyAlignment="1">
      <alignment vertical="center"/>
    </xf>
    <xf numFmtId="184" fontId="4" fillId="0" borderId="0" xfId="17" applyNumberFormat="1" applyFont="1" applyFill="1" applyBorder="1" applyAlignment="1">
      <alignment vertical="center"/>
    </xf>
    <xf numFmtId="38" fontId="4" fillId="0" borderId="3" xfId="17" applyFont="1" applyBorder="1" applyAlignment="1">
      <alignment horizontal="center" vertical="center"/>
    </xf>
    <xf numFmtId="184" fontId="4" fillId="3" borderId="4" xfId="17" applyNumberFormat="1" applyFont="1" applyFill="1" applyBorder="1" applyAlignment="1">
      <alignment vertical="center"/>
    </xf>
    <xf numFmtId="184" fontId="4" fillId="3" borderId="1" xfId="17" applyNumberFormat="1" applyFont="1" applyFill="1" applyBorder="1" applyAlignment="1">
      <alignment vertical="center"/>
    </xf>
    <xf numFmtId="184" fontId="4" fillId="3" borderId="2" xfId="17" applyNumberFormat="1" applyFont="1" applyFill="1" applyBorder="1" applyAlignment="1">
      <alignment vertical="center"/>
    </xf>
    <xf numFmtId="184" fontId="4" fillId="0" borderId="2" xfId="17" applyNumberFormat="1" applyFont="1" applyBorder="1" applyAlignment="1">
      <alignment vertical="center"/>
    </xf>
    <xf numFmtId="38" fontId="4" fillId="0" borderId="5" xfId="17" applyFont="1" applyFill="1" applyBorder="1" applyAlignment="1">
      <alignment vertical="center"/>
    </xf>
    <xf numFmtId="184" fontId="4" fillId="0" borderId="6" xfId="17" applyNumberFormat="1" applyFont="1" applyBorder="1" applyAlignment="1">
      <alignment vertical="center"/>
    </xf>
    <xf numFmtId="184" fontId="4" fillId="0" borderId="7" xfId="17" applyNumberFormat="1" applyFont="1" applyBorder="1" applyAlignment="1">
      <alignment vertical="center"/>
    </xf>
    <xf numFmtId="184" fontId="4" fillId="0" borderId="8" xfId="17" applyNumberFormat="1" applyFont="1" applyFill="1" applyBorder="1" applyAlignment="1">
      <alignment vertical="center"/>
    </xf>
    <xf numFmtId="184" fontId="4" fillId="0" borderId="5" xfId="17" applyNumberFormat="1" applyFont="1" applyFill="1" applyBorder="1" applyAlignment="1">
      <alignment vertical="center"/>
    </xf>
    <xf numFmtId="184" fontId="4" fillId="0" borderId="9" xfId="17" applyNumberFormat="1" applyFont="1" applyFill="1" applyBorder="1" applyAlignment="1">
      <alignment vertical="center"/>
    </xf>
    <xf numFmtId="184" fontId="4" fillId="0" borderId="0" xfId="17" applyNumberFormat="1" applyFont="1" applyAlignment="1">
      <alignment horizontal="center" vertical="center"/>
    </xf>
    <xf numFmtId="38" fontId="0" fillId="0" borderId="0" xfId="17" applyFont="1" applyFill="1" applyAlignment="1">
      <alignment vertical="center"/>
    </xf>
    <xf numFmtId="38" fontId="0" fillId="0" borderId="0" xfId="17" applyFill="1" applyAlignment="1">
      <alignment vertical="center"/>
    </xf>
    <xf numFmtId="38" fontId="3" fillId="0" borderId="10" xfId="17" applyFont="1" applyFill="1" applyBorder="1" applyAlignment="1">
      <alignment vertical="center"/>
    </xf>
    <xf numFmtId="38" fontId="6" fillId="0" borderId="0" xfId="17" applyFont="1" applyFill="1" applyAlignment="1">
      <alignment vertical="center"/>
    </xf>
    <xf numFmtId="38" fontId="4" fillId="0" borderId="0" xfId="17" applyFont="1" applyFill="1" applyAlignment="1">
      <alignment horizontal="right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11" xfId="17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38" fontId="4" fillId="0" borderId="13" xfId="17" applyFont="1" applyFill="1" applyBorder="1" applyAlignment="1">
      <alignment horizontal="center" vertical="center"/>
    </xf>
    <xf numFmtId="38" fontId="4" fillId="0" borderId="10" xfId="17" applyFont="1" applyFill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184" fontId="0" fillId="0" borderId="0" xfId="17" applyNumberFormat="1" applyFill="1" applyAlignment="1">
      <alignment vertical="center"/>
    </xf>
    <xf numFmtId="184" fontId="4" fillId="0" borderId="0" xfId="17" applyNumberFormat="1" applyFont="1" applyBorder="1" applyAlignment="1">
      <alignment vertical="center"/>
    </xf>
    <xf numFmtId="38" fontId="4" fillId="0" borderId="9" xfId="17" applyFont="1" applyFill="1" applyBorder="1" applyAlignment="1">
      <alignment vertical="center"/>
    </xf>
    <xf numFmtId="184" fontId="4" fillId="0" borderId="5" xfId="0" applyNumberFormat="1" applyFont="1" applyFill="1" applyBorder="1" applyAlignment="1">
      <alignment vertical="center"/>
    </xf>
    <xf numFmtId="49" fontId="0" fillId="0" borderId="0" xfId="17" applyNumberFormat="1" applyFill="1" applyAlignment="1">
      <alignment horizontal="right" vertical="center"/>
    </xf>
    <xf numFmtId="49" fontId="3" fillId="0" borderId="2" xfId="17" applyNumberFormat="1" applyFont="1" applyFill="1" applyBorder="1" applyAlignment="1">
      <alignment horizontal="right" vertical="center"/>
    </xf>
    <xf numFmtId="49" fontId="3" fillId="0" borderId="0" xfId="17" applyNumberFormat="1" applyFont="1" applyFill="1" applyBorder="1" applyAlignment="1">
      <alignment horizontal="right" vertical="center"/>
    </xf>
    <xf numFmtId="38" fontId="3" fillId="0" borderId="13" xfId="17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0" fontId="3" fillId="0" borderId="10" xfId="17" applyNumberFormat="1" applyFont="1" applyFill="1" applyBorder="1" applyAlignment="1">
      <alignment vertical="center"/>
    </xf>
    <xf numFmtId="0" fontId="3" fillId="0" borderId="7" xfId="17" applyNumberFormat="1" applyFont="1" applyFill="1" applyBorder="1" applyAlignment="1">
      <alignment vertical="center"/>
    </xf>
    <xf numFmtId="57" fontId="0" fillId="0" borderId="0" xfId="17" applyNumberFormat="1" applyFill="1" applyAlignment="1">
      <alignment vertical="center"/>
    </xf>
    <xf numFmtId="0" fontId="3" fillId="0" borderId="1" xfId="17" applyNumberFormat="1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5" xfId="17" applyFont="1" applyFill="1" applyBorder="1" applyAlignment="1">
      <alignment vertical="center"/>
    </xf>
    <xf numFmtId="1" fontId="3" fillId="0" borderId="4" xfId="17" applyNumberFormat="1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14" xfId="17" applyFont="1" applyFill="1" applyBorder="1" applyAlignment="1">
      <alignment vertical="center"/>
    </xf>
    <xf numFmtId="1" fontId="3" fillId="0" borderId="2" xfId="17" applyNumberFormat="1" applyFont="1" applyFill="1" applyBorder="1" applyAlignment="1">
      <alignment vertical="center"/>
    </xf>
    <xf numFmtId="1" fontId="3" fillId="0" borderId="1" xfId="17" applyNumberFormat="1" applyFont="1" applyFill="1" applyBorder="1" applyAlignment="1">
      <alignment vertical="center"/>
    </xf>
    <xf numFmtId="1" fontId="0" fillId="0" borderId="0" xfId="17" applyNumberFormat="1" applyFill="1" applyAlignment="1">
      <alignment vertical="center"/>
    </xf>
    <xf numFmtId="40" fontId="3" fillId="0" borderId="2" xfId="17" applyNumberFormat="1" applyFont="1" applyFill="1" applyBorder="1" applyAlignment="1">
      <alignment vertical="center"/>
    </xf>
    <xf numFmtId="40" fontId="0" fillId="0" borderId="0" xfId="17" applyNumberFormat="1" applyFill="1" applyAlignment="1">
      <alignment vertical="center"/>
    </xf>
    <xf numFmtId="38" fontId="3" fillId="0" borderId="2" xfId="17" applyFont="1" applyFill="1" applyBorder="1" applyAlignment="1">
      <alignment vertical="center"/>
    </xf>
    <xf numFmtId="38" fontId="3" fillId="0" borderId="15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38" fontId="3" fillId="0" borderId="6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13" xfId="17" applyFont="1" applyFill="1" applyBorder="1" applyAlignment="1">
      <alignment horizontal="right" vertical="center"/>
    </xf>
    <xf numFmtId="57" fontId="3" fillId="0" borderId="6" xfId="17" applyNumberFormat="1" applyFont="1" applyFill="1" applyBorder="1" applyAlignment="1">
      <alignment vertical="center"/>
    </xf>
    <xf numFmtId="177" fontId="0" fillId="0" borderId="0" xfId="17" applyNumberFormat="1" applyFill="1" applyAlignment="1">
      <alignment vertical="center"/>
    </xf>
    <xf numFmtId="38" fontId="3" fillId="0" borderId="6" xfId="17" applyFont="1" applyFill="1" applyBorder="1" applyAlignment="1">
      <alignment horizontal="right" vertical="center"/>
    </xf>
    <xf numFmtId="38" fontId="3" fillId="0" borderId="12" xfId="17" applyFont="1" applyFill="1" applyBorder="1" applyAlignment="1">
      <alignment vertical="center"/>
    </xf>
    <xf numFmtId="38" fontId="0" fillId="0" borderId="0" xfId="17" applyFill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184" fontId="4" fillId="0" borderId="0" xfId="17" applyNumberFormat="1" applyFont="1" applyFill="1" applyAlignment="1">
      <alignment horizontal="center" vertical="center"/>
    </xf>
    <xf numFmtId="177" fontId="6" fillId="0" borderId="0" xfId="17" applyNumberFormat="1" applyFont="1" applyAlignment="1">
      <alignment vertical="center"/>
    </xf>
    <xf numFmtId="177" fontId="4" fillId="0" borderId="0" xfId="17" applyNumberFormat="1" applyFont="1" applyBorder="1" applyAlignment="1">
      <alignment horizontal="right" vertical="center"/>
    </xf>
    <xf numFmtId="177" fontId="4" fillId="0" borderId="0" xfId="17" applyNumberFormat="1" applyFont="1" applyBorder="1" applyAlignment="1">
      <alignment horizontal="left" vertical="center"/>
    </xf>
    <xf numFmtId="177" fontId="4" fillId="0" borderId="13" xfId="17" applyNumberFormat="1" applyFont="1" applyBorder="1" applyAlignment="1">
      <alignment vertical="center"/>
    </xf>
    <xf numFmtId="177" fontId="4" fillId="0" borderId="12" xfId="17" applyNumberFormat="1" applyFont="1" applyBorder="1" applyAlignment="1">
      <alignment horizontal="center" vertical="center"/>
    </xf>
    <xf numFmtId="177" fontId="4" fillId="0" borderId="11" xfId="17" applyNumberFormat="1" applyFont="1" applyBorder="1" applyAlignment="1">
      <alignment vertical="center"/>
    </xf>
    <xf numFmtId="177" fontId="4" fillId="0" borderId="12" xfId="17" applyNumberFormat="1" applyFont="1" applyBorder="1" applyAlignment="1">
      <alignment vertical="center"/>
    </xf>
    <xf numFmtId="177" fontId="4" fillId="0" borderId="0" xfId="17" applyNumberFormat="1" applyFont="1" applyAlignment="1">
      <alignment horizontal="center" vertical="center"/>
    </xf>
    <xf numFmtId="38" fontId="4" fillId="0" borderId="6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3" fillId="0" borderId="0" xfId="17" applyFont="1" applyFill="1" applyAlignment="1">
      <alignment vertical="center"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horizontal="right" vertical="center"/>
    </xf>
    <xf numFmtId="184" fontId="2" fillId="0" borderId="0" xfId="0" applyNumberFormat="1" applyFont="1" applyAlignment="1">
      <alignment horizontal="left" vertical="center"/>
    </xf>
    <xf numFmtId="184" fontId="0" fillId="0" borderId="0" xfId="0" applyNumberFormat="1" applyAlignment="1">
      <alignment vertical="center"/>
    </xf>
    <xf numFmtId="184" fontId="0" fillId="3" borderId="0" xfId="0" applyNumberFormat="1" applyFill="1" applyAlignment="1">
      <alignment vertical="center"/>
    </xf>
    <xf numFmtId="184" fontId="6" fillId="0" borderId="0" xfId="0" applyNumberFormat="1" applyFont="1" applyAlignment="1">
      <alignment horizontal="left" vertical="center"/>
    </xf>
    <xf numFmtId="184" fontId="4" fillId="0" borderId="4" xfId="0" applyNumberFormat="1" applyFont="1" applyBorder="1" applyAlignment="1">
      <alignment horizontal="left" vertical="center"/>
    </xf>
    <xf numFmtId="184" fontId="4" fillId="0" borderId="2" xfId="0" applyNumberFormat="1" applyFont="1" applyBorder="1" applyAlignment="1">
      <alignment horizontal="left" vertical="center"/>
    </xf>
    <xf numFmtId="184" fontId="4" fillId="0" borderId="0" xfId="0" applyNumberFormat="1" applyFont="1" applyAlignment="1">
      <alignment horizontal="center" vertical="center"/>
    </xf>
    <xf numFmtId="38" fontId="3" fillId="0" borderId="0" xfId="17" applyFont="1" applyFill="1" applyAlignment="1">
      <alignment horizontal="center" vertical="center"/>
    </xf>
    <xf numFmtId="184" fontId="4" fillId="0" borderId="1" xfId="0" applyNumberFormat="1" applyFont="1" applyFill="1" applyBorder="1" applyAlignment="1">
      <alignment horizontal="left" vertical="center"/>
    </xf>
    <xf numFmtId="184" fontId="4" fillId="0" borderId="4" xfId="0" applyNumberFormat="1" applyFont="1" applyFill="1" applyBorder="1" applyAlignment="1">
      <alignment horizontal="left" vertical="center"/>
    </xf>
    <xf numFmtId="184" fontId="4" fillId="0" borderId="2" xfId="0" applyNumberFormat="1" applyFont="1" applyFill="1" applyBorder="1" applyAlignment="1">
      <alignment horizontal="left" vertical="center"/>
    </xf>
    <xf numFmtId="184" fontId="4" fillId="0" borderId="6" xfId="0" applyNumberFormat="1" applyFont="1" applyFill="1" applyBorder="1" applyAlignment="1">
      <alignment horizontal="left" vertical="center"/>
    </xf>
    <xf numFmtId="184" fontId="4" fillId="0" borderId="10" xfId="0" applyNumberFormat="1" applyFont="1" applyFill="1" applyBorder="1" applyAlignment="1">
      <alignment horizontal="left" vertical="center"/>
    </xf>
    <xf numFmtId="184" fontId="0" fillId="0" borderId="0" xfId="0" applyNumberFormat="1" applyFill="1" applyAlignment="1">
      <alignment horizontal="right" vertical="center"/>
    </xf>
    <xf numFmtId="184" fontId="0" fillId="0" borderId="0" xfId="0" applyNumberFormat="1" applyFill="1" applyAlignment="1">
      <alignment vertical="center"/>
    </xf>
    <xf numFmtId="38" fontId="6" fillId="0" borderId="0" xfId="17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0" fillId="0" borderId="0" xfId="17" applyFont="1" applyFill="1" applyAlignment="1">
      <alignment vertical="center"/>
    </xf>
    <xf numFmtId="49" fontId="3" fillId="0" borderId="16" xfId="17" applyNumberFormat="1" applyFont="1" applyFill="1" applyBorder="1" applyAlignment="1">
      <alignment horizontal="right" vertical="center"/>
    </xf>
    <xf numFmtId="49" fontId="3" fillId="0" borderId="17" xfId="17" applyNumberFormat="1" applyFont="1" applyFill="1" applyBorder="1" applyAlignment="1">
      <alignment horizontal="right" vertical="center"/>
    </xf>
    <xf numFmtId="49" fontId="3" fillId="0" borderId="18" xfId="17" applyNumberFormat="1" applyFont="1" applyFill="1" applyBorder="1" applyAlignment="1">
      <alignment horizontal="right" vertical="center"/>
    </xf>
    <xf numFmtId="0" fontId="3" fillId="0" borderId="19" xfId="17" applyNumberFormat="1" applyFont="1" applyFill="1" applyBorder="1" applyAlignment="1">
      <alignment vertical="center"/>
    </xf>
    <xf numFmtId="57" fontId="3" fillId="0" borderId="18" xfId="17" applyNumberFormat="1" applyFont="1" applyFill="1" applyBorder="1" applyAlignment="1">
      <alignment vertical="center"/>
    </xf>
    <xf numFmtId="0" fontId="3" fillId="0" borderId="20" xfId="17" applyNumberFormat="1" applyFont="1" applyFill="1" applyBorder="1" applyAlignment="1">
      <alignment vertical="center"/>
    </xf>
    <xf numFmtId="38" fontId="3" fillId="0" borderId="21" xfId="17" applyFont="1" applyFill="1" applyBorder="1" applyAlignment="1">
      <alignment vertical="center"/>
    </xf>
    <xf numFmtId="1" fontId="3" fillId="0" borderId="18" xfId="17" applyNumberFormat="1" applyFont="1" applyFill="1" applyBorder="1" applyAlignment="1">
      <alignment vertical="center"/>
    </xf>
    <xf numFmtId="0" fontId="3" fillId="0" borderId="18" xfId="17" applyNumberFormat="1" applyFont="1" applyFill="1" applyBorder="1" applyAlignment="1">
      <alignment vertical="center"/>
    </xf>
    <xf numFmtId="38" fontId="3" fillId="0" borderId="18" xfId="17" applyFont="1" applyFill="1" applyBorder="1" applyAlignment="1">
      <alignment vertical="center"/>
    </xf>
    <xf numFmtId="38" fontId="3" fillId="0" borderId="20" xfId="17" applyFont="1" applyFill="1" applyBorder="1" applyAlignment="1">
      <alignment vertical="center"/>
    </xf>
    <xf numFmtId="38" fontId="3" fillId="0" borderId="19" xfId="17" applyFont="1" applyFill="1" applyBorder="1" applyAlignment="1">
      <alignment vertical="center"/>
    </xf>
    <xf numFmtId="38" fontId="3" fillId="0" borderId="18" xfId="17" applyFont="1" applyFill="1" applyBorder="1" applyAlignment="1">
      <alignment horizontal="right" vertical="center"/>
    </xf>
    <xf numFmtId="38" fontId="3" fillId="0" borderId="22" xfId="17" applyFont="1" applyFill="1" applyBorder="1" applyAlignment="1">
      <alignment vertical="center"/>
    </xf>
    <xf numFmtId="38" fontId="3" fillId="0" borderId="23" xfId="17" applyFont="1" applyFill="1" applyBorder="1" applyAlignment="1">
      <alignment vertical="center"/>
    </xf>
    <xf numFmtId="38" fontId="3" fillId="0" borderId="24" xfId="17" applyFont="1" applyFill="1" applyBorder="1" applyAlignment="1">
      <alignment vertical="center"/>
    </xf>
    <xf numFmtId="38" fontId="3" fillId="0" borderId="25" xfId="17" applyFont="1" applyFill="1" applyBorder="1" applyAlignment="1">
      <alignment vertical="center"/>
    </xf>
    <xf numFmtId="38" fontId="3" fillId="0" borderId="26" xfId="17" applyFont="1" applyFill="1" applyBorder="1" applyAlignment="1">
      <alignment vertical="center"/>
    </xf>
    <xf numFmtId="38" fontId="3" fillId="0" borderId="27" xfId="17" applyFont="1" applyFill="1" applyBorder="1" applyAlignment="1">
      <alignment vertical="center"/>
    </xf>
    <xf numFmtId="38" fontId="3" fillId="0" borderId="28" xfId="17" applyFont="1" applyFill="1" applyBorder="1" applyAlignment="1">
      <alignment vertical="center"/>
    </xf>
    <xf numFmtId="0" fontId="3" fillId="0" borderId="13" xfId="17" applyNumberFormat="1" applyFont="1" applyFill="1" applyBorder="1" applyAlignment="1">
      <alignment vertical="center"/>
    </xf>
    <xf numFmtId="38" fontId="3" fillId="0" borderId="22" xfId="17" applyFont="1" applyFill="1" applyBorder="1" applyAlignment="1">
      <alignment horizontal="left" vertical="center"/>
    </xf>
    <xf numFmtId="38" fontId="3" fillId="0" borderId="29" xfId="17" applyFont="1" applyFill="1" applyBorder="1" applyAlignment="1">
      <alignment vertical="center"/>
    </xf>
    <xf numFmtId="38" fontId="0" fillId="0" borderId="29" xfId="17" applyFill="1" applyBorder="1" applyAlignment="1">
      <alignment vertical="center"/>
    </xf>
    <xf numFmtId="38" fontId="3" fillId="0" borderId="30" xfId="17" applyFont="1" applyFill="1" applyBorder="1" applyAlignment="1">
      <alignment vertical="center"/>
    </xf>
    <xf numFmtId="38" fontId="3" fillId="0" borderId="11" xfId="17" applyFont="1" applyFill="1" applyBorder="1" applyAlignment="1">
      <alignment vertical="center"/>
    </xf>
    <xf numFmtId="38" fontId="3" fillId="0" borderId="31" xfId="17" applyFont="1" applyFill="1" applyBorder="1" applyAlignment="1">
      <alignment vertical="center"/>
    </xf>
    <xf numFmtId="38" fontId="3" fillId="0" borderId="32" xfId="17" applyFont="1" applyFill="1" applyBorder="1" applyAlignment="1">
      <alignment vertical="center"/>
    </xf>
    <xf numFmtId="38" fontId="0" fillId="0" borderId="0" xfId="17" applyFont="1" applyFill="1" applyAlignment="1">
      <alignment/>
    </xf>
    <xf numFmtId="184" fontId="4" fillId="0" borderId="16" xfId="17" applyNumberFormat="1" applyFont="1" applyBorder="1" applyAlignment="1">
      <alignment vertical="center"/>
    </xf>
    <xf numFmtId="184" fontId="4" fillId="0" borderId="17" xfId="17" applyNumberFormat="1" applyFont="1" applyBorder="1" applyAlignment="1">
      <alignment vertical="center"/>
    </xf>
    <xf numFmtId="49" fontId="4" fillId="0" borderId="33" xfId="17" applyNumberFormat="1" applyFont="1" applyBorder="1" applyAlignment="1">
      <alignment horizontal="center" vertical="center"/>
    </xf>
    <xf numFmtId="49" fontId="4" fillId="0" borderId="34" xfId="17" applyNumberFormat="1" applyFont="1" applyBorder="1" applyAlignment="1">
      <alignment horizontal="center" vertical="center"/>
    </xf>
    <xf numFmtId="184" fontId="4" fillId="0" borderId="18" xfId="17" applyNumberFormat="1" applyFont="1" applyFill="1" applyBorder="1" applyAlignment="1">
      <alignment vertical="center"/>
    </xf>
    <xf numFmtId="184" fontId="4" fillId="3" borderId="19" xfId="17" applyNumberFormat="1" applyFont="1" applyFill="1" applyBorder="1" applyAlignment="1">
      <alignment vertical="center"/>
    </xf>
    <xf numFmtId="184" fontId="4" fillId="3" borderId="18" xfId="17" applyNumberFormat="1" applyFont="1" applyFill="1" applyBorder="1" applyAlignment="1">
      <alignment vertical="center"/>
    </xf>
    <xf numFmtId="184" fontId="4" fillId="0" borderId="18" xfId="17" applyNumberFormat="1" applyFont="1" applyBorder="1" applyAlignment="1">
      <alignment vertical="center"/>
    </xf>
    <xf numFmtId="184" fontId="4" fillId="0" borderId="20" xfId="17" applyNumberFormat="1" applyFont="1" applyBorder="1" applyAlignment="1">
      <alignment vertical="center"/>
    </xf>
    <xf numFmtId="184" fontId="4" fillId="0" borderId="21" xfId="17" applyNumberFormat="1" applyFont="1" applyBorder="1" applyAlignment="1">
      <alignment vertical="center"/>
    </xf>
    <xf numFmtId="184" fontId="0" fillId="0" borderId="0" xfId="17" applyNumberFormat="1" applyBorder="1" applyAlignment="1">
      <alignment horizontal="center" vertical="center"/>
    </xf>
    <xf numFmtId="184" fontId="0" fillId="3" borderId="0" xfId="17" applyNumberFormat="1" applyFill="1" applyAlignment="1">
      <alignment vertical="center"/>
    </xf>
    <xf numFmtId="184" fontId="0" fillId="4" borderId="0" xfId="17" applyNumberFormat="1" applyFill="1" applyAlignment="1">
      <alignment vertical="center"/>
    </xf>
    <xf numFmtId="49" fontId="4" fillId="0" borderId="17" xfId="17" applyNumberFormat="1" applyFont="1" applyBorder="1" applyAlignment="1">
      <alignment horizontal="center" vertical="center"/>
    </xf>
    <xf numFmtId="49" fontId="4" fillId="0" borderId="0" xfId="17" applyNumberFormat="1" applyFont="1" applyBorder="1" applyAlignment="1">
      <alignment horizontal="center" vertical="center" shrinkToFit="1"/>
    </xf>
    <xf numFmtId="184" fontId="4" fillId="0" borderId="10" xfId="17" applyNumberFormat="1" applyFont="1" applyFill="1" applyBorder="1" applyAlignment="1">
      <alignment vertical="center"/>
    </xf>
    <xf numFmtId="184" fontId="4" fillId="0" borderId="7" xfId="17" applyNumberFormat="1" applyFont="1" applyFill="1" applyBorder="1" applyAlignment="1">
      <alignment vertical="center"/>
    </xf>
    <xf numFmtId="184" fontId="4" fillId="0" borderId="27" xfId="17" applyNumberFormat="1" applyFont="1" applyFill="1" applyBorder="1" applyAlignment="1">
      <alignment vertical="center"/>
    </xf>
    <xf numFmtId="184" fontId="4" fillId="3" borderId="0" xfId="17" applyNumberFormat="1" applyFont="1" applyFill="1" applyBorder="1" applyAlignment="1">
      <alignment vertical="center"/>
    </xf>
    <xf numFmtId="184" fontId="4" fillId="0" borderId="6" xfId="17" applyNumberFormat="1" applyFont="1" applyFill="1" applyBorder="1" applyAlignment="1">
      <alignment vertical="center"/>
    </xf>
    <xf numFmtId="184" fontId="4" fillId="0" borderId="35" xfId="17" applyNumberFormat="1" applyFont="1" applyFill="1" applyBorder="1" applyAlignment="1">
      <alignment vertical="center"/>
    </xf>
    <xf numFmtId="184" fontId="4" fillId="0" borderId="22" xfId="17" applyNumberFormat="1" applyFont="1" applyFill="1" applyBorder="1" applyAlignment="1">
      <alignment horizontal="center" vertical="center"/>
    </xf>
    <xf numFmtId="184" fontId="4" fillId="0" borderId="29" xfId="17" applyNumberFormat="1" applyFont="1" applyFill="1" applyBorder="1" applyAlignment="1">
      <alignment horizontal="center" vertical="center"/>
    </xf>
    <xf numFmtId="38" fontId="4" fillId="0" borderId="30" xfId="17" applyFont="1" applyBorder="1" applyAlignment="1">
      <alignment horizontal="center" vertical="center" shrinkToFit="1"/>
    </xf>
    <xf numFmtId="38" fontId="4" fillId="0" borderId="29" xfId="17" applyFont="1" applyBorder="1" applyAlignment="1">
      <alignment horizontal="center" vertical="center" shrinkToFit="1"/>
    </xf>
    <xf numFmtId="38" fontId="4" fillId="0" borderId="11" xfId="17" applyFont="1" applyBorder="1" applyAlignment="1">
      <alignment horizontal="center" vertical="center"/>
    </xf>
    <xf numFmtId="184" fontId="4" fillId="0" borderId="12" xfId="17" applyNumberFormat="1" applyFont="1" applyFill="1" applyBorder="1" applyAlignment="1">
      <alignment vertical="center"/>
    </xf>
    <xf numFmtId="184" fontId="4" fillId="0" borderId="36" xfId="17" applyNumberFormat="1" applyFont="1" applyBorder="1" applyAlignment="1">
      <alignment horizontal="center" vertical="center"/>
    </xf>
    <xf numFmtId="184" fontId="4" fillId="0" borderId="37" xfId="17" applyNumberFormat="1" applyFont="1" applyFill="1" applyBorder="1" applyAlignment="1">
      <alignment horizontal="center" vertical="center"/>
    </xf>
    <xf numFmtId="184" fontId="4" fillId="0" borderId="38" xfId="17" applyNumberFormat="1" applyFont="1" applyFill="1" applyBorder="1" applyAlignment="1">
      <alignment horizontal="center" vertical="center"/>
    </xf>
    <xf numFmtId="184" fontId="4" fillId="3" borderId="37" xfId="17" applyNumberFormat="1" applyFont="1" applyFill="1" applyBorder="1" applyAlignment="1">
      <alignment vertical="center"/>
    </xf>
    <xf numFmtId="184" fontId="4" fillId="3" borderId="39" xfId="17" applyNumberFormat="1" applyFont="1" applyFill="1" applyBorder="1" applyAlignment="1">
      <alignment vertical="center"/>
    </xf>
    <xf numFmtId="184" fontId="4" fillId="0" borderId="40" xfId="17" applyNumberFormat="1" applyFont="1" applyBorder="1" applyAlignment="1">
      <alignment vertical="center"/>
    </xf>
    <xf numFmtId="184" fontId="4" fillId="0" borderId="39" xfId="17" applyNumberFormat="1" applyFont="1" applyBorder="1" applyAlignment="1">
      <alignment vertical="center"/>
    </xf>
    <xf numFmtId="184" fontId="4" fillId="0" borderId="41" xfId="17" applyNumberFormat="1" applyFont="1" applyBorder="1" applyAlignment="1">
      <alignment vertical="center"/>
    </xf>
    <xf numFmtId="184" fontId="4" fillId="0" borderId="42" xfId="17" applyNumberFormat="1" applyFont="1" applyFill="1" applyBorder="1" applyAlignment="1">
      <alignment vertical="center"/>
    </xf>
    <xf numFmtId="184" fontId="4" fillId="0" borderId="43" xfId="17" applyNumberFormat="1" applyFont="1" applyFill="1" applyBorder="1" applyAlignment="1">
      <alignment vertical="center"/>
    </xf>
    <xf numFmtId="184" fontId="4" fillId="0" borderId="44" xfId="17" applyNumberFormat="1" applyFont="1" applyFill="1" applyBorder="1" applyAlignment="1">
      <alignment vertical="center"/>
    </xf>
    <xf numFmtId="184" fontId="4" fillId="0" borderId="21" xfId="17" applyNumberFormat="1" applyFont="1" applyFill="1" applyBorder="1" applyAlignment="1">
      <alignment vertical="center"/>
    </xf>
    <xf numFmtId="184" fontId="4" fillId="0" borderId="40" xfId="17" applyNumberFormat="1" applyFont="1" applyFill="1" applyBorder="1" applyAlignment="1">
      <alignment vertical="center"/>
    </xf>
    <xf numFmtId="184" fontId="4" fillId="0" borderId="1" xfId="17" applyNumberFormat="1" applyFont="1" applyFill="1" applyBorder="1" applyAlignment="1">
      <alignment vertical="center"/>
    </xf>
    <xf numFmtId="184" fontId="4" fillId="0" borderId="39" xfId="17" applyNumberFormat="1" applyFont="1" applyFill="1" applyBorder="1" applyAlignment="1">
      <alignment vertical="center"/>
    </xf>
    <xf numFmtId="184" fontId="4" fillId="0" borderId="4" xfId="17" applyNumberFormat="1" applyFont="1" applyFill="1" applyBorder="1" applyAlignment="1">
      <alignment vertical="center"/>
    </xf>
    <xf numFmtId="184" fontId="4" fillId="0" borderId="22" xfId="17" applyNumberFormat="1" applyFont="1" applyFill="1" applyBorder="1" applyAlignment="1">
      <alignment vertical="center"/>
    </xf>
    <xf numFmtId="184" fontId="4" fillId="0" borderId="32" xfId="17" applyNumberFormat="1" applyFont="1" applyFill="1" applyBorder="1" applyAlignment="1">
      <alignment vertical="center"/>
    </xf>
    <xf numFmtId="184" fontId="4" fillId="0" borderId="23" xfId="17" applyNumberFormat="1" applyFont="1" applyFill="1" applyBorder="1" applyAlignment="1">
      <alignment vertical="center"/>
    </xf>
    <xf numFmtId="184" fontId="4" fillId="0" borderId="45" xfId="17" applyNumberFormat="1" applyFont="1" applyFill="1" applyBorder="1" applyAlignment="1">
      <alignment vertical="center"/>
    </xf>
    <xf numFmtId="184" fontId="4" fillId="0" borderId="25" xfId="17" applyNumberFormat="1" applyFont="1" applyFill="1" applyBorder="1" applyAlignment="1">
      <alignment vertical="center"/>
    </xf>
    <xf numFmtId="184" fontId="4" fillId="0" borderId="26" xfId="17" applyNumberFormat="1" applyFont="1" applyFill="1" applyBorder="1" applyAlignment="1">
      <alignment vertical="center"/>
    </xf>
    <xf numFmtId="184" fontId="4" fillId="0" borderId="28" xfId="17" applyNumberFormat="1" applyFont="1" applyFill="1" applyBorder="1" applyAlignment="1">
      <alignment vertical="center"/>
    </xf>
    <xf numFmtId="184" fontId="4" fillId="0" borderId="22" xfId="17" applyNumberFormat="1" applyFont="1" applyBorder="1" applyAlignment="1">
      <alignment vertical="center"/>
    </xf>
    <xf numFmtId="184" fontId="4" fillId="0" borderId="32" xfId="17" applyNumberFormat="1" applyFont="1" applyBorder="1" applyAlignment="1">
      <alignment vertical="center"/>
    </xf>
    <xf numFmtId="184" fontId="4" fillId="3" borderId="20" xfId="17" applyNumberFormat="1" applyFont="1" applyFill="1" applyBorder="1" applyAlignment="1">
      <alignment vertical="center"/>
    </xf>
    <xf numFmtId="184" fontId="4" fillId="3" borderId="13" xfId="17" applyNumberFormat="1" applyFont="1" applyFill="1" applyBorder="1" applyAlignment="1">
      <alignment vertical="center"/>
    </xf>
    <xf numFmtId="184" fontId="4" fillId="0" borderId="13" xfId="17" applyNumberFormat="1" applyFont="1" applyFill="1" applyBorder="1" applyAlignment="1">
      <alignment vertical="center"/>
    </xf>
    <xf numFmtId="190" fontId="4" fillId="0" borderId="8" xfId="17" applyNumberFormat="1" applyFont="1" applyFill="1" applyBorder="1" applyAlignment="1">
      <alignment vertical="center"/>
    </xf>
    <xf numFmtId="190" fontId="4" fillId="0" borderId="5" xfId="17" applyNumberFormat="1" applyFont="1" applyFill="1" applyBorder="1" applyAlignment="1">
      <alignment vertical="center"/>
    </xf>
    <xf numFmtId="190" fontId="4" fillId="0" borderId="10" xfId="17" applyNumberFormat="1" applyFont="1" applyFill="1" applyBorder="1" applyAlignment="1">
      <alignment vertical="center"/>
    </xf>
    <xf numFmtId="190" fontId="4" fillId="0" borderId="27" xfId="17" applyNumberFormat="1" applyFont="1" applyFill="1" applyBorder="1" applyAlignment="1">
      <alignment vertical="center"/>
    </xf>
    <xf numFmtId="184" fontId="4" fillId="3" borderId="46" xfId="17" applyNumberFormat="1" applyFont="1" applyFill="1" applyBorder="1" applyAlignment="1">
      <alignment vertical="center"/>
    </xf>
    <xf numFmtId="184" fontId="4" fillId="3" borderId="42" xfId="17" applyNumberFormat="1" applyFont="1" applyFill="1" applyBorder="1" applyAlignment="1">
      <alignment vertical="center"/>
    </xf>
    <xf numFmtId="184" fontId="4" fillId="3" borderId="31" xfId="17" applyNumberFormat="1" applyFont="1" applyFill="1" applyBorder="1" applyAlignment="1">
      <alignment vertical="center"/>
    </xf>
    <xf numFmtId="184" fontId="4" fillId="3" borderId="24" xfId="17" applyNumberFormat="1" applyFont="1" applyFill="1" applyBorder="1" applyAlignment="1">
      <alignment vertical="center"/>
    </xf>
    <xf numFmtId="184" fontId="4" fillId="0" borderId="24" xfId="17" applyNumberFormat="1" applyFont="1" applyFill="1" applyBorder="1" applyAlignment="1">
      <alignment vertical="center"/>
    </xf>
    <xf numFmtId="184" fontId="4" fillId="0" borderId="13" xfId="17" applyNumberFormat="1" applyFont="1" applyBorder="1" applyAlignment="1">
      <alignment vertical="center"/>
    </xf>
    <xf numFmtId="190" fontId="4" fillId="0" borderId="12" xfId="17" applyNumberFormat="1" applyFont="1" applyFill="1" applyBorder="1" applyAlignment="1">
      <alignment vertical="center"/>
    </xf>
    <xf numFmtId="190" fontId="4" fillId="0" borderId="9" xfId="17" applyNumberFormat="1" applyFont="1" applyFill="1" applyBorder="1" applyAlignment="1">
      <alignment vertical="center"/>
    </xf>
    <xf numFmtId="190" fontId="4" fillId="0" borderId="6" xfId="17" applyNumberFormat="1" applyFont="1" applyFill="1" applyBorder="1" applyAlignment="1">
      <alignment vertical="center"/>
    </xf>
    <xf numFmtId="190" fontId="4" fillId="0" borderId="35" xfId="17" applyNumberFormat="1" applyFont="1" applyFill="1" applyBorder="1" applyAlignment="1">
      <alignment vertical="center"/>
    </xf>
    <xf numFmtId="38" fontId="4" fillId="0" borderId="16" xfId="17" applyFont="1" applyFill="1" applyBorder="1" applyAlignment="1">
      <alignment vertical="center"/>
    </xf>
    <xf numFmtId="38" fontId="4" fillId="0" borderId="17" xfId="17" applyFont="1" applyFill="1" applyBorder="1" applyAlignment="1">
      <alignment horizontal="center" vertical="center"/>
    </xf>
    <xf numFmtId="38" fontId="4" fillId="0" borderId="36" xfId="17" applyFont="1" applyFill="1" applyBorder="1" applyAlignment="1">
      <alignment horizontal="center" vertical="center"/>
    </xf>
    <xf numFmtId="38" fontId="4" fillId="0" borderId="18" xfId="17" applyFont="1" applyFill="1" applyBorder="1" applyAlignment="1">
      <alignment vertical="center"/>
    </xf>
    <xf numFmtId="38" fontId="4" fillId="0" borderId="37" xfId="17" applyFont="1" applyFill="1" applyBorder="1" applyAlignment="1">
      <alignment horizontal="right" vertical="center"/>
    </xf>
    <xf numFmtId="38" fontId="4" fillId="0" borderId="41" xfId="17" applyFont="1" applyFill="1" applyBorder="1" applyAlignment="1">
      <alignment horizontal="center" vertical="center"/>
    </xf>
    <xf numFmtId="38" fontId="4" fillId="0" borderId="37" xfId="17" applyFont="1" applyFill="1" applyBorder="1" applyAlignment="1">
      <alignment horizontal="center" vertical="center"/>
    </xf>
    <xf numFmtId="38" fontId="4" fillId="0" borderId="21" xfId="17" applyFont="1" applyFill="1" applyBorder="1" applyAlignment="1">
      <alignment vertical="center"/>
    </xf>
    <xf numFmtId="40" fontId="4" fillId="0" borderId="47" xfId="17" applyNumberFormat="1" applyFont="1" applyFill="1" applyBorder="1" applyAlignment="1">
      <alignment vertical="center"/>
    </xf>
    <xf numFmtId="38" fontId="4" fillId="0" borderId="20" xfId="17" applyFont="1" applyFill="1" applyBorder="1" applyAlignment="1">
      <alignment vertical="center"/>
    </xf>
    <xf numFmtId="38" fontId="4" fillId="0" borderId="19" xfId="17" applyFont="1" applyFill="1" applyBorder="1" applyAlignment="1">
      <alignment vertical="center"/>
    </xf>
    <xf numFmtId="38" fontId="4" fillId="0" borderId="31" xfId="17" applyFont="1" applyFill="1" applyBorder="1" applyAlignment="1">
      <alignment vertical="center"/>
    </xf>
    <xf numFmtId="38" fontId="4" fillId="0" borderId="26" xfId="17" applyFont="1" applyFill="1" applyBorder="1" applyAlignment="1">
      <alignment vertical="center"/>
    </xf>
    <xf numFmtId="38" fontId="4" fillId="0" borderId="16" xfId="17" applyFont="1" applyFill="1" applyBorder="1" applyAlignment="1">
      <alignment horizontal="center" vertical="center"/>
    </xf>
    <xf numFmtId="38" fontId="4" fillId="0" borderId="18" xfId="17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center" vertical="center"/>
    </xf>
    <xf numFmtId="38" fontId="4" fillId="0" borderId="48" xfId="17" applyFont="1" applyFill="1" applyBorder="1" applyAlignment="1">
      <alignment horizontal="center" vertical="center"/>
    </xf>
    <xf numFmtId="38" fontId="4" fillId="0" borderId="49" xfId="17" applyFont="1" applyFill="1" applyBorder="1" applyAlignment="1">
      <alignment vertical="center"/>
    </xf>
    <xf numFmtId="38" fontId="4" fillId="0" borderId="50" xfId="17" applyFont="1" applyFill="1" applyBorder="1" applyAlignment="1">
      <alignment vertical="center"/>
    </xf>
    <xf numFmtId="38" fontId="4" fillId="0" borderId="25" xfId="17" applyFont="1" applyFill="1" applyBorder="1" applyAlignment="1">
      <alignment vertical="center"/>
    </xf>
    <xf numFmtId="38" fontId="4" fillId="0" borderId="36" xfId="17" applyFont="1" applyFill="1" applyBorder="1" applyAlignment="1">
      <alignment vertical="center"/>
    </xf>
    <xf numFmtId="38" fontId="4" fillId="0" borderId="37" xfId="17" applyFont="1" applyFill="1" applyBorder="1" applyAlignment="1">
      <alignment vertical="center"/>
    </xf>
    <xf numFmtId="38" fontId="4" fillId="0" borderId="40" xfId="17" applyFont="1" applyFill="1" applyBorder="1" applyAlignment="1">
      <alignment vertical="center"/>
    </xf>
    <xf numFmtId="38" fontId="4" fillId="0" borderId="39" xfId="17" applyFont="1" applyFill="1" applyBorder="1" applyAlignment="1">
      <alignment vertical="center"/>
    </xf>
    <xf numFmtId="38" fontId="4" fillId="0" borderId="45" xfId="17" applyFont="1" applyFill="1" applyBorder="1" applyAlignment="1">
      <alignment vertical="center"/>
    </xf>
    <xf numFmtId="38" fontId="4" fillId="0" borderId="22" xfId="17" applyFont="1" applyFill="1" applyBorder="1" applyAlignment="1">
      <alignment vertical="center"/>
    </xf>
    <xf numFmtId="38" fontId="4" fillId="0" borderId="38" xfId="17" applyFont="1" applyFill="1" applyBorder="1" applyAlignment="1">
      <alignment vertical="center"/>
    </xf>
    <xf numFmtId="38" fontId="4" fillId="0" borderId="51" xfId="17" applyFont="1" applyFill="1" applyBorder="1" applyAlignment="1">
      <alignment horizontal="center" vertical="center"/>
    </xf>
    <xf numFmtId="38" fontId="4" fillId="0" borderId="52" xfId="17" applyFont="1" applyFill="1" applyBorder="1" applyAlignment="1">
      <alignment horizontal="center" vertical="center"/>
    </xf>
    <xf numFmtId="38" fontId="4" fillId="0" borderId="38" xfId="17" applyFont="1" applyFill="1" applyBorder="1" applyAlignment="1">
      <alignment horizontal="center" vertical="center"/>
    </xf>
    <xf numFmtId="184" fontId="4" fillId="0" borderId="19" xfId="17" applyNumberFormat="1" applyFont="1" applyBorder="1" applyAlignment="1">
      <alignment vertical="center"/>
    </xf>
    <xf numFmtId="184" fontId="4" fillId="0" borderId="22" xfId="17" applyNumberFormat="1" applyFont="1" applyBorder="1" applyAlignment="1">
      <alignment horizontal="center" vertical="center"/>
    </xf>
    <xf numFmtId="184" fontId="4" fillId="0" borderId="29" xfId="17" applyNumberFormat="1" applyFont="1" applyBorder="1" applyAlignment="1">
      <alignment horizontal="center" vertical="center"/>
    </xf>
    <xf numFmtId="38" fontId="4" fillId="0" borderId="30" xfId="17" applyFont="1" applyFill="1" applyBorder="1" applyAlignment="1">
      <alignment vertical="center"/>
    </xf>
    <xf numFmtId="38" fontId="4" fillId="0" borderId="52" xfId="17" applyFont="1" applyFill="1" applyBorder="1" applyAlignment="1">
      <alignment vertical="center"/>
    </xf>
    <xf numFmtId="184" fontId="4" fillId="0" borderId="37" xfId="17" applyNumberFormat="1" applyFont="1" applyBorder="1" applyAlignment="1">
      <alignment horizontal="center" vertical="center"/>
    </xf>
    <xf numFmtId="184" fontId="4" fillId="0" borderId="38" xfId="17" applyNumberFormat="1" applyFont="1" applyBorder="1" applyAlignment="1">
      <alignment horizontal="center" vertical="center"/>
    </xf>
    <xf numFmtId="184" fontId="4" fillId="0" borderId="37" xfId="17" applyNumberFormat="1" applyFont="1" applyBorder="1" applyAlignment="1">
      <alignment vertical="center"/>
    </xf>
    <xf numFmtId="184" fontId="4" fillId="3" borderId="45" xfId="17" applyNumberFormat="1" applyFont="1" applyFill="1" applyBorder="1" applyAlignment="1">
      <alignment vertical="center"/>
    </xf>
    <xf numFmtId="184" fontId="4" fillId="3" borderId="41" xfId="17" applyNumberFormat="1" applyFont="1" applyFill="1" applyBorder="1" applyAlignment="1">
      <alignment vertical="center"/>
    </xf>
    <xf numFmtId="38" fontId="3" fillId="0" borderId="16" xfId="17" applyFont="1" applyFill="1" applyBorder="1" applyAlignment="1">
      <alignment vertical="center"/>
    </xf>
    <xf numFmtId="38" fontId="3" fillId="0" borderId="17" xfId="17" applyFont="1" applyFill="1" applyBorder="1" applyAlignment="1">
      <alignment vertical="center"/>
    </xf>
    <xf numFmtId="184" fontId="3" fillId="0" borderId="16" xfId="17" applyNumberFormat="1" applyFont="1" applyFill="1" applyBorder="1" applyAlignment="1">
      <alignment vertical="center"/>
    </xf>
    <xf numFmtId="184" fontId="3" fillId="0" borderId="17" xfId="17" applyNumberFormat="1" applyFont="1" applyFill="1" applyBorder="1" applyAlignment="1">
      <alignment vertical="center"/>
    </xf>
    <xf numFmtId="38" fontId="3" fillId="0" borderId="53" xfId="17" applyFont="1" applyFill="1" applyBorder="1" applyAlignment="1">
      <alignment vertical="center"/>
    </xf>
    <xf numFmtId="184" fontId="3" fillId="0" borderId="18" xfId="17" applyNumberFormat="1" applyFont="1" applyFill="1" applyBorder="1" applyAlignment="1">
      <alignment vertical="center"/>
    </xf>
    <xf numFmtId="184" fontId="3" fillId="0" borderId="10" xfId="17" applyNumberFormat="1" applyFont="1" applyFill="1" applyBorder="1" applyAlignment="1">
      <alignment vertical="center"/>
    </xf>
    <xf numFmtId="184" fontId="3" fillId="0" borderId="7" xfId="17" applyNumberFormat="1" applyFont="1" applyFill="1" applyBorder="1" applyAlignment="1">
      <alignment vertical="center"/>
    </xf>
    <xf numFmtId="184" fontId="3" fillId="0" borderId="4" xfId="17" applyNumberFormat="1" applyFont="1" applyFill="1" applyBorder="1" applyAlignment="1">
      <alignment vertical="center"/>
    </xf>
    <xf numFmtId="184" fontId="3" fillId="0" borderId="1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184" fontId="3" fillId="0" borderId="20" xfId="17" applyNumberFormat="1" applyFont="1" applyFill="1" applyBorder="1" applyAlignment="1">
      <alignment vertical="center"/>
    </xf>
    <xf numFmtId="184" fontId="3" fillId="0" borderId="6" xfId="17" applyNumberFormat="1" applyFont="1" applyFill="1" applyBorder="1" applyAlignment="1">
      <alignment vertical="center"/>
    </xf>
    <xf numFmtId="38" fontId="10" fillId="0" borderId="43" xfId="17" applyFont="1" applyFill="1" applyBorder="1" applyAlignment="1">
      <alignment vertical="center"/>
    </xf>
    <xf numFmtId="38" fontId="10" fillId="0" borderId="8" xfId="17" applyFont="1" applyFill="1" applyBorder="1" applyAlignment="1">
      <alignment vertical="center"/>
    </xf>
    <xf numFmtId="38" fontId="3" fillId="0" borderId="36" xfId="17" applyFont="1" applyFill="1" applyBorder="1" applyAlignment="1">
      <alignment horizontal="center" vertical="center"/>
    </xf>
    <xf numFmtId="38" fontId="3" fillId="0" borderId="37" xfId="17" applyFont="1" applyFill="1" applyBorder="1" applyAlignment="1">
      <alignment horizontal="center" vertical="center"/>
    </xf>
    <xf numFmtId="38" fontId="3" fillId="0" borderId="39" xfId="17" applyFont="1" applyFill="1" applyBorder="1" applyAlignment="1">
      <alignment vertical="center"/>
    </xf>
    <xf numFmtId="38" fontId="3" fillId="0" borderId="40" xfId="17" applyFont="1" applyFill="1" applyBorder="1" applyAlignment="1">
      <alignment vertical="center"/>
    </xf>
    <xf numFmtId="38" fontId="3" fillId="0" borderId="41" xfId="17" applyFont="1" applyFill="1" applyBorder="1" applyAlignment="1">
      <alignment vertical="center"/>
    </xf>
    <xf numFmtId="184" fontId="3" fillId="0" borderId="36" xfId="17" applyNumberFormat="1" applyFont="1" applyFill="1" applyBorder="1" applyAlignment="1">
      <alignment vertical="center"/>
    </xf>
    <xf numFmtId="184" fontId="3" fillId="0" borderId="40" xfId="17" applyNumberFormat="1" applyFont="1" applyFill="1" applyBorder="1" applyAlignment="1">
      <alignment vertical="center"/>
    </xf>
    <xf numFmtId="184" fontId="3" fillId="0" borderId="39" xfId="17" applyNumberFormat="1" applyFont="1" applyFill="1" applyBorder="1" applyAlignment="1">
      <alignment vertical="center"/>
    </xf>
    <xf numFmtId="38" fontId="3" fillId="0" borderId="54" xfId="17" applyFont="1" applyFill="1" applyBorder="1" applyAlignment="1">
      <alignment vertical="center"/>
    </xf>
    <xf numFmtId="38" fontId="3" fillId="0" borderId="55" xfId="17" applyFont="1" applyFill="1" applyBorder="1" applyAlignment="1">
      <alignment vertical="center"/>
    </xf>
    <xf numFmtId="38" fontId="3" fillId="0" borderId="44" xfId="17" applyFont="1" applyFill="1" applyBorder="1" applyAlignment="1">
      <alignment vertical="center"/>
    </xf>
    <xf numFmtId="38" fontId="3" fillId="0" borderId="37" xfId="17" applyFont="1" applyFill="1" applyBorder="1" applyAlignment="1">
      <alignment vertical="center"/>
    </xf>
    <xf numFmtId="38" fontId="3" fillId="0" borderId="22" xfId="17" applyFont="1" applyFill="1" applyBorder="1" applyAlignment="1">
      <alignment horizontal="center" vertical="center"/>
    </xf>
    <xf numFmtId="38" fontId="3" fillId="0" borderId="29" xfId="17" applyFont="1" applyFill="1" applyBorder="1" applyAlignment="1">
      <alignment horizontal="center" vertical="center"/>
    </xf>
    <xf numFmtId="38" fontId="3" fillId="0" borderId="38" xfId="17" applyFont="1" applyFill="1" applyBorder="1" applyAlignment="1">
      <alignment horizontal="center" vertical="center"/>
    </xf>
    <xf numFmtId="38" fontId="3" fillId="0" borderId="45" xfId="17" applyFont="1" applyFill="1" applyBorder="1" applyAlignment="1">
      <alignment vertical="center"/>
    </xf>
    <xf numFmtId="38" fontId="3" fillId="0" borderId="35" xfId="17" applyFont="1" applyFill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17" applyNumberFormat="1" applyAlignment="1">
      <alignment vertical="center"/>
    </xf>
    <xf numFmtId="184" fontId="4" fillId="0" borderId="48" xfId="0" applyNumberFormat="1" applyFont="1" applyBorder="1" applyAlignment="1">
      <alignment horizontal="left" vertical="center"/>
    </xf>
    <xf numFmtId="184" fontId="4" fillId="0" borderId="18" xfId="0" applyNumberFormat="1" applyFont="1" applyBorder="1" applyAlignment="1">
      <alignment horizontal="left" vertical="center"/>
    </xf>
    <xf numFmtId="184" fontId="4" fillId="0" borderId="22" xfId="0" applyNumberFormat="1" applyFont="1" applyBorder="1" applyAlignment="1">
      <alignment horizontal="left" vertical="center"/>
    </xf>
    <xf numFmtId="184" fontId="4" fillId="0" borderId="32" xfId="0" applyNumberFormat="1" applyFont="1" applyBorder="1" applyAlignment="1">
      <alignment horizontal="left" vertical="center"/>
    </xf>
    <xf numFmtId="184" fontId="4" fillId="0" borderId="23" xfId="0" applyNumberFormat="1" applyFont="1" applyFill="1" applyBorder="1" applyAlignment="1">
      <alignment horizontal="left" vertical="center"/>
    </xf>
    <xf numFmtId="184" fontId="4" fillId="3" borderId="18" xfId="0" applyNumberFormat="1" applyFont="1" applyFill="1" applyBorder="1" applyAlignment="1">
      <alignment horizontal="left" vertical="center"/>
    </xf>
    <xf numFmtId="184" fontId="4" fillId="3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184" fontId="4" fillId="0" borderId="37" xfId="0" applyNumberFormat="1" applyFont="1" applyFill="1" applyBorder="1" applyAlignment="1">
      <alignment horizontal="left" vertical="center"/>
    </xf>
    <xf numFmtId="184" fontId="4" fillId="0" borderId="39" xfId="0" applyNumberFormat="1" applyFont="1" applyFill="1" applyBorder="1" applyAlignment="1">
      <alignment horizontal="left" vertical="center"/>
    </xf>
    <xf numFmtId="184" fontId="4" fillId="0" borderId="40" xfId="0" applyNumberFormat="1" applyFont="1" applyFill="1" applyBorder="1" applyAlignment="1">
      <alignment horizontal="left" vertical="center"/>
    </xf>
    <xf numFmtId="184" fontId="4" fillId="0" borderId="45" xfId="0" applyNumberFormat="1" applyFont="1" applyFill="1" applyBorder="1" applyAlignment="1">
      <alignment horizontal="left" vertical="center"/>
    </xf>
    <xf numFmtId="184" fontId="4" fillId="0" borderId="35" xfId="0" applyNumberFormat="1" applyFont="1" applyFill="1" applyBorder="1" applyAlignment="1">
      <alignment vertical="center"/>
    </xf>
    <xf numFmtId="184" fontId="4" fillId="0" borderId="27" xfId="0" applyNumberFormat="1" applyFont="1" applyFill="1" applyBorder="1" applyAlignment="1">
      <alignment vertical="center"/>
    </xf>
    <xf numFmtId="184" fontId="4" fillId="0" borderId="28" xfId="0" applyNumberFormat="1" applyFont="1" applyFill="1" applyBorder="1" applyAlignment="1">
      <alignment vertical="center"/>
    </xf>
    <xf numFmtId="38" fontId="4" fillId="0" borderId="16" xfId="17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38" fontId="4" fillId="0" borderId="18" xfId="17" applyFont="1" applyBorder="1" applyAlignment="1">
      <alignment vertical="center"/>
    </xf>
    <xf numFmtId="38" fontId="4" fillId="0" borderId="19" xfId="17" applyFont="1" applyBorder="1" applyAlignment="1">
      <alignment vertical="center"/>
    </xf>
    <xf numFmtId="38" fontId="4" fillId="0" borderId="20" xfId="17" applyFont="1" applyBorder="1" applyAlignment="1">
      <alignment vertical="center"/>
    </xf>
    <xf numFmtId="38" fontId="4" fillId="0" borderId="31" xfId="17" applyFont="1" applyBorder="1" applyAlignment="1">
      <alignment vertical="center"/>
    </xf>
    <xf numFmtId="38" fontId="4" fillId="0" borderId="24" xfId="17" applyFont="1" applyBorder="1" applyAlignment="1">
      <alignment vertical="center"/>
    </xf>
    <xf numFmtId="38" fontId="4" fillId="0" borderId="36" xfId="17" applyFont="1" applyBorder="1" applyAlignment="1">
      <alignment vertical="center"/>
    </xf>
    <xf numFmtId="38" fontId="4" fillId="0" borderId="37" xfId="17" applyFont="1" applyBorder="1" applyAlignment="1">
      <alignment vertical="center"/>
    </xf>
    <xf numFmtId="38" fontId="4" fillId="0" borderId="39" xfId="17" applyFont="1" applyBorder="1" applyAlignment="1">
      <alignment vertical="center"/>
    </xf>
    <xf numFmtId="38" fontId="4" fillId="0" borderId="45" xfId="17" applyFont="1" applyBorder="1" applyAlignment="1">
      <alignment vertical="center"/>
    </xf>
    <xf numFmtId="38" fontId="4" fillId="0" borderId="23" xfId="17" applyFont="1" applyFill="1" applyBorder="1" applyAlignment="1">
      <alignment vertical="center"/>
    </xf>
    <xf numFmtId="38" fontId="4" fillId="0" borderId="27" xfId="17" applyFont="1" applyFill="1" applyBorder="1" applyAlignment="1">
      <alignment vertical="center"/>
    </xf>
    <xf numFmtId="38" fontId="4" fillId="0" borderId="28" xfId="17" applyFont="1" applyFill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0" borderId="41" xfId="17" applyFont="1" applyBorder="1" applyAlignment="1">
      <alignment vertical="center"/>
    </xf>
    <xf numFmtId="38" fontId="4" fillId="0" borderId="35" xfId="17" applyFont="1" applyFill="1" applyBorder="1" applyAlignment="1">
      <alignment vertical="center"/>
    </xf>
    <xf numFmtId="38" fontId="4" fillId="0" borderId="22" xfId="17" applyFont="1" applyBorder="1" applyAlignment="1">
      <alignment vertical="center"/>
    </xf>
    <xf numFmtId="38" fontId="4" fillId="0" borderId="29" xfId="17" applyFont="1" applyBorder="1" applyAlignment="1">
      <alignment vertical="center"/>
    </xf>
    <xf numFmtId="38" fontId="4" fillId="0" borderId="38" xfId="17" applyFont="1" applyBorder="1" applyAlignment="1">
      <alignment vertical="center"/>
    </xf>
    <xf numFmtId="177" fontId="4" fillId="0" borderId="16" xfId="17" applyNumberFormat="1" applyFont="1" applyBorder="1" applyAlignment="1">
      <alignment vertical="center"/>
    </xf>
    <xf numFmtId="177" fontId="4" fillId="0" borderId="17" xfId="17" applyNumberFormat="1" applyFont="1" applyBorder="1" applyAlignment="1">
      <alignment vertical="center"/>
    </xf>
    <xf numFmtId="177" fontId="4" fillId="0" borderId="17" xfId="17" applyNumberFormat="1" applyFont="1" applyBorder="1" applyAlignment="1">
      <alignment horizontal="left" vertical="center"/>
    </xf>
    <xf numFmtId="177" fontId="4" fillId="0" borderId="18" xfId="17" applyNumberFormat="1" applyFont="1" applyBorder="1" applyAlignment="1">
      <alignment vertical="center"/>
    </xf>
    <xf numFmtId="177" fontId="4" fillId="0" borderId="20" xfId="17" applyNumberFormat="1" applyFont="1" applyBorder="1" applyAlignment="1">
      <alignment vertical="center"/>
    </xf>
    <xf numFmtId="177" fontId="4" fillId="0" borderId="19" xfId="17" applyNumberFormat="1" applyFont="1" applyBorder="1" applyAlignment="1">
      <alignment vertical="center"/>
    </xf>
    <xf numFmtId="177" fontId="4" fillId="0" borderId="22" xfId="17" applyNumberFormat="1" applyFont="1" applyBorder="1" applyAlignment="1">
      <alignment vertical="center"/>
    </xf>
    <xf numFmtId="177" fontId="4" fillId="0" borderId="52" xfId="17" applyNumberFormat="1" applyFont="1" applyBorder="1" applyAlignment="1">
      <alignment vertical="center"/>
    </xf>
    <xf numFmtId="177" fontId="4" fillId="0" borderId="36" xfId="17" applyNumberFormat="1" applyFont="1" applyBorder="1" applyAlignment="1">
      <alignment vertical="center"/>
    </xf>
    <xf numFmtId="177" fontId="4" fillId="0" borderId="37" xfId="17" applyNumberFormat="1" applyFont="1" applyBorder="1" applyAlignment="1">
      <alignment horizontal="right" vertical="center"/>
    </xf>
    <xf numFmtId="177" fontId="4" fillId="0" borderId="29" xfId="17" applyNumberFormat="1" applyFont="1" applyBorder="1" applyAlignment="1">
      <alignment vertical="center"/>
    </xf>
    <xf numFmtId="177" fontId="4" fillId="0" borderId="29" xfId="17" applyNumberFormat="1" applyFont="1" applyBorder="1" applyAlignment="1">
      <alignment horizontal="center" vertical="center"/>
    </xf>
    <xf numFmtId="177" fontId="4" fillId="0" borderId="38" xfId="17" applyNumberFormat="1" applyFont="1" applyBorder="1" applyAlignment="1">
      <alignment horizontal="center" vertical="center"/>
    </xf>
    <xf numFmtId="38" fontId="4" fillId="0" borderId="30" xfId="17" applyFont="1" applyBorder="1" applyAlignment="1">
      <alignment vertical="center" shrinkToFit="1"/>
    </xf>
    <xf numFmtId="177" fontId="4" fillId="0" borderId="0" xfId="17" applyNumberFormat="1" applyFont="1" applyBorder="1" applyAlignment="1">
      <alignment vertical="center"/>
    </xf>
    <xf numFmtId="177" fontId="4" fillId="0" borderId="56" xfId="17" applyNumberFormat="1" applyFont="1" applyBorder="1" applyAlignment="1">
      <alignment vertical="center"/>
    </xf>
    <xf numFmtId="177" fontId="4" fillId="0" borderId="35" xfId="17" applyNumberFormat="1" applyFont="1" applyBorder="1" applyAlignment="1">
      <alignment vertical="center"/>
    </xf>
    <xf numFmtId="184" fontId="0" fillId="3" borderId="0" xfId="17" applyNumberFormat="1" applyFont="1" applyFill="1" applyAlignment="1">
      <alignment vertical="center"/>
    </xf>
    <xf numFmtId="38" fontId="9" fillId="0" borderId="0" xfId="17" applyFont="1" applyFill="1" applyAlignment="1">
      <alignment horizontal="center" vertical="center"/>
    </xf>
    <xf numFmtId="38" fontId="11" fillId="0" borderId="0" xfId="17" applyFont="1" applyFill="1" applyAlignment="1">
      <alignment vertical="center"/>
    </xf>
    <xf numFmtId="38" fontId="3" fillId="0" borderId="52" xfId="17" applyFont="1" applyFill="1" applyBorder="1" applyAlignment="1">
      <alignment vertical="center"/>
    </xf>
    <xf numFmtId="49" fontId="3" fillId="0" borderId="36" xfId="17" applyNumberFormat="1" applyFont="1" applyFill="1" applyBorder="1" applyAlignment="1">
      <alignment horizontal="right" vertical="center"/>
    </xf>
    <xf numFmtId="49" fontId="3" fillId="0" borderId="37" xfId="17" applyNumberFormat="1" applyFont="1" applyFill="1" applyBorder="1" applyAlignment="1">
      <alignment horizontal="right" vertical="center"/>
    </xf>
    <xf numFmtId="38" fontId="3" fillId="0" borderId="38" xfId="17" applyFont="1" applyFill="1" applyBorder="1" applyAlignment="1">
      <alignment vertical="center"/>
    </xf>
    <xf numFmtId="0" fontId="3" fillId="0" borderId="41" xfId="17" applyNumberFormat="1" applyFont="1" applyFill="1" applyBorder="1" applyAlignment="1">
      <alignment vertical="center"/>
    </xf>
    <xf numFmtId="0" fontId="3" fillId="0" borderId="39" xfId="17" applyNumberFormat="1" applyFont="1" applyFill="1" applyBorder="1" applyAlignment="1">
      <alignment vertical="center"/>
    </xf>
    <xf numFmtId="38" fontId="3" fillId="0" borderId="57" xfId="17" applyFont="1" applyFill="1" applyBorder="1" applyAlignment="1">
      <alignment vertical="center"/>
    </xf>
    <xf numFmtId="38" fontId="3" fillId="0" borderId="58" xfId="17" applyFont="1" applyFill="1" applyBorder="1" applyAlignment="1">
      <alignment vertical="center"/>
    </xf>
    <xf numFmtId="38" fontId="3" fillId="0" borderId="59" xfId="17" applyFont="1" applyFill="1" applyBorder="1" applyAlignment="1">
      <alignment vertical="center"/>
    </xf>
    <xf numFmtId="38" fontId="3" fillId="0" borderId="60" xfId="17" applyFont="1" applyFill="1" applyBorder="1" applyAlignment="1">
      <alignment vertical="center"/>
    </xf>
    <xf numFmtId="38" fontId="3" fillId="0" borderId="61" xfId="17" applyFont="1" applyFill="1" applyBorder="1" applyAlignment="1">
      <alignment vertical="center"/>
    </xf>
    <xf numFmtId="38" fontId="3" fillId="0" borderId="62" xfId="17" applyFont="1" applyFill="1" applyBorder="1" applyAlignment="1">
      <alignment vertical="center"/>
    </xf>
    <xf numFmtId="38" fontId="3" fillId="0" borderId="63" xfId="17" applyFont="1" applyFill="1" applyBorder="1" applyAlignment="1">
      <alignment vertical="center"/>
    </xf>
    <xf numFmtId="0" fontId="3" fillId="0" borderId="64" xfId="17" applyNumberFormat="1" applyFont="1" applyFill="1" applyBorder="1" applyAlignment="1">
      <alignment vertical="center"/>
    </xf>
    <xf numFmtId="0" fontId="3" fillId="0" borderId="59" xfId="17" applyNumberFormat="1" applyFont="1" applyFill="1" applyBorder="1" applyAlignment="1">
      <alignment vertical="center"/>
    </xf>
    <xf numFmtId="0" fontId="3" fillId="0" borderId="60" xfId="17" applyNumberFormat="1" applyFont="1" applyFill="1" applyBorder="1" applyAlignment="1">
      <alignment vertical="center"/>
    </xf>
    <xf numFmtId="0" fontId="3" fillId="0" borderId="65" xfId="17" applyNumberFormat="1" applyFont="1" applyFill="1" applyBorder="1" applyAlignment="1">
      <alignment vertical="center"/>
    </xf>
    <xf numFmtId="0" fontId="3" fillId="0" borderId="66" xfId="17" applyNumberFormat="1" applyFont="1" applyFill="1" applyBorder="1" applyAlignment="1">
      <alignment vertical="center"/>
    </xf>
    <xf numFmtId="0" fontId="3" fillId="0" borderId="67" xfId="17" applyNumberFormat="1" applyFont="1" applyFill="1" applyBorder="1" applyAlignment="1">
      <alignment vertical="center"/>
    </xf>
    <xf numFmtId="38" fontId="3" fillId="0" borderId="68" xfId="17" applyFont="1" applyFill="1" applyBorder="1" applyAlignment="1">
      <alignment vertical="center"/>
    </xf>
    <xf numFmtId="0" fontId="3" fillId="0" borderId="69" xfId="17" applyNumberFormat="1" applyFont="1" applyFill="1" applyBorder="1" applyAlignment="1">
      <alignment vertical="center"/>
    </xf>
    <xf numFmtId="40" fontId="3" fillId="0" borderId="70" xfId="17" applyNumberFormat="1" applyFont="1" applyFill="1" applyBorder="1" applyAlignment="1">
      <alignment vertical="center"/>
    </xf>
    <xf numFmtId="0" fontId="3" fillId="0" borderId="70" xfId="17" applyNumberFormat="1" applyFont="1" applyFill="1" applyBorder="1" applyAlignment="1">
      <alignment vertical="center"/>
    </xf>
    <xf numFmtId="40" fontId="3" fillId="0" borderId="71" xfId="17" applyNumberFormat="1" applyFont="1" applyFill="1" applyBorder="1" applyAlignment="1">
      <alignment vertical="center"/>
    </xf>
    <xf numFmtId="38" fontId="3" fillId="0" borderId="72" xfId="17" applyFont="1" applyFill="1" applyBorder="1" applyAlignment="1">
      <alignment vertical="center"/>
    </xf>
    <xf numFmtId="38" fontId="3" fillId="0" borderId="73" xfId="17" applyFont="1" applyFill="1" applyBorder="1" applyAlignment="1">
      <alignment vertical="center"/>
    </xf>
    <xf numFmtId="38" fontId="3" fillId="0" borderId="74" xfId="17" applyFont="1" applyFill="1" applyBorder="1" applyAlignment="1">
      <alignment vertical="center"/>
    </xf>
    <xf numFmtId="38" fontId="3" fillId="0" borderId="75" xfId="17" applyFont="1" applyFill="1" applyBorder="1" applyAlignment="1">
      <alignment vertical="center"/>
    </xf>
    <xf numFmtId="40" fontId="3" fillId="0" borderId="76" xfId="17" applyNumberFormat="1" applyFont="1" applyFill="1" applyBorder="1" applyAlignment="1">
      <alignment vertical="center"/>
    </xf>
    <xf numFmtId="0" fontId="3" fillId="0" borderId="77" xfId="17" applyNumberFormat="1" applyFont="1" applyFill="1" applyBorder="1" applyAlignment="1">
      <alignment vertical="center"/>
    </xf>
    <xf numFmtId="38" fontId="3" fillId="0" borderId="78" xfId="17" applyFont="1" applyFill="1" applyBorder="1" applyAlignment="1">
      <alignment vertical="center"/>
    </xf>
    <xf numFmtId="38" fontId="3" fillId="0" borderId="79" xfId="17" applyFont="1" applyFill="1" applyBorder="1" applyAlignment="1">
      <alignment vertical="center"/>
    </xf>
    <xf numFmtId="38" fontId="3" fillId="0" borderId="80" xfId="17" applyFont="1" applyFill="1" applyBorder="1" applyAlignment="1">
      <alignment vertical="center"/>
    </xf>
    <xf numFmtId="38" fontId="3" fillId="0" borderId="81" xfId="17" applyFont="1" applyFill="1" applyBorder="1" applyAlignment="1">
      <alignment vertical="center"/>
    </xf>
    <xf numFmtId="0" fontId="3" fillId="0" borderId="82" xfId="17" applyNumberFormat="1" applyFont="1" applyFill="1" applyBorder="1" applyAlignment="1">
      <alignment vertical="center"/>
    </xf>
    <xf numFmtId="38" fontId="3" fillId="0" borderId="83" xfId="17" applyFont="1" applyFill="1" applyBorder="1" applyAlignment="1">
      <alignment vertical="center"/>
    </xf>
    <xf numFmtId="38" fontId="3" fillId="0" borderId="84" xfId="17" applyFont="1" applyFill="1" applyBorder="1" applyAlignment="1">
      <alignment vertical="center"/>
    </xf>
    <xf numFmtId="1" fontId="3" fillId="0" borderId="84" xfId="17" applyNumberFormat="1" applyFont="1" applyFill="1" applyBorder="1" applyAlignment="1">
      <alignment vertical="center"/>
    </xf>
    <xf numFmtId="38" fontId="3" fillId="0" borderId="85" xfId="17" applyFont="1" applyFill="1" applyBorder="1" applyAlignment="1">
      <alignment vertical="center"/>
    </xf>
    <xf numFmtId="0" fontId="3" fillId="0" borderId="83" xfId="17" applyNumberFormat="1" applyFont="1" applyFill="1" applyBorder="1" applyAlignment="1">
      <alignment vertical="center"/>
    </xf>
    <xf numFmtId="0" fontId="3" fillId="0" borderId="86" xfId="17" applyNumberFormat="1" applyFont="1" applyFill="1" applyBorder="1" applyAlignment="1">
      <alignment vertical="center"/>
    </xf>
    <xf numFmtId="38" fontId="3" fillId="0" borderId="87" xfId="17" applyFont="1" applyFill="1" applyBorder="1" applyAlignment="1">
      <alignment vertical="center"/>
    </xf>
    <xf numFmtId="38" fontId="3" fillId="0" borderId="88" xfId="17" applyFont="1" applyFill="1" applyBorder="1" applyAlignment="1">
      <alignment vertical="center"/>
    </xf>
    <xf numFmtId="38" fontId="3" fillId="0" borderId="89" xfId="17" applyFont="1" applyFill="1" applyBorder="1" applyAlignment="1">
      <alignment vertical="center"/>
    </xf>
    <xf numFmtId="38" fontId="3" fillId="0" borderId="90" xfId="17" applyFont="1" applyFill="1" applyBorder="1" applyAlignment="1">
      <alignment vertical="center"/>
    </xf>
    <xf numFmtId="40" fontId="3" fillId="0" borderId="13" xfId="17" applyNumberFormat="1" applyFont="1" applyFill="1" applyBorder="1" applyAlignment="1">
      <alignment horizontal="right" vertical="center"/>
    </xf>
    <xf numFmtId="38" fontId="3" fillId="0" borderId="64" xfId="17" applyFont="1" applyFill="1" applyBorder="1" applyAlignment="1">
      <alignment horizontal="left" vertical="center"/>
    </xf>
    <xf numFmtId="49" fontId="3" fillId="0" borderId="64" xfId="17" applyNumberFormat="1" applyFont="1" applyFill="1" applyBorder="1" applyAlignment="1">
      <alignment horizontal="left" vertical="center"/>
    </xf>
    <xf numFmtId="38" fontId="3" fillId="0" borderId="67" xfId="17" applyFont="1" applyFill="1" applyBorder="1" applyAlignment="1">
      <alignment vertical="center"/>
    </xf>
    <xf numFmtId="38" fontId="3" fillId="0" borderId="77" xfId="17" applyFont="1" applyFill="1" applyBorder="1" applyAlignment="1">
      <alignment vertical="center"/>
    </xf>
    <xf numFmtId="38" fontId="3" fillId="0" borderId="91" xfId="17" applyFont="1" applyFill="1" applyBorder="1" applyAlignment="1">
      <alignment vertical="center"/>
    </xf>
    <xf numFmtId="38" fontId="3" fillId="0" borderId="70" xfId="17" applyFont="1" applyFill="1" applyBorder="1" applyAlignment="1">
      <alignment vertical="center"/>
    </xf>
    <xf numFmtId="38" fontId="3" fillId="0" borderId="71" xfId="17" applyFont="1" applyFill="1" applyBorder="1" applyAlignment="1">
      <alignment vertical="center"/>
    </xf>
    <xf numFmtId="190" fontId="7" fillId="0" borderId="8" xfId="17" applyNumberFormat="1" applyFont="1" applyFill="1" applyBorder="1" applyAlignment="1">
      <alignment vertical="center"/>
    </xf>
    <xf numFmtId="190" fontId="7" fillId="0" borderId="5" xfId="17" applyNumberFormat="1" applyFont="1" applyFill="1" applyBorder="1" applyAlignment="1">
      <alignment vertical="center"/>
    </xf>
    <xf numFmtId="190" fontId="7" fillId="0" borderId="10" xfId="17" applyNumberFormat="1" applyFont="1" applyFill="1" applyBorder="1" applyAlignment="1">
      <alignment vertical="center"/>
    </xf>
    <xf numFmtId="184" fontId="4" fillId="0" borderId="37" xfId="17" applyNumberFormat="1" applyFont="1" applyFill="1" applyBorder="1" applyAlignment="1">
      <alignment vertical="center"/>
    </xf>
    <xf numFmtId="184" fontId="4" fillId="0" borderId="14" xfId="17" applyNumberFormat="1" applyFont="1" applyFill="1" applyBorder="1" applyAlignment="1">
      <alignment vertical="center"/>
    </xf>
    <xf numFmtId="184" fontId="4" fillId="0" borderId="15" xfId="17" applyNumberFormat="1" applyFont="1" applyFill="1" applyBorder="1" applyAlignment="1">
      <alignment vertical="center"/>
    </xf>
    <xf numFmtId="184" fontId="4" fillId="0" borderId="55" xfId="17" applyNumberFormat="1" applyFont="1" applyFill="1" applyBorder="1" applyAlignment="1">
      <alignment vertical="center"/>
    </xf>
    <xf numFmtId="184" fontId="4" fillId="0" borderId="61" xfId="17" applyNumberFormat="1" applyFont="1" applyFill="1" applyBorder="1" applyAlignment="1">
      <alignment vertical="center"/>
    </xf>
    <xf numFmtId="184" fontId="4" fillId="0" borderId="62" xfId="17" applyNumberFormat="1" applyFont="1" applyFill="1" applyBorder="1" applyAlignment="1">
      <alignment vertical="center"/>
    </xf>
    <xf numFmtId="184" fontId="4" fillId="0" borderId="58" xfId="17" applyNumberFormat="1" applyFont="1" applyFill="1" applyBorder="1" applyAlignment="1">
      <alignment vertical="center"/>
    </xf>
    <xf numFmtId="184" fontId="4" fillId="0" borderId="63" xfId="17" applyNumberFormat="1" applyFont="1" applyFill="1" applyBorder="1" applyAlignment="1">
      <alignment vertical="center"/>
    </xf>
    <xf numFmtId="184" fontId="4" fillId="0" borderId="92" xfId="17" applyNumberFormat="1" applyFont="1" applyFill="1" applyBorder="1" applyAlignment="1">
      <alignment vertical="center"/>
    </xf>
    <xf numFmtId="184" fontId="4" fillId="0" borderId="93" xfId="17" applyNumberFormat="1" applyFont="1" applyFill="1" applyBorder="1" applyAlignment="1">
      <alignment vertical="center"/>
    </xf>
    <xf numFmtId="184" fontId="4" fillId="0" borderId="94" xfId="17" applyNumberFormat="1" applyFont="1" applyFill="1" applyBorder="1" applyAlignment="1">
      <alignment vertical="center"/>
    </xf>
    <xf numFmtId="184" fontId="4" fillId="0" borderId="95" xfId="17" applyNumberFormat="1" applyFont="1" applyFill="1" applyBorder="1" applyAlignment="1">
      <alignment vertical="center"/>
    </xf>
    <xf numFmtId="184" fontId="4" fillId="0" borderId="64" xfId="17" applyNumberFormat="1" applyFont="1" applyBorder="1" applyAlignment="1">
      <alignment vertical="center"/>
    </xf>
    <xf numFmtId="184" fontId="4" fillId="0" borderId="59" xfId="17" applyNumberFormat="1" applyFont="1" applyBorder="1" applyAlignment="1">
      <alignment vertical="center"/>
    </xf>
    <xf numFmtId="184" fontId="4" fillId="0" borderId="60" xfId="17" applyNumberFormat="1" applyFont="1" applyBorder="1" applyAlignment="1">
      <alignment vertical="center"/>
    </xf>
    <xf numFmtId="184" fontId="4" fillId="0" borderId="62" xfId="17" applyNumberFormat="1" applyFont="1" applyBorder="1" applyAlignment="1">
      <alignment vertical="center"/>
    </xf>
    <xf numFmtId="184" fontId="4" fillId="0" borderId="58" xfId="17" applyNumberFormat="1" applyFont="1" applyBorder="1" applyAlignment="1">
      <alignment vertical="center"/>
    </xf>
    <xf numFmtId="184" fontId="4" fillId="0" borderId="63" xfId="17" applyNumberFormat="1" applyFont="1" applyBorder="1" applyAlignment="1">
      <alignment vertical="center"/>
    </xf>
    <xf numFmtId="184" fontId="4" fillId="0" borderId="96" xfId="17" applyNumberFormat="1" applyFont="1" applyBorder="1" applyAlignment="1">
      <alignment vertical="center"/>
    </xf>
    <xf numFmtId="184" fontId="4" fillId="0" borderId="97" xfId="17" applyNumberFormat="1" applyFont="1" applyBorder="1" applyAlignment="1">
      <alignment vertical="center"/>
    </xf>
    <xf numFmtId="184" fontId="4" fillId="0" borderId="98" xfId="17" applyNumberFormat="1" applyFont="1" applyBorder="1" applyAlignment="1">
      <alignment vertical="center"/>
    </xf>
    <xf numFmtId="184" fontId="4" fillId="0" borderId="93" xfId="17" applyNumberFormat="1" applyFont="1" applyBorder="1" applyAlignment="1">
      <alignment vertical="center"/>
    </xf>
    <xf numFmtId="184" fontId="4" fillId="0" borderId="94" xfId="17" applyNumberFormat="1" applyFont="1" applyBorder="1" applyAlignment="1">
      <alignment vertical="center"/>
    </xf>
    <xf numFmtId="184" fontId="4" fillId="0" borderId="95" xfId="17" applyNumberFormat="1" applyFont="1" applyBorder="1" applyAlignment="1">
      <alignment vertical="center"/>
    </xf>
    <xf numFmtId="184" fontId="4" fillId="0" borderId="11" xfId="17" applyNumberFormat="1" applyFont="1" applyFill="1" applyBorder="1" applyAlignment="1">
      <alignment vertical="center"/>
    </xf>
    <xf numFmtId="184" fontId="4" fillId="0" borderId="3" xfId="17" applyNumberFormat="1" applyFont="1" applyFill="1" applyBorder="1" applyAlignment="1">
      <alignment vertical="center"/>
    </xf>
    <xf numFmtId="184" fontId="4" fillId="0" borderId="56" xfId="17" applyNumberFormat="1" applyFont="1" applyFill="1" applyBorder="1" applyAlignment="1">
      <alignment vertical="center"/>
    </xf>
    <xf numFmtId="184" fontId="4" fillId="0" borderId="65" xfId="17" applyNumberFormat="1" applyFont="1" applyBorder="1" applyAlignment="1">
      <alignment vertical="center"/>
    </xf>
    <xf numFmtId="184" fontId="4" fillId="0" borderId="66" xfId="17" applyNumberFormat="1" applyFont="1" applyBorder="1" applyAlignment="1">
      <alignment vertical="center"/>
    </xf>
    <xf numFmtId="184" fontId="4" fillId="0" borderId="67" xfId="17" applyNumberFormat="1" applyFont="1" applyBorder="1" applyAlignment="1">
      <alignment vertical="center"/>
    </xf>
    <xf numFmtId="184" fontId="4" fillId="0" borderId="72" xfId="17" applyNumberFormat="1" applyFont="1" applyFill="1" applyBorder="1" applyAlignment="1">
      <alignment vertical="center"/>
    </xf>
    <xf numFmtId="184" fontId="4" fillId="0" borderId="73" xfId="17" applyNumberFormat="1" applyFont="1" applyFill="1" applyBorder="1" applyAlignment="1">
      <alignment vertical="center"/>
    </xf>
    <xf numFmtId="184" fontId="4" fillId="0" borderId="74" xfId="17" applyNumberFormat="1" applyFont="1" applyFill="1" applyBorder="1" applyAlignment="1">
      <alignment vertical="center"/>
    </xf>
    <xf numFmtId="184" fontId="4" fillId="0" borderId="75" xfId="17" applyNumberFormat="1" applyFont="1" applyFill="1" applyBorder="1" applyAlignment="1">
      <alignment vertical="center"/>
    </xf>
    <xf numFmtId="184" fontId="4" fillId="0" borderId="70" xfId="17" applyNumberFormat="1" applyFont="1" applyBorder="1" applyAlignment="1">
      <alignment vertical="center"/>
    </xf>
    <xf numFmtId="38" fontId="4" fillId="0" borderId="62" xfId="17" applyFont="1" applyFill="1" applyBorder="1" applyAlignment="1">
      <alignment vertical="center"/>
    </xf>
    <xf numFmtId="184" fontId="4" fillId="0" borderId="71" xfId="17" applyNumberFormat="1" applyFont="1" applyBorder="1" applyAlignment="1">
      <alignment vertical="center"/>
    </xf>
    <xf numFmtId="38" fontId="4" fillId="0" borderId="73" xfId="17" applyFont="1" applyFill="1" applyBorder="1" applyAlignment="1">
      <alignment vertical="center"/>
    </xf>
    <xf numFmtId="184" fontId="4" fillId="3" borderId="99" xfId="17" applyNumberFormat="1" applyFont="1" applyFill="1" applyBorder="1" applyAlignment="1">
      <alignment vertical="center"/>
    </xf>
    <xf numFmtId="184" fontId="4" fillId="0" borderId="99" xfId="17" applyNumberFormat="1" applyFont="1" applyBorder="1" applyAlignment="1">
      <alignment vertical="center"/>
    </xf>
    <xf numFmtId="184" fontId="4" fillId="0" borderId="100" xfId="17" applyNumberFormat="1" applyFont="1" applyBorder="1" applyAlignment="1">
      <alignment vertical="center"/>
    </xf>
    <xf numFmtId="38" fontId="4" fillId="0" borderId="3" xfId="17" applyFont="1" applyFill="1" applyBorder="1" applyAlignment="1">
      <alignment vertical="center"/>
    </xf>
    <xf numFmtId="38" fontId="4" fillId="0" borderId="70" xfId="17" applyFont="1" applyFill="1" applyBorder="1" applyAlignment="1">
      <alignment vertical="center"/>
    </xf>
    <xf numFmtId="38" fontId="4" fillId="0" borderId="101" xfId="17" applyFont="1" applyFill="1" applyBorder="1" applyAlignment="1">
      <alignment vertical="center"/>
    </xf>
    <xf numFmtId="40" fontId="4" fillId="0" borderId="102" xfId="17" applyNumberFormat="1" applyFont="1" applyFill="1" applyBorder="1" applyAlignment="1">
      <alignment vertical="center"/>
    </xf>
    <xf numFmtId="38" fontId="4" fillId="0" borderId="71" xfId="17" applyFont="1" applyFill="1" applyBorder="1" applyAlignment="1">
      <alignment vertical="center"/>
    </xf>
    <xf numFmtId="38" fontId="4" fillId="0" borderId="103" xfId="17" applyFont="1" applyFill="1" applyBorder="1" applyAlignment="1">
      <alignment vertical="center"/>
    </xf>
    <xf numFmtId="40" fontId="4" fillId="0" borderId="104" xfId="17" applyNumberFormat="1" applyFont="1" applyFill="1" applyBorder="1" applyAlignment="1">
      <alignment vertical="center"/>
    </xf>
    <xf numFmtId="38" fontId="4" fillId="0" borderId="105" xfId="17" applyFont="1" applyFill="1" applyBorder="1" applyAlignment="1">
      <alignment vertical="center"/>
    </xf>
    <xf numFmtId="40" fontId="4" fillId="0" borderId="106" xfId="17" applyNumberFormat="1" applyFont="1" applyFill="1" applyBorder="1" applyAlignment="1">
      <alignment vertical="center"/>
    </xf>
    <xf numFmtId="38" fontId="12" fillId="0" borderId="0" xfId="17" applyFont="1" applyFill="1" applyAlignment="1">
      <alignment vertical="center"/>
    </xf>
    <xf numFmtId="184" fontId="12" fillId="0" borderId="0" xfId="17" applyNumberFormat="1" applyFont="1" applyBorder="1" applyAlignment="1">
      <alignment vertical="center"/>
    </xf>
    <xf numFmtId="38" fontId="4" fillId="0" borderId="21" xfId="17" applyNumberFormat="1" applyFont="1" applyFill="1" applyBorder="1" applyAlignment="1">
      <alignment vertical="center"/>
    </xf>
    <xf numFmtId="38" fontId="4" fillId="0" borderId="40" xfId="17" applyNumberFormat="1" applyFont="1" applyFill="1" applyBorder="1" applyAlignment="1">
      <alignment vertical="center"/>
    </xf>
    <xf numFmtId="38" fontId="4" fillId="0" borderId="49" xfId="17" applyNumberFormat="1" applyFont="1" applyFill="1" applyBorder="1" applyAlignment="1">
      <alignment vertical="center"/>
    </xf>
    <xf numFmtId="38" fontId="4" fillId="0" borderId="0" xfId="17" applyNumberFormat="1" applyFont="1" applyFill="1" applyAlignment="1">
      <alignment vertical="center"/>
    </xf>
    <xf numFmtId="184" fontId="4" fillId="0" borderId="19" xfId="17" applyNumberFormat="1" applyFont="1" applyBorder="1" applyAlignment="1">
      <alignment horizontal="center" vertical="center"/>
    </xf>
    <xf numFmtId="184" fontId="4" fillId="0" borderId="107" xfId="17" applyNumberFormat="1" applyFont="1" applyBorder="1" applyAlignment="1">
      <alignment vertical="center"/>
    </xf>
    <xf numFmtId="184" fontId="4" fillId="0" borderId="108" xfId="17" applyNumberFormat="1" applyFont="1" applyBorder="1" applyAlignment="1">
      <alignment vertical="center"/>
    </xf>
    <xf numFmtId="184" fontId="4" fillId="0" borderId="109" xfId="17" applyNumberFormat="1" applyFont="1" applyBorder="1" applyAlignment="1">
      <alignment vertical="center"/>
    </xf>
    <xf numFmtId="184" fontId="4" fillId="0" borderId="78" xfId="17" applyNumberFormat="1" applyFont="1" applyFill="1" applyBorder="1" applyAlignment="1">
      <alignment vertical="center"/>
    </xf>
    <xf numFmtId="184" fontId="4" fillId="0" borderId="79" xfId="17" applyNumberFormat="1" applyFont="1" applyFill="1" applyBorder="1" applyAlignment="1">
      <alignment vertical="center"/>
    </xf>
    <xf numFmtId="184" fontId="4" fillId="0" borderId="80" xfId="17" applyNumberFormat="1" applyFont="1" applyFill="1" applyBorder="1" applyAlignment="1">
      <alignment vertical="center"/>
    </xf>
    <xf numFmtId="184" fontId="4" fillId="0" borderId="81" xfId="17" applyNumberFormat="1" applyFont="1" applyFill="1" applyBorder="1" applyAlignment="1">
      <alignment vertical="center"/>
    </xf>
    <xf numFmtId="184" fontId="4" fillId="0" borderId="80" xfId="17" applyNumberFormat="1" applyFont="1" applyBorder="1" applyAlignment="1">
      <alignment vertical="center"/>
    </xf>
    <xf numFmtId="184" fontId="4" fillId="0" borderId="74" xfId="17" applyNumberFormat="1" applyFont="1" applyBorder="1" applyAlignment="1">
      <alignment vertical="center"/>
    </xf>
    <xf numFmtId="184" fontId="4" fillId="3" borderId="58" xfId="17" applyNumberFormat="1" applyFont="1" applyFill="1" applyBorder="1" applyAlignment="1">
      <alignment vertical="center"/>
    </xf>
    <xf numFmtId="184" fontId="4" fillId="3" borderId="59" xfId="17" applyNumberFormat="1" applyFont="1" applyFill="1" applyBorder="1" applyAlignment="1">
      <alignment vertical="center"/>
    </xf>
    <xf numFmtId="184" fontId="4" fillId="3" borderId="60" xfId="17" applyNumberFormat="1" applyFont="1" applyFill="1" applyBorder="1" applyAlignment="1">
      <alignment vertical="center"/>
    </xf>
    <xf numFmtId="184" fontId="4" fillId="0" borderId="9" xfId="0" applyNumberFormat="1" applyFont="1" applyFill="1" applyBorder="1" applyAlignment="1">
      <alignment vertical="center"/>
    </xf>
    <xf numFmtId="184" fontId="4" fillId="0" borderId="101" xfId="17" applyNumberFormat="1" applyFont="1" applyFill="1" applyBorder="1" applyAlignment="1">
      <alignment vertical="center"/>
    </xf>
    <xf numFmtId="184" fontId="4" fillId="0" borderId="62" xfId="0" applyNumberFormat="1" applyFont="1" applyFill="1" applyBorder="1" applyAlignment="1">
      <alignment vertical="center"/>
    </xf>
    <xf numFmtId="184" fontId="4" fillId="0" borderId="110" xfId="17" applyNumberFormat="1" applyFont="1" applyFill="1" applyBorder="1" applyAlignment="1">
      <alignment vertical="center"/>
    </xf>
    <xf numFmtId="184" fontId="4" fillId="0" borderId="79" xfId="0" applyNumberFormat="1" applyFont="1" applyFill="1" applyBorder="1" applyAlignment="1">
      <alignment vertical="center"/>
    </xf>
    <xf numFmtId="184" fontId="4" fillId="0" borderId="103" xfId="17" applyNumberFormat="1" applyFont="1" applyFill="1" applyBorder="1" applyAlignment="1">
      <alignment vertical="center"/>
    </xf>
    <xf numFmtId="184" fontId="4" fillId="0" borderId="73" xfId="0" applyNumberFormat="1" applyFont="1" applyFill="1" applyBorder="1" applyAlignment="1">
      <alignment vertical="center"/>
    </xf>
    <xf numFmtId="190" fontId="4" fillId="0" borderId="110" xfId="17" applyNumberFormat="1" applyFont="1" applyFill="1" applyBorder="1" applyAlignment="1">
      <alignment vertical="center"/>
    </xf>
    <xf numFmtId="190" fontId="4" fillId="0" borderId="79" xfId="17" applyNumberFormat="1" applyFont="1" applyFill="1" applyBorder="1" applyAlignment="1">
      <alignment vertical="center"/>
    </xf>
    <xf numFmtId="190" fontId="4" fillId="0" borderId="80" xfId="17" applyNumberFormat="1" applyFont="1" applyFill="1" applyBorder="1" applyAlignment="1">
      <alignment vertical="center"/>
    </xf>
    <xf numFmtId="190" fontId="4" fillId="0" borderId="81" xfId="17" applyNumberFormat="1" applyFont="1" applyFill="1" applyBorder="1" applyAlignment="1">
      <alignment vertical="center"/>
    </xf>
    <xf numFmtId="190" fontId="4" fillId="0" borderId="101" xfId="17" applyNumberFormat="1" applyFont="1" applyFill="1" applyBorder="1" applyAlignment="1">
      <alignment vertical="center"/>
    </xf>
    <xf numFmtId="190" fontId="4" fillId="0" borderId="62" xfId="17" applyNumberFormat="1" applyFont="1" applyFill="1" applyBorder="1" applyAlignment="1">
      <alignment vertical="center"/>
    </xf>
    <xf numFmtId="190" fontId="4" fillId="0" borderId="62" xfId="0" applyNumberFormat="1" applyFont="1" applyFill="1" applyBorder="1" applyAlignment="1">
      <alignment vertical="center"/>
    </xf>
    <xf numFmtId="190" fontId="4" fillId="0" borderId="58" xfId="17" applyNumberFormat="1" applyFont="1" applyFill="1" applyBorder="1" applyAlignment="1">
      <alignment vertical="center"/>
    </xf>
    <xf numFmtId="190" fontId="4" fillId="0" borderId="63" xfId="17" applyNumberFormat="1" applyFont="1" applyFill="1" applyBorder="1" applyAlignment="1">
      <alignment vertical="center"/>
    </xf>
    <xf numFmtId="190" fontId="4" fillId="0" borderId="103" xfId="17" applyNumberFormat="1" applyFont="1" applyFill="1" applyBorder="1" applyAlignment="1">
      <alignment vertical="center"/>
    </xf>
    <xf numFmtId="190" fontId="4" fillId="0" borderId="73" xfId="17" applyNumberFormat="1" applyFont="1" applyFill="1" applyBorder="1" applyAlignment="1">
      <alignment vertical="center"/>
    </xf>
    <xf numFmtId="190" fontId="4" fillId="0" borderId="73" xfId="0" applyNumberFormat="1" applyFont="1" applyFill="1" applyBorder="1" applyAlignment="1">
      <alignment vertical="center"/>
    </xf>
    <xf numFmtId="190" fontId="4" fillId="0" borderId="74" xfId="17" applyNumberFormat="1" applyFont="1" applyFill="1" applyBorder="1" applyAlignment="1">
      <alignment vertical="center"/>
    </xf>
    <xf numFmtId="190" fontId="4" fillId="0" borderId="75" xfId="17" applyNumberFormat="1" applyFont="1" applyFill="1" applyBorder="1" applyAlignment="1">
      <alignment vertical="center"/>
    </xf>
    <xf numFmtId="184" fontId="4" fillId="0" borderId="77" xfId="0" applyNumberFormat="1" applyFont="1" applyFill="1" applyBorder="1" applyAlignment="1">
      <alignment horizontal="left" vertical="center"/>
    </xf>
    <xf numFmtId="184" fontId="4" fillId="0" borderId="81" xfId="0" applyNumberFormat="1" applyFont="1" applyFill="1" applyBorder="1" applyAlignment="1">
      <alignment vertical="center"/>
    </xf>
    <xf numFmtId="184" fontId="4" fillId="0" borderId="70" xfId="0" applyNumberFormat="1" applyFont="1" applyFill="1" applyBorder="1" applyAlignment="1">
      <alignment horizontal="left" vertical="center"/>
    </xf>
    <xf numFmtId="184" fontId="4" fillId="0" borderId="63" xfId="0" applyNumberFormat="1" applyFont="1" applyFill="1" applyBorder="1" applyAlignment="1">
      <alignment vertical="center"/>
    </xf>
    <xf numFmtId="184" fontId="4" fillId="0" borderId="71" xfId="0" applyNumberFormat="1" applyFont="1" applyFill="1" applyBorder="1" applyAlignment="1">
      <alignment horizontal="left" vertical="center"/>
    </xf>
    <xf numFmtId="184" fontId="4" fillId="0" borderId="75" xfId="0" applyNumberFormat="1" applyFont="1" applyFill="1" applyBorder="1" applyAlignment="1">
      <alignment vertical="center"/>
    </xf>
    <xf numFmtId="38" fontId="4" fillId="0" borderId="46" xfId="17" applyFont="1" applyBorder="1" applyAlignment="1">
      <alignment vertical="center"/>
    </xf>
    <xf numFmtId="38" fontId="4" fillId="0" borderId="42" xfId="17" applyFont="1" applyBorder="1" applyAlignment="1">
      <alignment vertical="center"/>
    </xf>
    <xf numFmtId="38" fontId="4" fillId="0" borderId="68" xfId="17" applyFont="1" applyBorder="1" applyAlignment="1">
      <alignment vertical="center"/>
    </xf>
    <xf numFmtId="38" fontId="4" fillId="0" borderId="43" xfId="17" applyFont="1" applyFill="1" applyBorder="1" applyAlignment="1">
      <alignment vertical="center"/>
    </xf>
    <xf numFmtId="38" fontId="4" fillId="0" borderId="53" xfId="17" applyFont="1" applyFill="1" applyBorder="1" applyAlignment="1">
      <alignment vertical="center"/>
    </xf>
    <xf numFmtId="38" fontId="4" fillId="0" borderId="54" xfId="17" applyFont="1" applyFill="1" applyBorder="1" applyAlignment="1">
      <alignment vertical="center"/>
    </xf>
    <xf numFmtId="38" fontId="4" fillId="0" borderId="44" xfId="17" applyFont="1" applyFill="1" applyBorder="1" applyAlignment="1">
      <alignment vertical="center"/>
    </xf>
    <xf numFmtId="38" fontId="4" fillId="0" borderId="21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38" fontId="4" fillId="0" borderId="40" xfId="17" applyFont="1" applyBorder="1" applyAlignment="1">
      <alignment vertical="center"/>
    </xf>
    <xf numFmtId="38" fontId="4" fillId="0" borderId="70" xfId="17" applyFont="1" applyBorder="1" applyAlignment="1">
      <alignment vertical="center"/>
    </xf>
    <xf numFmtId="38" fontId="4" fillId="0" borderId="61" xfId="17" applyFont="1" applyFill="1" applyBorder="1" applyAlignment="1">
      <alignment vertical="center"/>
    </xf>
    <xf numFmtId="38" fontId="4" fillId="0" borderId="58" xfId="17" applyFont="1" applyFill="1" applyBorder="1" applyAlignment="1">
      <alignment vertical="center"/>
    </xf>
    <xf numFmtId="38" fontId="4" fillId="0" borderId="63" xfId="17" applyFont="1" applyFill="1" applyBorder="1" applyAlignment="1">
      <alignment vertical="center"/>
    </xf>
    <xf numFmtId="38" fontId="4" fillId="0" borderId="71" xfId="17" applyFont="1" applyBorder="1" applyAlignment="1">
      <alignment vertical="center"/>
    </xf>
    <xf numFmtId="38" fontId="4" fillId="0" borderId="72" xfId="17" applyFont="1" applyFill="1" applyBorder="1" applyAlignment="1">
      <alignment vertical="center"/>
    </xf>
    <xf numFmtId="38" fontId="4" fillId="0" borderId="74" xfId="17" applyFont="1" applyFill="1" applyBorder="1" applyAlignment="1">
      <alignment vertical="center"/>
    </xf>
    <xf numFmtId="38" fontId="4" fillId="0" borderId="75" xfId="17" applyFont="1" applyFill="1" applyBorder="1" applyAlignment="1">
      <alignment vertical="center"/>
    </xf>
    <xf numFmtId="177" fontId="4" fillId="0" borderId="1" xfId="17" applyNumberFormat="1" applyFont="1" applyBorder="1" applyAlignment="1">
      <alignment vertical="center"/>
    </xf>
    <xf numFmtId="177" fontId="8" fillId="0" borderId="111" xfId="17" applyNumberFormat="1" applyFont="1" applyBorder="1" applyAlignment="1">
      <alignment horizontal="center" vertical="center" shrinkToFit="1"/>
    </xf>
    <xf numFmtId="177" fontId="4" fillId="0" borderId="100" xfId="17" applyNumberFormat="1" applyFont="1" applyBorder="1" applyAlignment="1">
      <alignment horizontal="center" vertical="center" shrinkToFit="1"/>
    </xf>
    <xf numFmtId="177" fontId="8" fillId="0" borderId="112" xfId="17" applyNumberFormat="1" applyFont="1" applyBorder="1" applyAlignment="1">
      <alignment horizontal="center" vertical="center" shrinkToFit="1"/>
    </xf>
    <xf numFmtId="177" fontId="8" fillId="0" borderId="112" xfId="17" applyNumberFormat="1" applyFont="1" applyBorder="1" applyAlignment="1">
      <alignment horizontal="left" vertical="center" shrinkToFit="1"/>
    </xf>
    <xf numFmtId="177" fontId="4" fillId="0" borderId="113" xfId="17" applyNumberFormat="1" applyFont="1" applyBorder="1" applyAlignment="1">
      <alignment horizontal="center" vertical="center" shrinkToFit="1"/>
    </xf>
    <xf numFmtId="177" fontId="4" fillId="0" borderId="114" xfId="17" applyNumberFormat="1" applyFont="1" applyBorder="1" applyAlignment="1">
      <alignment vertical="center"/>
    </xf>
    <xf numFmtId="177" fontId="8" fillId="0" borderId="99" xfId="17" applyNumberFormat="1" applyFont="1" applyBorder="1" applyAlignment="1">
      <alignment horizontal="center" vertical="center" shrinkToFit="1"/>
    </xf>
    <xf numFmtId="177" fontId="8" fillId="0" borderId="115" xfId="17" applyNumberFormat="1" applyFont="1" applyBorder="1" applyAlignment="1">
      <alignment horizontal="center" vertical="center" shrinkToFit="1"/>
    </xf>
    <xf numFmtId="177" fontId="4" fillId="0" borderId="116" xfId="17" applyNumberFormat="1" applyFont="1" applyBorder="1" applyAlignment="1">
      <alignment vertical="center"/>
    </xf>
    <xf numFmtId="177" fontId="4" fillId="0" borderId="117" xfId="17" applyNumberFormat="1" applyFont="1" applyBorder="1" applyAlignment="1">
      <alignment vertical="center"/>
    </xf>
    <xf numFmtId="177" fontId="4" fillId="0" borderId="118" xfId="17" applyNumberFormat="1" applyFont="1" applyBorder="1" applyAlignment="1">
      <alignment vertical="center"/>
    </xf>
    <xf numFmtId="177" fontId="4" fillId="0" borderId="119" xfId="17" applyNumberFormat="1" applyFont="1" applyBorder="1" applyAlignment="1">
      <alignment horizontal="center" vertical="center" shrinkToFit="1"/>
    </xf>
    <xf numFmtId="177" fontId="4" fillId="0" borderId="87" xfId="17" applyNumberFormat="1" applyFont="1" applyBorder="1" applyAlignment="1">
      <alignment vertical="center"/>
    </xf>
    <xf numFmtId="177" fontId="4" fillId="0" borderId="87" xfId="17" applyNumberFormat="1" applyFont="1" applyBorder="1" applyAlignment="1">
      <alignment horizontal="center" vertical="center"/>
    </xf>
    <xf numFmtId="177" fontId="4" fillId="0" borderId="120" xfId="17" applyNumberFormat="1" applyFont="1" applyBorder="1" applyAlignment="1">
      <alignment vertical="center"/>
    </xf>
    <xf numFmtId="177" fontId="4" fillId="0" borderId="90" xfId="17" applyNumberFormat="1" applyFont="1" applyBorder="1" applyAlignment="1">
      <alignment vertical="center"/>
    </xf>
    <xf numFmtId="177" fontId="4" fillId="0" borderId="121" xfId="17" applyNumberFormat="1" applyFont="1" applyBorder="1" applyAlignment="1">
      <alignment vertical="center"/>
    </xf>
    <xf numFmtId="177" fontId="4" fillId="0" borderId="99" xfId="17" applyNumberFormat="1" applyFont="1" applyBorder="1" applyAlignment="1">
      <alignment horizontal="center" vertical="center" shrinkToFit="1"/>
    </xf>
    <xf numFmtId="177" fontId="4" fillId="0" borderId="122" xfId="17" applyNumberFormat="1" applyFont="1" applyBorder="1" applyAlignment="1">
      <alignment vertical="center"/>
    </xf>
    <xf numFmtId="38" fontId="3" fillId="0" borderId="123" xfId="17" applyFont="1" applyFill="1" applyBorder="1" applyAlignment="1">
      <alignment vertical="center"/>
    </xf>
    <xf numFmtId="38" fontId="3" fillId="0" borderId="76" xfId="17" applyFont="1" applyFill="1" applyBorder="1" applyAlignment="1">
      <alignment vertical="center"/>
    </xf>
    <xf numFmtId="38" fontId="3" fillId="0" borderId="124" xfId="17" applyFont="1" applyFill="1" applyBorder="1" applyAlignment="1">
      <alignment vertical="center"/>
    </xf>
    <xf numFmtId="38" fontId="10" fillId="0" borderId="14" xfId="17" applyFont="1" applyFill="1" applyBorder="1" applyAlignment="1">
      <alignment vertical="center"/>
    </xf>
    <xf numFmtId="184" fontId="3" fillId="0" borderId="64" xfId="17" applyNumberFormat="1" applyFont="1" applyFill="1" applyBorder="1" applyAlignment="1">
      <alignment vertical="center"/>
    </xf>
    <xf numFmtId="184" fontId="3" fillId="0" borderId="60" xfId="17" applyNumberFormat="1" applyFont="1" applyFill="1" applyBorder="1" applyAlignment="1">
      <alignment vertical="center"/>
    </xf>
    <xf numFmtId="184" fontId="3" fillId="0" borderId="65" xfId="17" applyNumberFormat="1" applyFont="1" applyFill="1" applyBorder="1" applyAlignment="1">
      <alignment vertical="center"/>
    </xf>
    <xf numFmtId="184" fontId="3" fillId="0" borderId="67" xfId="17" applyNumberFormat="1" applyFont="1" applyFill="1" applyBorder="1" applyAlignment="1">
      <alignment vertical="center"/>
    </xf>
    <xf numFmtId="38" fontId="3" fillId="0" borderId="64" xfId="17" applyFont="1" applyFill="1" applyBorder="1" applyAlignment="1">
      <alignment vertical="center"/>
    </xf>
    <xf numFmtId="38" fontId="3" fillId="0" borderId="100" xfId="17" applyFont="1" applyFill="1" applyBorder="1" applyAlignment="1">
      <alignment vertical="center"/>
    </xf>
    <xf numFmtId="38" fontId="3" fillId="0" borderId="36" xfId="17" applyFont="1" applyFill="1" applyBorder="1" applyAlignment="1">
      <alignment vertical="center"/>
    </xf>
    <xf numFmtId="38" fontId="3" fillId="0" borderId="99" xfId="17" applyFont="1" applyFill="1" applyBorder="1" applyAlignment="1">
      <alignment vertical="center"/>
    </xf>
    <xf numFmtId="38" fontId="3" fillId="0" borderId="56" xfId="17" applyFont="1" applyFill="1" applyBorder="1" applyAlignment="1">
      <alignment vertical="center"/>
    </xf>
    <xf numFmtId="38" fontId="3" fillId="0" borderId="108" xfId="17" applyFont="1" applyFill="1" applyBorder="1" applyAlignment="1">
      <alignment vertical="center"/>
    </xf>
    <xf numFmtId="38" fontId="3" fillId="0" borderId="109" xfId="17" applyFont="1" applyFill="1" applyBorder="1" applyAlignment="1">
      <alignment vertical="center"/>
    </xf>
    <xf numFmtId="38" fontId="3" fillId="0" borderId="114" xfId="17" applyFont="1" applyFill="1" applyBorder="1" applyAlignment="1">
      <alignment vertical="center"/>
    </xf>
    <xf numFmtId="38" fontId="3" fillId="0" borderId="86" xfId="17" applyFont="1" applyFill="1" applyBorder="1" applyAlignment="1">
      <alignment vertical="center"/>
    </xf>
    <xf numFmtId="38" fontId="3" fillId="0" borderId="115" xfId="17" applyFont="1" applyFill="1" applyBorder="1" applyAlignment="1">
      <alignment vertical="center"/>
    </xf>
    <xf numFmtId="38" fontId="3" fillId="0" borderId="125" xfId="17" applyFont="1" applyFill="1" applyBorder="1" applyAlignment="1">
      <alignment vertical="center"/>
    </xf>
    <xf numFmtId="38" fontId="3" fillId="0" borderId="119" xfId="17" applyFont="1" applyFill="1" applyBorder="1" applyAlignment="1">
      <alignment vertical="center"/>
    </xf>
    <xf numFmtId="38" fontId="3" fillId="0" borderId="82" xfId="17" applyFont="1" applyFill="1" applyBorder="1" applyAlignment="1">
      <alignment vertical="center"/>
    </xf>
    <xf numFmtId="38" fontId="3" fillId="0" borderId="126" xfId="17" applyFont="1" applyFill="1" applyBorder="1" applyAlignment="1">
      <alignment vertical="center"/>
    </xf>
    <xf numFmtId="38" fontId="3" fillId="0" borderId="65" xfId="17" applyFont="1" applyFill="1" applyBorder="1" applyAlignment="1">
      <alignment vertical="center"/>
    </xf>
    <xf numFmtId="38" fontId="3" fillId="0" borderId="116" xfId="17" applyFont="1" applyFill="1" applyBorder="1" applyAlignment="1">
      <alignment vertical="center"/>
    </xf>
    <xf numFmtId="38" fontId="3" fillId="0" borderId="127" xfId="17" applyFont="1" applyFill="1" applyBorder="1" applyAlignment="1">
      <alignment vertical="center"/>
    </xf>
    <xf numFmtId="38" fontId="3" fillId="0" borderId="118" xfId="17" applyFont="1" applyFill="1" applyBorder="1" applyAlignment="1">
      <alignment vertical="center"/>
    </xf>
    <xf numFmtId="38" fontId="4" fillId="0" borderId="51" xfId="17" applyFont="1" applyBorder="1" applyAlignment="1">
      <alignment vertical="center"/>
    </xf>
    <xf numFmtId="177" fontId="4" fillId="0" borderId="128" xfId="17" applyNumberFormat="1" applyFont="1" applyBorder="1" applyAlignment="1">
      <alignment vertical="center"/>
    </xf>
    <xf numFmtId="191" fontId="0" fillId="3" borderId="0" xfId="17" applyNumberFormat="1" applyFill="1" applyAlignment="1">
      <alignment vertical="center"/>
    </xf>
    <xf numFmtId="49" fontId="0" fillId="0" borderId="0" xfId="17" applyNumberFormat="1" applyFont="1" applyFill="1" applyAlignment="1">
      <alignment vertical="center"/>
    </xf>
    <xf numFmtId="49" fontId="0" fillId="0" borderId="0" xfId="17" applyNumberFormat="1" applyFont="1" applyAlignment="1">
      <alignment vertical="center"/>
    </xf>
    <xf numFmtId="49" fontId="0" fillId="3" borderId="0" xfId="0" applyNumberFormat="1" applyFill="1" applyAlignment="1" quotePrefix="1">
      <alignment horizontal="right" vertical="center"/>
    </xf>
    <xf numFmtId="49" fontId="0" fillId="0" borderId="0" xfId="0" applyNumberFormat="1" applyAlignment="1" quotePrefix="1">
      <alignment horizontal="right" vertical="center"/>
    </xf>
    <xf numFmtId="38" fontId="3" fillId="0" borderId="110" xfId="17" applyFont="1" applyFill="1" applyBorder="1" applyAlignment="1">
      <alignment vertical="center"/>
    </xf>
    <xf numFmtId="38" fontId="3" fillId="0" borderId="122" xfId="17" applyFont="1" applyFill="1" applyBorder="1" applyAlignment="1">
      <alignment vertical="center"/>
    </xf>
    <xf numFmtId="184" fontId="0" fillId="0" borderId="0" xfId="17" applyNumberFormat="1" applyAlignment="1">
      <alignment vertical="center"/>
    </xf>
    <xf numFmtId="184" fontId="0" fillId="0" borderId="0" xfId="17" applyNumberFormat="1" applyFill="1" applyAlignment="1">
      <alignment vertical="center"/>
    </xf>
    <xf numFmtId="38" fontId="0" fillId="0" borderId="0" xfId="17" applyFill="1" applyAlignment="1">
      <alignment vertical="center"/>
    </xf>
    <xf numFmtId="38" fontId="0" fillId="0" borderId="0" xfId="17" applyAlignment="1">
      <alignment vertical="center"/>
    </xf>
    <xf numFmtId="38" fontId="0" fillId="2" borderId="0" xfId="17" applyFill="1" applyAlignment="1">
      <alignment vertical="center"/>
    </xf>
    <xf numFmtId="49" fontId="0" fillId="0" borderId="0" xfId="17" applyNumberFormat="1" applyFont="1" applyFill="1" applyAlignment="1">
      <alignment vertical="center"/>
    </xf>
    <xf numFmtId="38" fontId="0" fillId="0" borderId="0" xfId="17" applyBorder="1" applyAlignment="1">
      <alignment vertical="center"/>
    </xf>
    <xf numFmtId="38" fontId="3" fillId="0" borderId="70" xfId="17" applyFont="1" applyFill="1" applyBorder="1" applyAlignment="1">
      <alignment vertical="center" shrinkToFit="1"/>
    </xf>
    <xf numFmtId="177" fontId="4" fillId="0" borderId="129" xfId="17" applyNumberFormat="1" applyFont="1" applyBorder="1" applyAlignment="1">
      <alignment vertical="center"/>
    </xf>
    <xf numFmtId="177" fontId="4" fillId="0" borderId="130" xfId="17" applyNumberFormat="1" applyFont="1" applyBorder="1" applyAlignment="1">
      <alignment vertical="center"/>
    </xf>
    <xf numFmtId="0" fontId="0" fillId="0" borderId="0" xfId="17" applyNumberFormat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177" fontId="4" fillId="0" borderId="62" xfId="17" applyNumberFormat="1" applyFont="1" applyFill="1" applyBorder="1" applyAlignment="1">
      <alignment vertical="center"/>
    </xf>
    <xf numFmtId="177" fontId="4" fillId="0" borderId="73" xfId="17" applyNumberFormat="1" applyFont="1" applyFill="1" applyBorder="1" applyAlignment="1">
      <alignment vertical="center"/>
    </xf>
    <xf numFmtId="177" fontId="4" fillId="0" borderId="15" xfId="17" applyNumberFormat="1" applyFont="1" applyFill="1" applyBorder="1" applyAlignment="1">
      <alignment vertical="center"/>
    </xf>
    <xf numFmtId="177" fontId="4" fillId="0" borderId="5" xfId="17" applyNumberFormat="1" applyFont="1" applyFill="1" applyBorder="1" applyAlignment="1">
      <alignment vertical="center"/>
    </xf>
    <xf numFmtId="38" fontId="0" fillId="0" borderId="0" xfId="17" applyNumberFormat="1" applyFont="1" applyFill="1" applyAlignment="1">
      <alignment vertical="center"/>
    </xf>
    <xf numFmtId="38" fontId="4" fillId="0" borderId="5" xfId="17" applyNumberFormat="1" applyFont="1" applyFill="1" applyBorder="1" applyAlignment="1">
      <alignment vertical="center"/>
    </xf>
    <xf numFmtId="177" fontId="0" fillId="0" borderId="0" xfId="17" applyNumberFormat="1" applyFont="1" applyAlignment="1">
      <alignment/>
    </xf>
    <xf numFmtId="177" fontId="0" fillId="0" borderId="0" xfId="17" applyNumberFormat="1" applyFont="1" applyAlignment="1">
      <alignment vertical="center"/>
    </xf>
    <xf numFmtId="0" fontId="0" fillId="0" borderId="0" xfId="0" applyFont="1" applyAlignment="1">
      <alignment/>
    </xf>
    <xf numFmtId="177" fontId="4" fillId="0" borderId="14" xfId="17" applyNumberFormat="1" applyFont="1" applyBorder="1" applyAlignment="1">
      <alignment vertical="center"/>
    </xf>
    <xf numFmtId="177" fontId="4" fillId="0" borderId="55" xfId="17" applyNumberFormat="1" applyFont="1" applyBorder="1" applyAlignment="1">
      <alignment vertical="center"/>
    </xf>
    <xf numFmtId="177" fontId="4" fillId="0" borderId="131" xfId="17" applyNumberFormat="1" applyFont="1" applyBorder="1" applyAlignment="1">
      <alignment vertical="center"/>
    </xf>
    <xf numFmtId="177" fontId="4" fillId="0" borderId="57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99" xfId="17" applyNumberFormat="1" applyFont="1" applyFill="1" applyBorder="1" applyAlignment="1">
      <alignment horizontal="center" vertical="center" shrinkToFit="1"/>
    </xf>
    <xf numFmtId="177" fontId="3" fillId="0" borderId="37" xfId="17" applyNumberFormat="1" applyFont="1" applyFill="1" applyBorder="1" applyAlignment="1">
      <alignment horizontal="center" vertical="center"/>
    </xf>
    <xf numFmtId="57" fontId="4" fillId="0" borderId="62" xfId="17" applyNumberFormat="1" applyFont="1" applyFill="1" applyBorder="1" applyAlignment="1">
      <alignment horizontal="center" vertical="center"/>
    </xf>
    <xf numFmtId="38" fontId="4" fillId="0" borderId="14" xfId="17" applyFont="1" applyFill="1" applyBorder="1" applyAlignment="1">
      <alignment vertical="center"/>
    </xf>
    <xf numFmtId="38" fontId="4" fillId="0" borderId="15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38" fontId="4" fillId="0" borderId="55" xfId="17" applyFont="1" applyFill="1" applyBorder="1" applyAlignment="1">
      <alignment vertical="center"/>
    </xf>
    <xf numFmtId="38" fontId="4" fillId="0" borderId="87" xfId="17" applyFont="1" applyFill="1" applyBorder="1" applyAlignment="1">
      <alignment vertical="center"/>
    </xf>
    <xf numFmtId="38" fontId="4" fillId="0" borderId="88" xfId="17" applyFont="1" applyFill="1" applyBorder="1" applyAlignment="1">
      <alignment vertical="center"/>
    </xf>
    <xf numFmtId="38" fontId="4" fillId="0" borderId="89" xfId="17" applyFont="1" applyFill="1" applyBorder="1" applyAlignment="1">
      <alignment vertical="center"/>
    </xf>
    <xf numFmtId="38" fontId="4" fillId="0" borderId="90" xfId="17" applyFont="1" applyFill="1" applyBorder="1" applyAlignment="1">
      <alignment vertical="center"/>
    </xf>
    <xf numFmtId="38" fontId="4" fillId="0" borderId="78" xfId="17" applyFont="1" applyFill="1" applyBorder="1" applyAlignment="1">
      <alignment vertical="center"/>
    </xf>
    <xf numFmtId="38" fontId="4" fillId="0" borderId="79" xfId="17" applyFont="1" applyFill="1" applyBorder="1" applyAlignment="1">
      <alignment vertical="center"/>
    </xf>
    <xf numFmtId="38" fontId="4" fillId="0" borderId="80" xfId="17" applyFont="1" applyFill="1" applyBorder="1" applyAlignment="1">
      <alignment vertical="center"/>
    </xf>
    <xf numFmtId="38" fontId="4" fillId="0" borderId="81" xfId="17" applyFont="1" applyFill="1" applyBorder="1" applyAlignment="1">
      <alignment vertical="center"/>
    </xf>
    <xf numFmtId="40" fontId="4" fillId="0" borderId="8" xfId="17" applyNumberFormat="1" applyFont="1" applyFill="1" applyBorder="1" applyAlignment="1">
      <alignment vertical="center"/>
    </xf>
    <xf numFmtId="40" fontId="4" fillId="0" borderId="5" xfId="17" applyNumberFormat="1" applyFont="1" applyFill="1" applyBorder="1" applyAlignment="1">
      <alignment vertical="center"/>
    </xf>
    <xf numFmtId="40" fontId="4" fillId="0" borderId="10" xfId="17" applyNumberFormat="1" applyFont="1" applyFill="1" applyBorder="1" applyAlignment="1">
      <alignment vertical="center"/>
    </xf>
    <xf numFmtId="38" fontId="4" fillId="0" borderId="61" xfId="17" applyFont="1" applyFill="1" applyBorder="1" applyAlignment="1">
      <alignment horizontal="right" vertical="center"/>
    </xf>
    <xf numFmtId="38" fontId="4" fillId="0" borderId="62" xfId="17" applyFont="1" applyFill="1" applyBorder="1" applyAlignment="1">
      <alignment horizontal="right" vertical="center"/>
    </xf>
    <xf numFmtId="38" fontId="4" fillId="0" borderId="58" xfId="17" applyFont="1" applyFill="1" applyBorder="1" applyAlignment="1">
      <alignment horizontal="right" vertical="center"/>
    </xf>
    <xf numFmtId="38" fontId="4" fillId="0" borderId="8" xfId="17" applyNumberFormat="1" applyFont="1" applyFill="1" applyBorder="1" applyAlignment="1">
      <alignment vertical="center"/>
    </xf>
    <xf numFmtId="38" fontId="4" fillId="0" borderId="10" xfId="17" applyNumberFormat="1" applyFont="1" applyFill="1" applyBorder="1" applyAlignment="1">
      <alignment vertical="center"/>
    </xf>
    <xf numFmtId="38" fontId="4" fillId="0" borderId="27" xfId="17" applyNumberFormat="1" applyFont="1" applyFill="1" applyBorder="1" applyAlignment="1">
      <alignment vertical="center"/>
    </xf>
    <xf numFmtId="38" fontId="4" fillId="0" borderId="72" xfId="17" applyFont="1" applyFill="1" applyBorder="1" applyAlignment="1">
      <alignment horizontal="right" vertical="center"/>
    </xf>
    <xf numFmtId="38" fontId="4" fillId="0" borderId="73" xfId="17" applyFont="1" applyFill="1" applyBorder="1" applyAlignment="1">
      <alignment horizontal="right" vertical="center"/>
    </xf>
    <xf numFmtId="38" fontId="4" fillId="0" borderId="74" xfId="17" applyFont="1" applyFill="1" applyBorder="1" applyAlignment="1">
      <alignment horizontal="right" vertical="center"/>
    </xf>
    <xf numFmtId="38" fontId="4" fillId="0" borderId="92" xfId="17" applyFont="1" applyFill="1" applyBorder="1" applyAlignment="1">
      <alignment vertical="center"/>
    </xf>
    <xf numFmtId="38" fontId="4" fillId="0" borderId="93" xfId="17" applyFont="1" applyFill="1" applyBorder="1" applyAlignment="1">
      <alignment vertical="center"/>
    </xf>
    <xf numFmtId="38" fontId="4" fillId="0" borderId="94" xfId="17" applyFont="1" applyFill="1" applyBorder="1" applyAlignment="1">
      <alignment vertical="center"/>
    </xf>
    <xf numFmtId="38" fontId="4" fillId="0" borderId="95" xfId="17" applyFont="1" applyFill="1" applyBorder="1" applyAlignment="1">
      <alignment vertical="center"/>
    </xf>
    <xf numFmtId="40" fontId="4" fillId="0" borderId="78" xfId="17" applyNumberFormat="1" applyFont="1" applyFill="1" applyBorder="1" applyAlignment="1">
      <alignment vertical="center"/>
    </xf>
    <xf numFmtId="40" fontId="4" fillId="0" borderId="79" xfId="17" applyNumberFormat="1" applyFont="1" applyFill="1" applyBorder="1" applyAlignment="1">
      <alignment vertical="center"/>
    </xf>
    <xf numFmtId="40" fontId="4" fillId="0" borderId="80" xfId="17" applyNumberFormat="1" applyFont="1" applyFill="1" applyBorder="1" applyAlignment="1">
      <alignment vertical="center"/>
    </xf>
    <xf numFmtId="40" fontId="4" fillId="0" borderId="61" xfId="17" applyNumberFormat="1" applyFont="1" applyFill="1" applyBorder="1" applyAlignment="1">
      <alignment vertical="center"/>
    </xf>
    <xf numFmtId="40" fontId="4" fillId="0" borderId="62" xfId="17" applyNumberFormat="1" applyFont="1" applyFill="1" applyBorder="1" applyAlignment="1">
      <alignment vertical="center"/>
    </xf>
    <xf numFmtId="40" fontId="4" fillId="0" borderId="58" xfId="17" applyNumberFormat="1" applyFont="1" applyFill="1" applyBorder="1" applyAlignment="1">
      <alignment vertical="center"/>
    </xf>
    <xf numFmtId="40" fontId="4" fillId="0" borderId="72" xfId="17" applyNumberFormat="1" applyFont="1" applyFill="1" applyBorder="1" applyAlignment="1">
      <alignment vertical="center"/>
    </xf>
    <xf numFmtId="40" fontId="4" fillId="0" borderId="73" xfId="17" applyNumberFormat="1" applyFont="1" applyFill="1" applyBorder="1" applyAlignment="1">
      <alignment vertical="center"/>
    </xf>
    <xf numFmtId="40" fontId="4" fillId="0" borderId="74" xfId="17" applyNumberFormat="1" applyFont="1" applyFill="1" applyBorder="1" applyAlignment="1">
      <alignment vertical="center"/>
    </xf>
    <xf numFmtId="40" fontId="4" fillId="0" borderId="25" xfId="17" applyNumberFormat="1" applyFont="1" applyFill="1" applyBorder="1" applyAlignment="1">
      <alignment vertical="center"/>
    </xf>
    <xf numFmtId="40" fontId="4" fillId="0" borderId="26" xfId="17" applyNumberFormat="1" applyFont="1" applyFill="1" applyBorder="1" applyAlignment="1">
      <alignment vertical="center"/>
    </xf>
    <xf numFmtId="40" fontId="4" fillId="0" borderId="23" xfId="17" applyNumberFormat="1" applyFont="1" applyFill="1" applyBorder="1" applyAlignment="1">
      <alignment vertical="center"/>
    </xf>
    <xf numFmtId="38" fontId="4" fillId="0" borderId="32" xfId="17" applyFont="1" applyFill="1" applyBorder="1" applyAlignment="1">
      <alignment vertical="center"/>
    </xf>
    <xf numFmtId="38" fontId="4" fillId="0" borderId="57" xfId="17" applyFont="1" applyFill="1" applyBorder="1" applyAlignment="1">
      <alignment vertical="center"/>
    </xf>
    <xf numFmtId="193" fontId="4" fillId="0" borderId="5" xfId="17" applyNumberFormat="1" applyFont="1" applyFill="1" applyBorder="1" applyAlignment="1">
      <alignment horizontal="center" vertical="center"/>
    </xf>
    <xf numFmtId="38" fontId="4" fillId="5" borderId="48" xfId="17" applyFont="1" applyFill="1" applyBorder="1" applyAlignment="1">
      <alignment vertical="center"/>
    </xf>
    <xf numFmtId="38" fontId="4" fillId="5" borderId="11" xfId="17" applyFont="1" applyFill="1" applyBorder="1" applyAlignment="1">
      <alignment vertical="center"/>
    </xf>
    <xf numFmtId="38" fontId="4" fillId="5" borderId="37" xfId="17" applyFont="1" applyFill="1" applyBorder="1" applyAlignment="1">
      <alignment vertical="center"/>
    </xf>
    <xf numFmtId="38" fontId="4" fillId="5" borderId="3" xfId="17" applyFont="1" applyFill="1" applyBorder="1" applyAlignment="1">
      <alignment vertical="center"/>
    </xf>
    <xf numFmtId="38" fontId="4" fillId="5" borderId="132" xfId="17" applyFont="1" applyFill="1" applyBorder="1" applyAlignment="1">
      <alignment vertical="center"/>
    </xf>
    <xf numFmtId="38" fontId="4" fillId="5" borderId="48" xfId="17" applyFont="1" applyFill="1" applyBorder="1" applyAlignment="1">
      <alignment horizontal="center" vertical="center"/>
    </xf>
    <xf numFmtId="38" fontId="4" fillId="5" borderId="3" xfId="17" applyFont="1" applyFill="1" applyBorder="1" applyAlignment="1">
      <alignment horizontal="center" vertical="center"/>
    </xf>
    <xf numFmtId="38" fontId="4" fillId="5" borderId="132" xfId="17" applyFont="1" applyFill="1" applyBorder="1" applyAlignment="1">
      <alignment horizontal="center" vertical="center"/>
    </xf>
    <xf numFmtId="38" fontId="4" fillId="5" borderId="11" xfId="17" applyFont="1" applyFill="1" applyBorder="1" applyAlignment="1">
      <alignment horizontal="center" vertical="center"/>
    </xf>
    <xf numFmtId="38" fontId="4" fillId="5" borderId="37" xfId="17" applyFont="1" applyFill="1" applyBorder="1" applyAlignment="1">
      <alignment horizontal="center" vertical="center"/>
    </xf>
    <xf numFmtId="184" fontId="4" fillId="5" borderId="9" xfId="17" applyNumberFormat="1" applyFont="1" applyFill="1" applyBorder="1" applyAlignment="1">
      <alignment vertical="center"/>
    </xf>
    <xf numFmtId="184" fontId="4" fillId="5" borderId="5" xfId="17" applyNumberFormat="1" applyFont="1" applyFill="1" applyBorder="1" applyAlignment="1">
      <alignment vertical="center"/>
    </xf>
    <xf numFmtId="177" fontId="4" fillId="5" borderId="11" xfId="17" applyNumberFormat="1" applyFont="1" applyFill="1" applyBorder="1" applyAlignment="1">
      <alignment vertical="center"/>
    </xf>
    <xf numFmtId="177" fontId="4" fillId="5" borderId="0" xfId="17" applyNumberFormat="1" applyFont="1" applyFill="1" applyBorder="1" applyAlignment="1">
      <alignment vertical="center"/>
    </xf>
    <xf numFmtId="177" fontId="4" fillId="5" borderId="56" xfId="17" applyNumberFormat="1" applyFont="1" applyFill="1" applyBorder="1" applyAlignment="1">
      <alignment vertical="center"/>
    </xf>
    <xf numFmtId="38" fontId="3" fillId="5" borderId="12" xfId="17" applyFont="1" applyFill="1" applyBorder="1" applyAlignment="1">
      <alignment vertical="center"/>
    </xf>
    <xf numFmtId="38" fontId="3" fillId="5" borderId="9" xfId="17" applyFont="1" applyFill="1" applyBorder="1" applyAlignment="1">
      <alignment vertical="center"/>
    </xf>
    <xf numFmtId="38" fontId="3" fillId="5" borderId="6" xfId="17" applyFont="1" applyFill="1" applyBorder="1" applyAlignment="1">
      <alignment vertical="center"/>
    </xf>
    <xf numFmtId="38" fontId="3" fillId="5" borderId="35" xfId="17" applyFont="1" applyFill="1" applyBorder="1" applyAlignment="1">
      <alignment vertical="center"/>
    </xf>
    <xf numFmtId="38" fontId="3" fillId="5" borderId="34" xfId="17" applyFont="1" applyFill="1" applyBorder="1" applyAlignment="1">
      <alignment vertical="center"/>
    </xf>
    <xf numFmtId="38" fontId="3" fillId="5" borderId="33" xfId="17" applyFont="1" applyFill="1" applyBorder="1" applyAlignment="1">
      <alignment vertical="center"/>
    </xf>
    <xf numFmtId="38" fontId="3" fillId="5" borderId="133" xfId="17" applyFont="1" applyFill="1" applyBorder="1" applyAlignment="1">
      <alignment vertical="center"/>
    </xf>
    <xf numFmtId="38" fontId="3" fillId="5" borderId="134" xfId="17" applyFont="1" applyFill="1" applyBorder="1" applyAlignment="1">
      <alignment vertical="center"/>
    </xf>
    <xf numFmtId="184" fontId="4" fillId="5" borderId="8" xfId="17" applyNumberFormat="1" applyFont="1" applyFill="1" applyBorder="1" applyAlignment="1">
      <alignment vertical="center"/>
    </xf>
    <xf numFmtId="184" fontId="4" fillId="5" borderId="10" xfId="17" applyNumberFormat="1" applyFont="1" applyFill="1" applyBorder="1" applyAlignment="1">
      <alignment vertical="center"/>
    </xf>
    <xf numFmtId="184" fontId="4" fillId="5" borderId="27" xfId="0" applyNumberFormat="1" applyFont="1" applyFill="1" applyBorder="1" applyAlignment="1">
      <alignment vertical="center"/>
    </xf>
    <xf numFmtId="184" fontId="4" fillId="5" borderId="12" xfId="17" applyNumberFormat="1" applyFont="1" applyFill="1" applyBorder="1" applyAlignment="1">
      <alignment vertical="center"/>
    </xf>
    <xf numFmtId="184" fontId="4" fillId="5" borderId="6" xfId="17" applyNumberFormat="1" applyFont="1" applyFill="1" applyBorder="1" applyAlignment="1">
      <alignment vertical="center"/>
    </xf>
    <xf numFmtId="184" fontId="4" fillId="5" borderId="35" xfId="0" applyNumberFormat="1" applyFont="1" applyFill="1" applyBorder="1" applyAlignment="1">
      <alignment vertical="center"/>
    </xf>
    <xf numFmtId="38" fontId="4" fillId="5" borderId="15" xfId="17" applyFont="1" applyFill="1" applyBorder="1" applyAlignment="1">
      <alignment vertical="center"/>
    </xf>
    <xf numFmtId="38" fontId="4" fillId="5" borderId="14" xfId="17" applyFont="1" applyFill="1" applyBorder="1" applyAlignment="1">
      <alignment vertical="center"/>
    </xf>
    <xf numFmtId="38" fontId="4" fillId="5" borderId="4" xfId="17" applyFont="1" applyFill="1" applyBorder="1" applyAlignment="1">
      <alignment vertical="center"/>
    </xf>
    <xf numFmtId="38" fontId="4" fillId="5" borderId="55" xfId="17" applyFont="1" applyFill="1" applyBorder="1" applyAlignment="1">
      <alignment vertical="center"/>
    </xf>
    <xf numFmtId="38" fontId="4" fillId="5" borderId="55" xfId="17" applyFont="1" applyFill="1" applyBorder="1" applyAlignment="1">
      <alignment horizontal="center" vertical="center"/>
    </xf>
    <xf numFmtId="38" fontId="4" fillId="5" borderId="35" xfId="17" applyFont="1" applyFill="1" applyBorder="1" applyAlignment="1">
      <alignment horizontal="center" vertical="center"/>
    </xf>
    <xf numFmtId="38" fontId="4" fillId="5" borderId="63" xfId="17" applyFont="1" applyFill="1" applyBorder="1" applyAlignment="1">
      <alignment horizontal="center" vertical="center"/>
    </xf>
    <xf numFmtId="38" fontId="4" fillId="5" borderId="75" xfId="17" applyFont="1" applyFill="1" applyBorder="1" applyAlignment="1">
      <alignment horizontal="center" vertical="center"/>
    </xf>
    <xf numFmtId="38" fontId="4" fillId="5" borderId="27" xfId="17" applyFont="1" applyFill="1" applyBorder="1" applyAlignment="1">
      <alignment horizontal="center" vertical="center"/>
    </xf>
    <xf numFmtId="38" fontId="4" fillId="5" borderId="35" xfId="17" applyFont="1" applyFill="1" applyBorder="1" applyAlignment="1">
      <alignment vertical="center"/>
    </xf>
    <xf numFmtId="38" fontId="4" fillId="5" borderId="27" xfId="17" applyFont="1" applyFill="1" applyBorder="1" applyAlignment="1">
      <alignment vertical="center"/>
    </xf>
    <xf numFmtId="38" fontId="4" fillId="5" borderId="28" xfId="17" applyFont="1" applyFill="1" applyBorder="1" applyAlignment="1">
      <alignment vertical="center"/>
    </xf>
    <xf numFmtId="40" fontId="4" fillId="5" borderId="27" xfId="17" applyNumberFormat="1" applyFont="1" applyFill="1" applyBorder="1" applyAlignment="1">
      <alignment vertical="center"/>
    </xf>
    <xf numFmtId="40" fontId="4" fillId="5" borderId="81" xfId="17" applyNumberFormat="1" applyFont="1" applyFill="1" applyBorder="1" applyAlignment="1">
      <alignment vertical="center"/>
    </xf>
    <xf numFmtId="40" fontId="4" fillId="5" borderId="63" xfId="17" applyNumberFormat="1" applyFont="1" applyFill="1" applyBorder="1" applyAlignment="1">
      <alignment vertical="center"/>
    </xf>
    <xf numFmtId="40" fontId="4" fillId="5" borderId="75" xfId="17" applyNumberFormat="1" applyFont="1" applyFill="1" applyBorder="1" applyAlignment="1">
      <alignment vertical="center"/>
    </xf>
    <xf numFmtId="40" fontId="4" fillId="5" borderId="28" xfId="17" applyNumberFormat="1" applyFont="1" applyFill="1" applyBorder="1" applyAlignment="1">
      <alignment vertical="center"/>
    </xf>
    <xf numFmtId="40" fontId="4" fillId="5" borderId="35" xfId="17" applyNumberFormat="1" applyFont="1" applyFill="1" applyBorder="1" applyAlignment="1">
      <alignment vertical="center"/>
    </xf>
    <xf numFmtId="193" fontId="4" fillId="0" borderId="8" xfId="17" applyNumberFormat="1" applyFont="1" applyFill="1" applyBorder="1" applyAlignment="1">
      <alignment horizontal="center" vertical="center"/>
    </xf>
    <xf numFmtId="193" fontId="4" fillId="0" borderId="10" xfId="17" applyNumberFormat="1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38" fontId="4" fillId="0" borderId="10" xfId="17" applyFont="1" applyFill="1" applyBorder="1" applyAlignment="1">
      <alignment horizontal="center" vertical="center"/>
    </xf>
    <xf numFmtId="57" fontId="4" fillId="0" borderId="12" xfId="17" applyNumberFormat="1" applyFont="1" applyFill="1" applyBorder="1" applyAlignment="1">
      <alignment horizontal="center" vertical="center"/>
    </xf>
    <xf numFmtId="57" fontId="4" fillId="0" borderId="9" xfId="17" applyNumberFormat="1" applyFont="1" applyFill="1" applyBorder="1" applyAlignment="1">
      <alignment horizontal="center" vertical="center"/>
    </xf>
    <xf numFmtId="57" fontId="4" fillId="0" borderId="6" xfId="17" applyNumberFormat="1" applyFont="1" applyFill="1" applyBorder="1" applyAlignment="1">
      <alignment horizontal="center" vertical="center"/>
    </xf>
    <xf numFmtId="57" fontId="4" fillId="0" borderId="58" xfId="17" applyNumberFormat="1" applyFont="1" applyFill="1" applyBorder="1" applyAlignment="1">
      <alignment horizontal="center" vertical="center"/>
    </xf>
    <xf numFmtId="57" fontId="4" fillId="0" borderId="72" xfId="17" applyNumberFormat="1" applyFont="1" applyFill="1" applyBorder="1" applyAlignment="1">
      <alignment horizontal="center" vertical="center"/>
    </xf>
    <xf numFmtId="57" fontId="4" fillId="0" borderId="73" xfId="17" applyNumberFormat="1" applyFont="1" applyFill="1" applyBorder="1" applyAlignment="1">
      <alignment horizontal="center" vertical="center"/>
    </xf>
    <xf numFmtId="57" fontId="4" fillId="0" borderId="74" xfId="17" applyNumberFormat="1" applyFont="1" applyFill="1" applyBorder="1" applyAlignment="1">
      <alignment horizontal="center" vertical="center"/>
    </xf>
    <xf numFmtId="57" fontId="4" fillId="0" borderId="8" xfId="17" applyNumberFormat="1" applyFont="1" applyFill="1" applyBorder="1" applyAlignment="1">
      <alignment horizontal="center" vertical="center"/>
    </xf>
    <xf numFmtId="57" fontId="4" fillId="0" borderId="5" xfId="17" applyNumberFormat="1" applyFont="1" applyFill="1" applyBorder="1" applyAlignment="1">
      <alignment horizontal="center" vertical="center"/>
    </xf>
    <xf numFmtId="57" fontId="4" fillId="0" borderId="10" xfId="17" applyNumberFormat="1" applyFont="1" applyFill="1" applyBorder="1" applyAlignment="1">
      <alignment horizontal="center" vertical="center"/>
    </xf>
    <xf numFmtId="38" fontId="4" fillId="0" borderId="25" xfId="17" applyFont="1" applyFill="1" applyBorder="1" applyAlignment="1">
      <alignment horizontal="center" vertical="center"/>
    </xf>
    <xf numFmtId="38" fontId="4" fillId="0" borderId="135" xfId="17" applyFont="1" applyFill="1" applyBorder="1" applyAlignment="1">
      <alignment horizontal="center" vertical="center"/>
    </xf>
    <xf numFmtId="38" fontId="4" fillId="0" borderId="26" xfId="17" applyFont="1" applyFill="1" applyBorder="1" applyAlignment="1">
      <alignment horizontal="center" vertical="center"/>
    </xf>
    <xf numFmtId="38" fontId="4" fillId="0" borderId="23" xfId="17" applyFont="1" applyFill="1" applyBorder="1" applyAlignment="1">
      <alignment horizontal="center" vertical="center"/>
    </xf>
    <xf numFmtId="49" fontId="3" fillId="0" borderId="34" xfId="17" applyNumberFormat="1" applyFont="1" applyFill="1" applyBorder="1" applyAlignment="1">
      <alignment horizontal="center" vertical="center"/>
    </xf>
    <xf numFmtId="49" fontId="3" fillId="0" borderId="33" xfId="17" applyNumberFormat="1" applyFont="1" applyFill="1" applyBorder="1" applyAlignment="1">
      <alignment horizontal="center" vertical="center"/>
    </xf>
    <xf numFmtId="49" fontId="3" fillId="0" borderId="17" xfId="17" applyNumberFormat="1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49" fontId="3" fillId="0" borderId="0" xfId="17" applyNumberFormat="1" applyFont="1" applyFill="1" applyBorder="1" applyAlignment="1">
      <alignment horizontal="center" vertical="center" shrinkToFit="1"/>
    </xf>
    <xf numFmtId="38" fontId="3" fillId="0" borderId="52" xfId="17" applyFont="1" applyFill="1" applyBorder="1" applyAlignment="1">
      <alignment horizontal="center" vertical="center" shrinkToFit="1"/>
    </xf>
    <xf numFmtId="38" fontId="3" fillId="0" borderId="30" xfId="17" applyFont="1" applyFill="1" applyBorder="1" applyAlignment="1">
      <alignment horizontal="center" vertical="center" shrinkToFit="1"/>
    </xf>
    <xf numFmtId="38" fontId="3" fillId="0" borderId="30" xfId="17" applyFont="1" applyFill="1" applyBorder="1" applyAlignment="1">
      <alignment horizontal="center" vertical="center"/>
    </xf>
    <xf numFmtId="38" fontId="3" fillId="0" borderId="29" xfId="17" applyFont="1" applyFill="1" applyBorder="1" applyAlignment="1">
      <alignment horizontal="center" vertical="center" shrinkToFit="1"/>
    </xf>
    <xf numFmtId="49" fontId="4" fillId="0" borderId="34" xfId="17" applyNumberFormat="1" applyFont="1" applyFill="1" applyBorder="1" applyAlignment="1">
      <alignment horizontal="center" vertical="center"/>
    </xf>
    <xf numFmtId="49" fontId="4" fillId="0" borderId="33" xfId="17" applyNumberFormat="1" applyFont="1" applyFill="1" applyBorder="1" applyAlignment="1">
      <alignment horizontal="center" vertical="center"/>
    </xf>
    <xf numFmtId="49" fontId="4" fillId="0" borderId="17" xfId="17" applyNumberFormat="1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/>
    </xf>
    <xf numFmtId="49" fontId="4" fillId="0" borderId="0" xfId="17" applyNumberFormat="1" applyFont="1" applyFill="1" applyBorder="1" applyAlignment="1">
      <alignment horizontal="center" vertical="center" shrinkToFit="1"/>
    </xf>
    <xf numFmtId="38" fontId="4" fillId="0" borderId="30" xfId="17" applyFont="1" applyFill="1" applyBorder="1" applyAlignment="1">
      <alignment horizontal="center" vertical="center" shrinkToFit="1"/>
    </xf>
    <xf numFmtId="38" fontId="4" fillId="0" borderId="30" xfId="17" applyFont="1" applyFill="1" applyBorder="1" applyAlignment="1">
      <alignment horizontal="center" vertical="center"/>
    </xf>
    <xf numFmtId="38" fontId="4" fillId="0" borderId="29" xfId="17" applyFont="1" applyFill="1" applyBorder="1" applyAlignment="1">
      <alignment horizontal="center" vertical="center" shrinkToFit="1"/>
    </xf>
    <xf numFmtId="49" fontId="4" fillId="0" borderId="16" xfId="17" applyNumberFormat="1" applyFont="1" applyFill="1" applyBorder="1" applyAlignment="1">
      <alignment horizontal="center" vertical="center"/>
    </xf>
    <xf numFmtId="49" fontId="4" fillId="0" borderId="36" xfId="17" applyNumberFormat="1" applyFont="1" applyFill="1" applyBorder="1" applyAlignment="1">
      <alignment horizontal="center" vertical="center"/>
    </xf>
    <xf numFmtId="38" fontId="4" fillId="0" borderId="18" xfId="17" applyFont="1" applyFill="1" applyBorder="1" applyAlignment="1">
      <alignment horizontal="center" vertical="center"/>
    </xf>
    <xf numFmtId="49" fontId="4" fillId="0" borderId="18" xfId="17" applyNumberFormat="1" applyFont="1" applyFill="1" applyBorder="1" applyAlignment="1">
      <alignment horizontal="center" vertical="center"/>
    </xf>
    <xf numFmtId="49" fontId="4" fillId="0" borderId="0" xfId="17" applyNumberFormat="1" applyFont="1" applyFill="1" applyBorder="1" applyAlignment="1">
      <alignment horizontal="center" vertical="center"/>
    </xf>
    <xf numFmtId="49" fontId="4" fillId="0" borderId="37" xfId="17" applyNumberFormat="1" applyFont="1" applyFill="1" applyBorder="1" applyAlignment="1">
      <alignment horizontal="center" vertical="center"/>
    </xf>
    <xf numFmtId="38" fontId="4" fillId="0" borderId="13" xfId="17" applyFont="1" applyFill="1" applyBorder="1" applyAlignment="1">
      <alignment vertical="center"/>
    </xf>
    <xf numFmtId="38" fontId="4" fillId="0" borderId="41" xfId="17" applyFont="1" applyFill="1" applyBorder="1" applyAlignment="1">
      <alignment vertical="center"/>
    </xf>
    <xf numFmtId="38" fontId="3" fillId="0" borderId="11" xfId="17" applyFont="1" applyFill="1" applyBorder="1" applyAlignment="1">
      <alignment horizontal="center" vertical="center" shrinkToFit="1"/>
    </xf>
    <xf numFmtId="38" fontId="3" fillId="0" borderId="3" xfId="17" applyFont="1" applyFill="1" applyBorder="1" applyAlignment="1">
      <alignment horizontal="center" vertical="center" shrinkToFit="1"/>
    </xf>
    <xf numFmtId="38" fontId="3" fillId="0" borderId="52" xfId="17" applyFont="1" applyFill="1" applyBorder="1" applyAlignment="1">
      <alignment vertical="center" shrinkToFit="1"/>
    </xf>
    <xf numFmtId="38" fontId="3" fillId="0" borderId="30" xfId="17" applyFont="1" applyFill="1" applyBorder="1" applyAlignment="1">
      <alignment vertical="center" shrinkToFit="1"/>
    </xf>
    <xf numFmtId="184" fontId="3" fillId="0" borderId="20" xfId="17" applyNumberFormat="1" applyFont="1" applyBorder="1" applyAlignment="1">
      <alignment vertical="center"/>
    </xf>
    <xf numFmtId="38" fontId="2" fillId="0" borderId="70" xfId="17" applyFont="1" applyFill="1" applyBorder="1" applyAlignment="1">
      <alignment vertical="center"/>
    </xf>
    <xf numFmtId="184" fontId="3" fillId="0" borderId="31" xfId="17" applyNumberFormat="1" applyFont="1" applyFill="1" applyBorder="1" applyAlignment="1">
      <alignment vertical="center"/>
    </xf>
    <xf numFmtId="57" fontId="15" fillId="5" borderId="14" xfId="17" applyNumberFormat="1" applyFont="1" applyFill="1" applyBorder="1" applyAlignment="1">
      <alignment horizontal="center" vertical="center"/>
    </xf>
    <xf numFmtId="57" fontId="15" fillId="5" borderId="15" xfId="17" applyNumberFormat="1" applyFont="1" applyFill="1" applyBorder="1" applyAlignment="1">
      <alignment horizontal="center" vertical="center"/>
    </xf>
    <xf numFmtId="57" fontId="15" fillId="5" borderId="4" xfId="17" applyNumberFormat="1" applyFont="1" applyFill="1" applyBorder="1" applyAlignment="1">
      <alignment horizontal="center" vertical="center"/>
    </xf>
    <xf numFmtId="57" fontId="15" fillId="0" borderId="61" xfId="17" applyNumberFormat="1" applyFont="1" applyFill="1" applyBorder="1" applyAlignment="1">
      <alignment horizontal="center" vertical="center"/>
    </xf>
    <xf numFmtId="57" fontId="15" fillId="0" borderId="62" xfId="17" applyNumberFormat="1" applyFont="1" applyFill="1" applyBorder="1" applyAlignment="1">
      <alignment horizontal="center" vertical="center"/>
    </xf>
    <xf numFmtId="38" fontId="15" fillId="5" borderId="12" xfId="17" applyFont="1" applyFill="1" applyBorder="1" applyAlignment="1">
      <alignment vertical="center"/>
    </xf>
    <xf numFmtId="38" fontId="15" fillId="5" borderId="9" xfId="17" applyFont="1" applyFill="1" applyBorder="1" applyAlignment="1">
      <alignment vertical="center"/>
    </xf>
    <xf numFmtId="38" fontId="15" fillId="5" borderId="6" xfId="17" applyFont="1" applyFill="1" applyBorder="1" applyAlignment="1">
      <alignment vertical="center"/>
    </xf>
    <xf numFmtId="40" fontId="15" fillId="5" borderId="12" xfId="17" applyNumberFormat="1" applyFont="1" applyFill="1" applyBorder="1" applyAlignment="1">
      <alignment vertical="center"/>
    </xf>
    <xf numFmtId="40" fontId="15" fillId="5" borderId="9" xfId="17" applyNumberFormat="1" applyFont="1" applyFill="1" applyBorder="1" applyAlignment="1">
      <alignment vertical="center"/>
    </xf>
    <xf numFmtId="40" fontId="15" fillId="5" borderId="6" xfId="17" applyNumberFormat="1" applyFont="1" applyFill="1" applyBorder="1" applyAlignment="1">
      <alignment vertical="center"/>
    </xf>
    <xf numFmtId="38" fontId="15" fillId="0" borderId="101" xfId="17" applyFont="1" applyFill="1" applyBorder="1" applyAlignment="1">
      <alignment vertical="center"/>
    </xf>
    <xf numFmtId="38" fontId="15" fillId="0" borderId="103" xfId="17" applyFont="1" applyFill="1" applyBorder="1" applyAlignment="1">
      <alignment vertical="center"/>
    </xf>
    <xf numFmtId="38" fontId="15" fillId="0" borderId="105" xfId="17" applyFont="1" applyFill="1" applyBorder="1" applyAlignment="1">
      <alignment vertical="center"/>
    </xf>
    <xf numFmtId="38" fontId="15" fillId="0" borderId="49" xfId="17" applyFont="1" applyFill="1" applyBorder="1" applyAlignment="1">
      <alignment vertical="center"/>
    </xf>
    <xf numFmtId="38" fontId="15" fillId="0" borderId="49" xfId="17" applyNumberFormat="1" applyFont="1" applyFill="1" applyBorder="1" applyAlignment="1">
      <alignment vertical="center"/>
    </xf>
    <xf numFmtId="38" fontId="15" fillId="5" borderId="5" xfId="17" applyFont="1" applyFill="1" applyBorder="1" applyAlignment="1">
      <alignment vertical="center"/>
    </xf>
    <xf numFmtId="38" fontId="15" fillId="5" borderId="47" xfId="17" applyFont="1" applyFill="1" applyBorder="1" applyAlignment="1">
      <alignment vertical="center"/>
    </xf>
    <xf numFmtId="38" fontId="15" fillId="0" borderId="50" xfId="17" applyFont="1" applyFill="1" applyBorder="1" applyAlignment="1">
      <alignment vertical="center"/>
    </xf>
    <xf numFmtId="38" fontId="15" fillId="5" borderId="26" xfId="17" applyFont="1" applyFill="1" applyBorder="1" applyAlignment="1">
      <alignment vertical="center"/>
    </xf>
    <xf numFmtId="38" fontId="15" fillId="5" borderId="136" xfId="17" applyFont="1" applyFill="1" applyBorder="1" applyAlignment="1">
      <alignment vertical="center"/>
    </xf>
    <xf numFmtId="38" fontId="4" fillId="0" borderId="102" xfId="17" applyNumberFormat="1" applyFont="1" applyFill="1" applyBorder="1" applyAlignment="1">
      <alignment horizontal="center" vertical="center"/>
    </xf>
    <xf numFmtId="38" fontId="4" fillId="0" borderId="104" xfId="17" applyNumberFormat="1" applyFont="1" applyFill="1" applyBorder="1" applyAlignment="1">
      <alignment horizontal="center" vertical="center"/>
    </xf>
    <xf numFmtId="38" fontId="4" fillId="0" borderId="137" xfId="17" applyNumberFormat="1" applyFont="1" applyFill="1" applyBorder="1" applyAlignment="1">
      <alignment horizontal="center" vertical="center"/>
    </xf>
    <xf numFmtId="38" fontId="4" fillId="0" borderId="47" xfId="17" applyNumberFormat="1" applyFont="1" applyFill="1" applyBorder="1" applyAlignment="1">
      <alignment horizontal="center" vertical="center"/>
    </xf>
    <xf numFmtId="40" fontId="4" fillId="0" borderId="102" xfId="17" applyNumberFormat="1" applyFont="1" applyFill="1" applyBorder="1" applyAlignment="1">
      <alignment horizontal="center" vertical="center"/>
    </xf>
    <xf numFmtId="40" fontId="4" fillId="0" borderId="104" xfId="17" applyNumberFormat="1" applyFont="1" applyFill="1" applyBorder="1" applyAlignment="1">
      <alignment horizontal="center" vertical="center"/>
    </xf>
    <xf numFmtId="40" fontId="4" fillId="0" borderId="106" xfId="17" applyNumberFormat="1" applyFont="1" applyFill="1" applyBorder="1" applyAlignment="1">
      <alignment horizontal="center" vertical="center"/>
    </xf>
    <xf numFmtId="40" fontId="4" fillId="0" borderId="47" xfId="17" applyNumberFormat="1" applyFont="1" applyFill="1" applyBorder="1" applyAlignment="1">
      <alignment horizontal="center" vertical="center"/>
    </xf>
    <xf numFmtId="184" fontId="15" fillId="5" borderId="9" xfId="17" applyNumberFormat="1" applyFont="1" applyFill="1" applyBorder="1" applyAlignment="1">
      <alignment vertical="center"/>
    </xf>
    <xf numFmtId="184" fontId="15" fillId="5" borderId="15" xfId="17" applyNumberFormat="1" applyFont="1" applyFill="1" applyBorder="1" applyAlignment="1">
      <alignment vertical="center"/>
    </xf>
    <xf numFmtId="184" fontId="15" fillId="5" borderId="62" xfId="17" applyNumberFormat="1" applyFont="1" applyFill="1" applyBorder="1" applyAlignment="1">
      <alignment vertical="center"/>
    </xf>
    <xf numFmtId="184" fontId="15" fillId="5" borderId="5" xfId="17" applyNumberFormat="1" applyFont="1" applyFill="1" applyBorder="1" applyAlignment="1">
      <alignment vertical="center"/>
    </xf>
    <xf numFmtId="184" fontId="15" fillId="5" borderId="79" xfId="17" applyNumberFormat="1" applyFont="1" applyFill="1" applyBorder="1" applyAlignment="1">
      <alignment vertical="center"/>
    </xf>
    <xf numFmtId="184" fontId="15" fillId="5" borderId="73" xfId="17" applyNumberFormat="1" applyFont="1" applyFill="1" applyBorder="1" applyAlignment="1">
      <alignment vertical="center"/>
    </xf>
    <xf numFmtId="184" fontId="15" fillId="5" borderId="26" xfId="17" applyNumberFormat="1" applyFont="1" applyFill="1" applyBorder="1" applyAlignment="1">
      <alignment vertical="center"/>
    </xf>
    <xf numFmtId="190" fontId="15" fillId="5" borderId="5" xfId="17" applyNumberFormat="1" applyFont="1" applyFill="1" applyBorder="1" applyAlignment="1">
      <alignment vertical="center"/>
    </xf>
    <xf numFmtId="190" fontId="15" fillId="5" borderId="79" xfId="17" applyNumberFormat="1" applyFont="1" applyFill="1" applyBorder="1" applyAlignment="1">
      <alignment vertical="center"/>
    </xf>
    <xf numFmtId="190" fontId="15" fillId="5" borderId="62" xfId="17" applyNumberFormat="1" applyFont="1" applyFill="1" applyBorder="1" applyAlignment="1">
      <alignment vertical="center"/>
    </xf>
    <xf numFmtId="190" fontId="15" fillId="5" borderId="73" xfId="17" applyNumberFormat="1" applyFont="1" applyFill="1" applyBorder="1" applyAlignment="1">
      <alignment vertical="center"/>
    </xf>
    <xf numFmtId="184" fontId="15" fillId="5" borderId="3" xfId="17" applyNumberFormat="1" applyFont="1" applyFill="1" applyBorder="1" applyAlignment="1">
      <alignment vertical="center"/>
    </xf>
    <xf numFmtId="184" fontId="15" fillId="5" borderId="93" xfId="17" applyNumberFormat="1" applyFont="1" applyFill="1" applyBorder="1" applyAlignment="1">
      <alignment vertical="center"/>
    </xf>
    <xf numFmtId="38" fontId="15" fillId="5" borderId="53" xfId="17" applyFont="1" applyFill="1" applyBorder="1" applyAlignment="1">
      <alignment vertical="center"/>
    </xf>
    <xf numFmtId="38" fontId="15" fillId="5" borderId="15" xfId="17" applyFont="1" applyFill="1" applyBorder="1" applyAlignment="1">
      <alignment vertical="center"/>
    </xf>
    <xf numFmtId="38" fontId="15" fillId="5" borderId="62" xfId="17" applyFont="1" applyFill="1" applyBorder="1" applyAlignment="1">
      <alignment vertical="center"/>
    </xf>
    <xf numFmtId="38" fontId="15" fillId="5" borderId="73" xfId="17" applyFont="1" applyFill="1" applyBorder="1" applyAlignment="1">
      <alignment vertical="center"/>
    </xf>
    <xf numFmtId="38" fontId="11" fillId="0" borderId="0" xfId="17" applyFont="1" applyFill="1" applyAlignment="1">
      <alignment horizontal="center" vertical="center"/>
    </xf>
    <xf numFmtId="38" fontId="3" fillId="0" borderId="134" xfId="17" applyFont="1" applyFill="1" applyBorder="1" applyAlignment="1">
      <alignment horizontal="center" vertical="center"/>
    </xf>
    <xf numFmtId="38" fontId="3" fillId="0" borderId="23" xfId="17" applyFont="1" applyFill="1" applyBorder="1" applyAlignment="1">
      <alignment horizontal="left" vertical="center" shrinkToFit="1"/>
    </xf>
    <xf numFmtId="38" fontId="3" fillId="0" borderId="24" xfId="17" applyFont="1" applyFill="1" applyBorder="1" applyAlignment="1">
      <alignment horizontal="left" vertical="center" shrinkToFit="1"/>
    </xf>
    <xf numFmtId="38" fontId="3" fillId="0" borderId="45" xfId="17" applyFont="1" applyFill="1" applyBorder="1" applyAlignment="1">
      <alignment horizontal="left" vertical="center" shrinkToFit="1"/>
    </xf>
    <xf numFmtId="38" fontId="3" fillId="0" borderId="56" xfId="17" applyFont="1" applyFill="1" applyBorder="1" applyAlignment="1">
      <alignment horizontal="center" vertical="center"/>
    </xf>
    <xf numFmtId="38" fontId="3" fillId="0" borderId="57" xfId="17" applyFont="1" applyFill="1" applyBorder="1" applyAlignment="1">
      <alignment horizontal="center" vertical="center"/>
    </xf>
    <xf numFmtId="184" fontId="4" fillId="0" borderId="96" xfId="17" applyNumberFormat="1" applyFont="1" applyFill="1" applyBorder="1" applyAlignment="1">
      <alignment horizontal="left" vertical="center" shrinkToFit="1"/>
    </xf>
    <xf numFmtId="184" fontId="4" fillId="0" borderId="98" xfId="17" applyNumberFormat="1" applyFont="1" applyFill="1" applyBorder="1" applyAlignment="1">
      <alignment horizontal="left" vertical="center" shrinkToFit="1"/>
    </xf>
    <xf numFmtId="184" fontId="4" fillId="0" borderId="64" xfId="17" applyNumberFormat="1" applyFont="1" applyFill="1" applyBorder="1" applyAlignment="1">
      <alignment horizontal="center" vertical="center" shrinkToFit="1"/>
    </xf>
    <xf numFmtId="184" fontId="4" fillId="0" borderId="60" xfId="17" applyNumberFormat="1" applyFont="1" applyFill="1" applyBorder="1" applyAlignment="1">
      <alignment horizontal="center" vertical="center" shrinkToFit="1"/>
    </xf>
    <xf numFmtId="38" fontId="4" fillId="0" borderId="134" xfId="17" applyFont="1" applyBorder="1" applyAlignment="1">
      <alignment horizontal="center" vertical="center"/>
    </xf>
    <xf numFmtId="38" fontId="4" fillId="0" borderId="56" xfId="17" applyFont="1" applyBorder="1" applyAlignment="1">
      <alignment horizontal="center" vertical="center"/>
    </xf>
    <xf numFmtId="38" fontId="4" fillId="0" borderId="57" xfId="17" applyFont="1" applyBorder="1" applyAlignment="1">
      <alignment horizontal="center" vertical="center"/>
    </xf>
    <xf numFmtId="184" fontId="4" fillId="3" borderId="138" xfId="17" applyNumberFormat="1" applyFont="1" applyFill="1" applyBorder="1" applyAlignment="1">
      <alignment horizontal="center" vertical="center"/>
    </xf>
    <xf numFmtId="184" fontId="4" fillId="3" borderId="129" xfId="17" applyNumberFormat="1" applyFont="1" applyFill="1" applyBorder="1" applyAlignment="1">
      <alignment horizontal="center" vertical="center"/>
    </xf>
    <xf numFmtId="184" fontId="4" fillId="3" borderId="132" xfId="17" applyNumberFormat="1" applyFont="1" applyFill="1" applyBorder="1" applyAlignment="1">
      <alignment horizontal="center" vertical="center"/>
    </xf>
    <xf numFmtId="184" fontId="2" fillId="3" borderId="21" xfId="17" applyNumberFormat="1" applyFont="1" applyFill="1" applyBorder="1" applyAlignment="1">
      <alignment horizontal="left" vertical="center" shrinkToFit="1"/>
    </xf>
    <xf numFmtId="184" fontId="2" fillId="3" borderId="7" xfId="17" applyNumberFormat="1" applyFont="1" applyFill="1" applyBorder="1" applyAlignment="1">
      <alignment horizontal="left" vertical="center" shrinkToFit="1"/>
    </xf>
    <xf numFmtId="184" fontId="2" fillId="3" borderId="40" xfId="17" applyNumberFormat="1" applyFont="1" applyFill="1" applyBorder="1" applyAlignment="1">
      <alignment horizontal="left" vertical="center" shrinkToFit="1"/>
    </xf>
    <xf numFmtId="38" fontId="4" fillId="0" borderId="134" xfId="17" applyFont="1" applyFill="1" applyBorder="1" applyAlignment="1">
      <alignment horizontal="center" vertical="center"/>
    </xf>
    <xf numFmtId="38" fontId="4" fillId="0" borderId="56" xfId="17" applyFont="1" applyFill="1" applyBorder="1" applyAlignment="1">
      <alignment horizontal="center" vertical="center"/>
    </xf>
    <xf numFmtId="38" fontId="4" fillId="0" borderId="57" xfId="17" applyFont="1" applyFill="1" applyBorder="1" applyAlignment="1">
      <alignment horizontal="center" vertical="center"/>
    </xf>
    <xf numFmtId="177" fontId="3" fillId="0" borderId="37" xfId="17" applyNumberFormat="1" applyFont="1" applyBorder="1" applyAlignment="1">
      <alignment horizontal="center" vertical="center"/>
    </xf>
    <xf numFmtId="177" fontId="3" fillId="0" borderId="38" xfId="17" applyNumberFormat="1" applyFont="1" applyBorder="1" applyAlignment="1">
      <alignment horizontal="center" vertical="center"/>
    </xf>
    <xf numFmtId="177" fontId="3" fillId="0" borderId="39" xfId="17" applyNumberFormat="1" applyFont="1" applyBorder="1" applyAlignment="1">
      <alignment horizontal="center" vertical="center"/>
    </xf>
    <xf numFmtId="177" fontId="3" fillId="0" borderId="41" xfId="17" applyNumberFormat="1" applyFont="1" applyBorder="1" applyAlignment="1">
      <alignment horizontal="center" vertical="center"/>
    </xf>
    <xf numFmtId="177" fontId="3" fillId="0" borderId="125" xfId="17" applyNumberFormat="1" applyFont="1" applyBorder="1" applyAlignment="1">
      <alignment horizontal="center" vertical="center"/>
    </xf>
    <xf numFmtId="177" fontId="3" fillId="0" borderId="139" xfId="17" applyNumberFormat="1" applyFont="1" applyBorder="1" applyAlignment="1">
      <alignment horizontal="center" vertical="center"/>
    </xf>
    <xf numFmtId="177" fontId="4" fillId="0" borderId="19" xfId="17" applyNumberFormat="1" applyFont="1" applyBorder="1" applyAlignment="1">
      <alignment horizontal="left" vertical="center" shrinkToFit="1"/>
    </xf>
    <xf numFmtId="177" fontId="4" fillId="0" borderId="1" xfId="17" applyNumberFormat="1" applyFont="1" applyBorder="1" applyAlignment="1">
      <alignment horizontal="left" vertical="center" shrinkToFit="1"/>
    </xf>
    <xf numFmtId="177" fontId="3" fillId="0" borderId="36" xfId="17" applyNumberFormat="1" applyFont="1" applyBorder="1" applyAlignment="1">
      <alignment horizontal="center" vertical="center"/>
    </xf>
    <xf numFmtId="38" fontId="3" fillId="0" borderId="19" xfId="17" applyFont="1" applyFill="1" applyBorder="1" applyAlignment="1">
      <alignment horizontal="left" vertical="center" wrapText="1"/>
    </xf>
    <xf numFmtId="38" fontId="3" fillId="0" borderId="1" xfId="17" applyFont="1" applyFill="1" applyBorder="1" applyAlignment="1">
      <alignment horizontal="left" vertical="center"/>
    </xf>
    <xf numFmtId="38" fontId="3" fillId="0" borderId="20" xfId="17" applyFont="1" applyFill="1" applyBorder="1" applyAlignment="1">
      <alignment horizontal="left" vertical="center"/>
    </xf>
    <xf numFmtId="38" fontId="3" fillId="0" borderId="13" xfId="17" applyFont="1" applyFill="1" applyBorder="1" applyAlignment="1">
      <alignment horizontal="left" vertical="center"/>
    </xf>
    <xf numFmtId="38" fontId="2" fillId="0" borderId="19" xfId="17" applyFont="1" applyFill="1" applyBorder="1" applyAlignment="1">
      <alignment horizontal="left" vertical="center" wrapText="1"/>
    </xf>
    <xf numFmtId="38" fontId="2" fillId="0" borderId="1" xfId="17" applyFont="1" applyFill="1" applyBorder="1" applyAlignment="1">
      <alignment horizontal="left" vertical="center"/>
    </xf>
    <xf numFmtId="38" fontId="2" fillId="0" borderId="22" xfId="17" applyFont="1" applyFill="1" applyBorder="1" applyAlignment="1">
      <alignment horizontal="left" vertical="center"/>
    </xf>
    <xf numFmtId="38" fontId="2" fillId="0" borderId="29" xfId="17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</xdr:rowOff>
    </xdr:from>
    <xdr:to>
      <xdr:col>4</xdr:col>
      <xdr:colOff>666750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33375" y="609600"/>
          <a:ext cx="21240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5</xdr:col>
      <xdr:colOff>19050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23850" y="276225"/>
          <a:ext cx="22860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3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342900" y="285750"/>
          <a:ext cx="1952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0</xdr:rowOff>
    </xdr:from>
    <xdr:to>
      <xdr:col>5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19100" y="228600"/>
          <a:ext cx="2390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4</xdr:col>
      <xdr:colOff>1771650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09575" y="161925"/>
          <a:ext cx="3143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285750"/>
          <a:ext cx="2638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C60"/>
  <sheetViews>
    <sheetView showZeros="0" tabSelected="1" view="pageBreakPreview" zoomScale="90" zoomScaleNormal="60" zoomScaleSheetLayoutView="90" workbookViewId="0" topLeftCell="A1">
      <pane xSplit="5" ySplit="6" topLeftCell="F7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D3" sqref="D3"/>
    </sheetView>
  </sheetViews>
  <sheetFormatPr defaultColWidth="9.00390625" defaultRowHeight="13.5"/>
  <cols>
    <col min="1" max="1" width="4.00390625" style="1" customWidth="1"/>
    <col min="2" max="2" width="3.375" style="34" customWidth="1"/>
    <col min="3" max="3" width="3.25390625" style="34" customWidth="1"/>
    <col min="4" max="4" width="12.875" style="34" customWidth="1"/>
    <col min="5" max="5" width="8.875" style="34" customWidth="1"/>
    <col min="6" max="17" width="13.25390625" style="34" customWidth="1"/>
    <col min="18" max="29" width="9.00390625" style="34" customWidth="1"/>
    <col min="30" max="16384" width="9.00390625" style="1" customWidth="1"/>
  </cols>
  <sheetData>
    <row r="1" spans="2:11" ht="21.75" customHeight="1">
      <c r="B1" s="786" t="s">
        <v>128</v>
      </c>
      <c r="C1" s="786"/>
      <c r="D1" s="786"/>
      <c r="E1" s="786"/>
      <c r="F1" s="786"/>
      <c r="G1" s="786"/>
      <c r="H1" s="786"/>
      <c r="I1" s="786"/>
      <c r="J1" s="786"/>
      <c r="K1" s="342"/>
    </row>
    <row r="2" spans="2:11" ht="6.75" customHeight="1">
      <c r="B2" s="341"/>
      <c r="C2" s="341"/>
      <c r="D2" s="341"/>
      <c r="E2" s="341"/>
      <c r="F2" s="341"/>
      <c r="G2" s="341"/>
      <c r="H2" s="341"/>
      <c r="I2" s="341"/>
      <c r="J2" s="341"/>
      <c r="K2" s="33"/>
    </row>
    <row r="3" ht="18.75" customHeight="1" thickBot="1">
      <c r="B3" s="449" t="s">
        <v>52</v>
      </c>
    </row>
    <row r="4" spans="2:29" s="3" customFormat="1" ht="13.5">
      <c r="B4" s="116"/>
      <c r="C4" s="117"/>
      <c r="D4" s="117"/>
      <c r="E4" s="344" t="s">
        <v>53</v>
      </c>
      <c r="F4" s="707" t="s">
        <v>20</v>
      </c>
      <c r="G4" s="707" t="s">
        <v>23</v>
      </c>
      <c r="H4" s="708" t="s">
        <v>23</v>
      </c>
      <c r="I4" s="708" t="s">
        <v>24</v>
      </c>
      <c r="J4" s="708" t="s">
        <v>25</v>
      </c>
      <c r="K4" s="708" t="s">
        <v>25</v>
      </c>
      <c r="L4" s="708" t="s">
        <v>435</v>
      </c>
      <c r="M4" s="708" t="s">
        <v>26</v>
      </c>
      <c r="N4" s="708" t="s">
        <v>22</v>
      </c>
      <c r="O4" s="708" t="s">
        <v>27</v>
      </c>
      <c r="P4" s="709" t="s">
        <v>436</v>
      </c>
      <c r="Q4" s="787" t="s">
        <v>263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2:29" s="3" customFormat="1" ht="13.5">
      <c r="B5" s="118"/>
      <c r="C5" s="52"/>
      <c r="D5" s="52"/>
      <c r="E5" s="345"/>
      <c r="F5" s="710" t="s">
        <v>19</v>
      </c>
      <c r="G5" s="710" t="s">
        <v>63</v>
      </c>
      <c r="H5" s="711" t="s">
        <v>63</v>
      </c>
      <c r="I5" s="711" t="s">
        <v>64</v>
      </c>
      <c r="J5" s="711" t="s">
        <v>65</v>
      </c>
      <c r="K5" s="711" t="s">
        <v>65</v>
      </c>
      <c r="L5" s="711" t="s">
        <v>38</v>
      </c>
      <c r="M5" s="711" t="s">
        <v>66</v>
      </c>
      <c r="N5" s="711" t="s">
        <v>21</v>
      </c>
      <c r="O5" s="711" t="s">
        <v>67</v>
      </c>
      <c r="P5" s="712" t="s">
        <v>68</v>
      </c>
      <c r="Q5" s="791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2:17" ht="14.25" thickBot="1">
      <c r="B6" s="137" t="s">
        <v>69</v>
      </c>
      <c r="C6" s="138"/>
      <c r="D6" s="139"/>
      <c r="E6" s="346"/>
      <c r="F6" s="343"/>
      <c r="G6" s="713" t="s">
        <v>32</v>
      </c>
      <c r="H6" s="714" t="s">
        <v>33</v>
      </c>
      <c r="I6" s="715"/>
      <c r="J6" s="715" t="s">
        <v>70</v>
      </c>
      <c r="K6" s="715" t="s">
        <v>71</v>
      </c>
      <c r="L6" s="140"/>
      <c r="M6" s="140"/>
      <c r="N6" s="140"/>
      <c r="O6" s="715"/>
      <c r="P6" s="716" t="s">
        <v>72</v>
      </c>
      <c r="Q6" s="792"/>
    </row>
    <row r="7" spans="1:29" s="5" customFormat="1" ht="13.5" customHeight="1">
      <c r="A7" s="4"/>
      <c r="B7" s="121" t="s">
        <v>73</v>
      </c>
      <c r="C7" s="136"/>
      <c r="D7" s="136"/>
      <c r="E7" s="347"/>
      <c r="F7" s="693">
        <v>31868</v>
      </c>
      <c r="G7" s="693">
        <v>32004</v>
      </c>
      <c r="H7" s="694">
        <v>36614</v>
      </c>
      <c r="I7" s="694">
        <v>25294</v>
      </c>
      <c r="J7" s="694">
        <v>24563</v>
      </c>
      <c r="K7" s="694">
        <v>27120</v>
      </c>
      <c r="L7" s="694">
        <v>33767</v>
      </c>
      <c r="M7" s="694">
        <v>32939</v>
      </c>
      <c r="N7" s="694">
        <v>32883</v>
      </c>
      <c r="O7" s="694">
        <v>36244</v>
      </c>
      <c r="P7" s="695">
        <v>31629</v>
      </c>
      <c r="Q7" s="675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spans="1:29" s="5" customFormat="1" ht="14.25" customHeight="1">
      <c r="A8" s="4"/>
      <c r="B8" s="119" t="s">
        <v>35</v>
      </c>
      <c r="C8" s="58"/>
      <c r="D8" s="58"/>
      <c r="E8" s="348"/>
      <c r="F8" s="740"/>
      <c r="G8" s="740"/>
      <c r="H8" s="741"/>
      <c r="I8" s="741"/>
      <c r="J8" s="741"/>
      <c r="K8" s="741"/>
      <c r="L8" s="741"/>
      <c r="M8" s="741"/>
      <c r="N8" s="741"/>
      <c r="O8" s="741"/>
      <c r="P8" s="742"/>
      <c r="Q8" s="674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s="5" customFormat="1" ht="13.5">
      <c r="A9" s="4"/>
      <c r="B9" s="120"/>
      <c r="C9" s="356" t="s">
        <v>74</v>
      </c>
      <c r="D9" s="357"/>
      <c r="E9" s="358"/>
      <c r="F9" s="743"/>
      <c r="G9" s="743"/>
      <c r="H9" s="597">
        <v>40634</v>
      </c>
      <c r="I9" s="597">
        <v>27395</v>
      </c>
      <c r="J9" s="597">
        <v>25051</v>
      </c>
      <c r="K9" s="597">
        <v>28216</v>
      </c>
      <c r="L9" s="744"/>
      <c r="M9" s="744"/>
      <c r="N9" s="597">
        <v>33695</v>
      </c>
      <c r="O9" s="744"/>
      <c r="P9" s="696">
        <v>32782</v>
      </c>
      <c r="Q9" s="676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s="5" customFormat="1" ht="13.5">
      <c r="A10" s="4"/>
      <c r="B10" s="121"/>
      <c r="C10" s="359" t="s">
        <v>75</v>
      </c>
      <c r="D10" s="360"/>
      <c r="E10" s="361"/>
      <c r="F10" s="697">
        <v>33365</v>
      </c>
      <c r="G10" s="697">
        <v>33625</v>
      </c>
      <c r="H10" s="698">
        <v>41000</v>
      </c>
      <c r="I10" s="698">
        <v>30606</v>
      </c>
      <c r="J10" s="698">
        <v>25842</v>
      </c>
      <c r="K10" s="698">
        <v>28946</v>
      </c>
      <c r="L10" s="698">
        <v>34516</v>
      </c>
      <c r="M10" s="698">
        <v>33909</v>
      </c>
      <c r="N10" s="698">
        <v>34060</v>
      </c>
      <c r="O10" s="698">
        <v>40634</v>
      </c>
      <c r="P10" s="699">
        <v>38808</v>
      </c>
      <c r="Q10" s="67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2:17" ht="13.5">
      <c r="B11" s="122" t="s">
        <v>76</v>
      </c>
      <c r="C11" s="59"/>
      <c r="D11" s="59"/>
      <c r="E11" s="272"/>
      <c r="F11" s="700">
        <v>31868</v>
      </c>
      <c r="G11" s="700">
        <v>31503</v>
      </c>
      <c r="H11" s="701">
        <v>37347</v>
      </c>
      <c r="I11" s="701">
        <v>25659</v>
      </c>
      <c r="J11" s="701">
        <v>24929</v>
      </c>
      <c r="K11" s="701">
        <v>27120</v>
      </c>
      <c r="L11" s="701">
        <v>38795</v>
      </c>
      <c r="M11" s="701">
        <v>33017</v>
      </c>
      <c r="N11" s="701">
        <v>38433</v>
      </c>
      <c r="O11" s="701">
        <v>36228</v>
      </c>
      <c r="P11" s="702">
        <v>30799</v>
      </c>
      <c r="Q11" s="678"/>
    </row>
    <row r="12" spans="2:17" ht="13.5">
      <c r="B12" s="122" t="s">
        <v>36</v>
      </c>
      <c r="C12" s="59"/>
      <c r="D12" s="59"/>
      <c r="E12" s="272"/>
      <c r="F12" s="44">
        <v>11</v>
      </c>
      <c r="G12" s="44">
        <v>3</v>
      </c>
      <c r="H12" s="26">
        <v>0</v>
      </c>
      <c r="I12" s="26">
        <v>5</v>
      </c>
      <c r="J12" s="26">
        <v>8</v>
      </c>
      <c r="K12" s="26">
        <v>5</v>
      </c>
      <c r="L12" s="26">
        <v>3</v>
      </c>
      <c r="M12" s="26">
        <v>4</v>
      </c>
      <c r="N12" s="26">
        <v>6</v>
      </c>
      <c r="O12" s="26">
        <v>0</v>
      </c>
      <c r="P12" s="43">
        <v>12</v>
      </c>
      <c r="Q12" s="315">
        <f>SUM(F12:P12)</f>
        <v>57</v>
      </c>
    </row>
    <row r="13" spans="2:17" ht="13.5">
      <c r="B13" s="122" t="s">
        <v>77</v>
      </c>
      <c r="C13" s="59"/>
      <c r="D13" s="59"/>
      <c r="E13" s="272"/>
      <c r="F13" s="44">
        <v>512851</v>
      </c>
      <c r="G13" s="44">
        <v>311975</v>
      </c>
      <c r="H13" s="26">
        <v>17170</v>
      </c>
      <c r="I13" s="26">
        <v>32990</v>
      </c>
      <c r="J13" s="26">
        <v>24122</v>
      </c>
      <c r="K13" s="26">
        <v>76278</v>
      </c>
      <c r="L13" s="26">
        <v>266531</v>
      </c>
      <c r="M13" s="26">
        <v>244310</v>
      </c>
      <c r="N13" s="26">
        <v>156897</v>
      </c>
      <c r="O13" s="26">
        <v>250045</v>
      </c>
      <c r="P13" s="43">
        <v>448684</v>
      </c>
      <c r="Q13" s="680"/>
    </row>
    <row r="14" spans="2:17" ht="14.25" thickBot="1">
      <c r="B14" s="142" t="s">
        <v>78</v>
      </c>
      <c r="C14" s="131"/>
      <c r="D14" s="131"/>
      <c r="E14" s="284"/>
      <c r="F14" s="703" t="s">
        <v>31</v>
      </c>
      <c r="G14" s="703" t="s">
        <v>28</v>
      </c>
      <c r="H14" s="704"/>
      <c r="I14" s="705" t="s">
        <v>28</v>
      </c>
      <c r="J14" s="705" t="s">
        <v>28</v>
      </c>
      <c r="K14" s="704"/>
      <c r="L14" s="705" t="s">
        <v>28</v>
      </c>
      <c r="M14" s="705" t="s">
        <v>28</v>
      </c>
      <c r="N14" s="705" t="s">
        <v>28</v>
      </c>
      <c r="O14" s="705" t="s">
        <v>28</v>
      </c>
      <c r="P14" s="706" t="s">
        <v>31</v>
      </c>
      <c r="Q14" s="681"/>
    </row>
    <row r="15" spans="2:17" ht="13.5">
      <c r="B15" s="123" t="s">
        <v>79</v>
      </c>
      <c r="C15" s="81"/>
      <c r="D15" s="81"/>
      <c r="E15" s="362"/>
      <c r="F15" s="745"/>
      <c r="G15" s="745"/>
      <c r="H15" s="746"/>
      <c r="I15" s="746"/>
      <c r="J15" s="746"/>
      <c r="K15" s="746"/>
      <c r="L15" s="746"/>
      <c r="M15" s="746"/>
      <c r="N15" s="746"/>
      <c r="O15" s="746"/>
      <c r="P15" s="747"/>
      <c r="Q15" s="679"/>
    </row>
    <row r="16" spans="2:29" s="6" customFormat="1" ht="13.5">
      <c r="B16" s="123"/>
      <c r="C16" s="62" t="s">
        <v>80</v>
      </c>
      <c r="D16" s="66"/>
      <c r="E16" s="363" t="s">
        <v>81</v>
      </c>
      <c r="F16" s="598">
        <v>0</v>
      </c>
      <c r="G16" s="598">
        <v>0</v>
      </c>
      <c r="H16" s="599">
        <v>17170</v>
      </c>
      <c r="I16" s="599">
        <v>0</v>
      </c>
      <c r="J16" s="599">
        <v>0</v>
      </c>
      <c r="K16" s="599">
        <v>0</v>
      </c>
      <c r="L16" s="599">
        <v>0</v>
      </c>
      <c r="M16" s="599">
        <v>0</v>
      </c>
      <c r="N16" s="599">
        <v>0</v>
      </c>
      <c r="O16" s="599">
        <v>150027</v>
      </c>
      <c r="P16" s="600">
        <v>6730264</v>
      </c>
      <c r="Q16" s="601">
        <f>SUM(F16:P16)</f>
        <v>6897461</v>
      </c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</row>
    <row r="17" spans="1:29" s="7" customFormat="1" ht="13.5">
      <c r="A17" s="4"/>
      <c r="B17" s="124"/>
      <c r="C17" s="68"/>
      <c r="D17" s="388" t="s">
        <v>82</v>
      </c>
      <c r="E17" s="366" t="s">
        <v>83</v>
      </c>
      <c r="F17" s="510">
        <v>576957</v>
      </c>
      <c r="G17" s="510">
        <v>1871849</v>
      </c>
      <c r="H17" s="436">
        <v>15547</v>
      </c>
      <c r="I17" s="436">
        <v>659808</v>
      </c>
      <c r="J17" s="436">
        <v>609569</v>
      </c>
      <c r="K17" s="436">
        <v>613272</v>
      </c>
      <c r="L17" s="436">
        <v>399796</v>
      </c>
      <c r="M17" s="436">
        <v>200334</v>
      </c>
      <c r="N17" s="436">
        <v>136500</v>
      </c>
      <c r="O17" s="436">
        <v>150027</v>
      </c>
      <c r="P17" s="511">
        <v>6730264</v>
      </c>
      <c r="Q17" s="512">
        <f aca="true" t="shared" si="0" ref="Q17:Q27">SUM(F17:P17)</f>
        <v>11963923</v>
      </c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</row>
    <row r="18" spans="1:29" s="7" customFormat="1" ht="13.5">
      <c r="A18" s="4"/>
      <c r="B18" s="124"/>
      <c r="C18" s="68"/>
      <c r="D18" s="382" t="s">
        <v>84</v>
      </c>
      <c r="E18" s="383" t="s">
        <v>81</v>
      </c>
      <c r="F18" s="602">
        <v>0</v>
      </c>
      <c r="G18" s="602">
        <v>0</v>
      </c>
      <c r="H18" s="603">
        <v>0</v>
      </c>
      <c r="I18" s="603">
        <v>0</v>
      </c>
      <c r="J18" s="603">
        <v>0</v>
      </c>
      <c r="K18" s="603">
        <v>0</v>
      </c>
      <c r="L18" s="603">
        <v>0</v>
      </c>
      <c r="M18" s="603">
        <v>0</v>
      </c>
      <c r="N18" s="603">
        <v>0</v>
      </c>
      <c r="O18" s="603">
        <v>0</v>
      </c>
      <c r="P18" s="604">
        <v>1325272</v>
      </c>
      <c r="Q18" s="605">
        <f t="shared" si="0"/>
        <v>1325272</v>
      </c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</row>
    <row r="19" spans="2:17" ht="13.5">
      <c r="B19" s="125"/>
      <c r="C19" s="70"/>
      <c r="D19" s="378"/>
      <c r="E19" s="364" t="s">
        <v>83</v>
      </c>
      <c r="F19" s="506">
        <v>117900</v>
      </c>
      <c r="G19" s="506">
        <v>472900</v>
      </c>
      <c r="H19" s="434">
        <v>0</v>
      </c>
      <c r="I19" s="434">
        <v>273540</v>
      </c>
      <c r="J19" s="434">
        <v>161716</v>
      </c>
      <c r="K19" s="434">
        <v>250200</v>
      </c>
      <c r="L19" s="434">
        <v>0</v>
      </c>
      <c r="M19" s="434">
        <v>0</v>
      </c>
      <c r="N19" s="434">
        <v>0</v>
      </c>
      <c r="O19" s="434">
        <v>0</v>
      </c>
      <c r="P19" s="507">
        <v>1325272</v>
      </c>
      <c r="Q19" s="508">
        <f t="shared" si="0"/>
        <v>2601528</v>
      </c>
    </row>
    <row r="20" spans="2:17" ht="13.5">
      <c r="B20" s="125"/>
      <c r="C20" s="70"/>
      <c r="D20" s="377" t="s">
        <v>85</v>
      </c>
      <c r="E20" s="365" t="s">
        <v>81</v>
      </c>
      <c r="F20" s="506">
        <v>0</v>
      </c>
      <c r="G20" s="506">
        <v>0</v>
      </c>
      <c r="H20" s="434">
        <v>0</v>
      </c>
      <c r="I20" s="434">
        <v>0</v>
      </c>
      <c r="J20" s="434">
        <v>0</v>
      </c>
      <c r="K20" s="434">
        <v>0</v>
      </c>
      <c r="L20" s="434">
        <v>0</v>
      </c>
      <c r="M20" s="434">
        <v>0</v>
      </c>
      <c r="N20" s="434">
        <v>0</v>
      </c>
      <c r="O20" s="434">
        <v>0</v>
      </c>
      <c r="P20" s="507">
        <v>4373200</v>
      </c>
      <c r="Q20" s="508">
        <f t="shared" si="0"/>
        <v>4373200</v>
      </c>
    </row>
    <row r="21" spans="2:17" ht="13.5">
      <c r="B21" s="125"/>
      <c r="C21" s="70"/>
      <c r="D21" s="379"/>
      <c r="E21" s="364" t="s">
        <v>83</v>
      </c>
      <c r="F21" s="506">
        <v>154000</v>
      </c>
      <c r="G21" s="506">
        <v>1001800</v>
      </c>
      <c r="H21" s="434">
        <v>0</v>
      </c>
      <c r="I21" s="434">
        <v>349000</v>
      </c>
      <c r="J21" s="434">
        <v>349200</v>
      </c>
      <c r="K21" s="434">
        <v>264400</v>
      </c>
      <c r="L21" s="434">
        <v>0</v>
      </c>
      <c r="M21" s="434">
        <v>0</v>
      </c>
      <c r="N21" s="434">
        <v>0</v>
      </c>
      <c r="O21" s="434">
        <v>0</v>
      </c>
      <c r="P21" s="507">
        <v>4373200</v>
      </c>
      <c r="Q21" s="508">
        <f t="shared" si="0"/>
        <v>6491600</v>
      </c>
    </row>
    <row r="22" spans="2:17" ht="13.5">
      <c r="B22" s="125"/>
      <c r="C22" s="70"/>
      <c r="D22" s="378" t="s">
        <v>86</v>
      </c>
      <c r="E22" s="365" t="s">
        <v>81</v>
      </c>
      <c r="F22" s="506">
        <v>0</v>
      </c>
      <c r="G22" s="506">
        <v>0</v>
      </c>
      <c r="H22" s="434">
        <v>17170</v>
      </c>
      <c r="I22" s="434">
        <v>0</v>
      </c>
      <c r="J22" s="434">
        <v>0</v>
      </c>
      <c r="K22" s="434">
        <v>0</v>
      </c>
      <c r="L22" s="434">
        <v>0</v>
      </c>
      <c r="M22" s="434">
        <v>0</v>
      </c>
      <c r="N22" s="434">
        <v>0</v>
      </c>
      <c r="O22" s="434">
        <v>150027</v>
      </c>
      <c r="P22" s="507">
        <v>807933</v>
      </c>
      <c r="Q22" s="508">
        <f t="shared" si="0"/>
        <v>975130</v>
      </c>
    </row>
    <row r="23" spans="2:29" s="6" customFormat="1" ht="12.75" customHeight="1">
      <c r="B23" s="123"/>
      <c r="C23" s="65"/>
      <c r="D23" s="380"/>
      <c r="E23" s="364" t="s">
        <v>83</v>
      </c>
      <c r="F23" s="506">
        <v>166513</v>
      </c>
      <c r="G23" s="506">
        <v>279696</v>
      </c>
      <c r="H23" s="434">
        <v>15547</v>
      </c>
      <c r="I23" s="434">
        <v>15527</v>
      </c>
      <c r="J23" s="434">
        <v>22053</v>
      </c>
      <c r="K23" s="434">
        <v>57272</v>
      </c>
      <c r="L23" s="434">
        <v>362206</v>
      </c>
      <c r="M23" s="434">
        <v>0</v>
      </c>
      <c r="N23" s="434">
        <v>0</v>
      </c>
      <c r="O23" s="434">
        <v>150027</v>
      </c>
      <c r="P23" s="507">
        <v>807933</v>
      </c>
      <c r="Q23" s="508">
        <f t="shared" si="0"/>
        <v>1876774</v>
      </c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</row>
    <row r="24" spans="2:29" s="6" customFormat="1" ht="12.75" customHeight="1">
      <c r="B24" s="123"/>
      <c r="C24" s="65"/>
      <c r="D24" s="378" t="s">
        <v>87</v>
      </c>
      <c r="E24" s="365" t="s">
        <v>81</v>
      </c>
      <c r="F24" s="506">
        <v>0</v>
      </c>
      <c r="G24" s="506">
        <v>0</v>
      </c>
      <c r="H24" s="434">
        <v>0</v>
      </c>
      <c r="I24" s="434">
        <v>0</v>
      </c>
      <c r="J24" s="434">
        <v>0</v>
      </c>
      <c r="K24" s="434">
        <v>0</v>
      </c>
      <c r="L24" s="434">
        <v>0</v>
      </c>
      <c r="M24" s="434">
        <v>0</v>
      </c>
      <c r="N24" s="434">
        <v>0</v>
      </c>
      <c r="O24" s="434">
        <v>0</v>
      </c>
      <c r="P24" s="507">
        <v>223859</v>
      </c>
      <c r="Q24" s="508">
        <f t="shared" si="0"/>
        <v>223859</v>
      </c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</row>
    <row r="25" spans="2:17" ht="12.75" customHeight="1">
      <c r="B25" s="125"/>
      <c r="C25" s="73"/>
      <c r="D25" s="381"/>
      <c r="E25" s="366" t="s">
        <v>83</v>
      </c>
      <c r="F25" s="510">
        <v>138544</v>
      </c>
      <c r="G25" s="510">
        <v>117453</v>
      </c>
      <c r="H25" s="436">
        <v>0</v>
      </c>
      <c r="I25" s="436">
        <v>21741</v>
      </c>
      <c r="J25" s="436">
        <v>76600</v>
      </c>
      <c r="K25" s="436">
        <v>41400</v>
      </c>
      <c r="L25" s="436">
        <v>37590</v>
      </c>
      <c r="M25" s="436">
        <v>200334</v>
      </c>
      <c r="N25" s="436">
        <v>136500</v>
      </c>
      <c r="O25" s="436">
        <v>0</v>
      </c>
      <c r="P25" s="511">
        <v>223859</v>
      </c>
      <c r="Q25" s="512">
        <f t="shared" si="0"/>
        <v>994021</v>
      </c>
    </row>
    <row r="26" spans="2:17" ht="13.5">
      <c r="B26" s="125"/>
      <c r="C26" s="74" t="s">
        <v>88</v>
      </c>
      <c r="D26" s="63"/>
      <c r="E26" s="372" t="s">
        <v>81</v>
      </c>
      <c r="F26" s="606">
        <v>0</v>
      </c>
      <c r="G26" s="606">
        <v>0</v>
      </c>
      <c r="H26" s="607">
        <v>0</v>
      </c>
      <c r="I26" s="607">
        <v>0</v>
      </c>
      <c r="J26" s="607">
        <v>0</v>
      </c>
      <c r="K26" s="607">
        <v>0</v>
      </c>
      <c r="L26" s="607">
        <v>0</v>
      </c>
      <c r="M26" s="607">
        <v>0</v>
      </c>
      <c r="N26" s="607">
        <v>0</v>
      </c>
      <c r="O26" s="607">
        <v>0</v>
      </c>
      <c r="P26" s="608">
        <v>5201758</v>
      </c>
      <c r="Q26" s="609">
        <f t="shared" si="0"/>
        <v>5201758</v>
      </c>
    </row>
    <row r="27" spans="2:17" ht="13.5">
      <c r="B27" s="125"/>
      <c r="C27" s="73"/>
      <c r="D27" s="75" t="s">
        <v>82</v>
      </c>
      <c r="E27" s="371" t="s">
        <v>83</v>
      </c>
      <c r="F27" s="41">
        <v>438413</v>
      </c>
      <c r="G27" s="41">
        <v>1577000</v>
      </c>
      <c r="H27" s="48">
        <v>0</v>
      </c>
      <c r="I27" s="48">
        <v>607910</v>
      </c>
      <c r="J27" s="48">
        <v>360516</v>
      </c>
      <c r="K27" s="48">
        <v>556000</v>
      </c>
      <c r="L27" s="48">
        <v>0</v>
      </c>
      <c r="M27" s="48">
        <v>0</v>
      </c>
      <c r="N27" s="48">
        <v>0</v>
      </c>
      <c r="O27" s="48">
        <v>0</v>
      </c>
      <c r="P27" s="40">
        <v>5201758</v>
      </c>
      <c r="Q27" s="319">
        <f t="shared" si="0"/>
        <v>8741597</v>
      </c>
    </row>
    <row r="28" spans="2:29" s="144" customFormat="1" ht="13.5">
      <c r="B28" s="125"/>
      <c r="C28" s="35" t="s">
        <v>89</v>
      </c>
      <c r="D28" s="59"/>
      <c r="E28" s="272"/>
      <c r="F28" s="610">
        <v>45</v>
      </c>
      <c r="G28" s="610">
        <v>45</v>
      </c>
      <c r="H28" s="611">
        <v>0</v>
      </c>
      <c r="I28" s="611">
        <v>6</v>
      </c>
      <c r="J28" s="611">
        <v>45</v>
      </c>
      <c r="K28" s="611">
        <v>45</v>
      </c>
      <c r="L28" s="611">
        <v>0</v>
      </c>
      <c r="M28" s="611">
        <v>0</v>
      </c>
      <c r="N28" s="611">
        <v>0</v>
      </c>
      <c r="O28" s="611">
        <v>0</v>
      </c>
      <c r="P28" s="612">
        <v>50</v>
      </c>
      <c r="Q28" s="682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</row>
    <row r="29" spans="2:17" ht="14.25" thickBot="1">
      <c r="B29" s="129"/>
      <c r="C29" s="130" t="s">
        <v>90</v>
      </c>
      <c r="D29" s="131"/>
      <c r="E29" s="284"/>
      <c r="F29" s="233">
        <v>114502</v>
      </c>
      <c r="G29" s="233">
        <v>533023</v>
      </c>
      <c r="H29" s="226">
        <v>0</v>
      </c>
      <c r="I29" s="226">
        <v>333470</v>
      </c>
      <c r="J29" s="226">
        <v>54409</v>
      </c>
      <c r="K29" s="226">
        <v>89375</v>
      </c>
      <c r="L29" s="226">
        <v>0</v>
      </c>
      <c r="M29" s="226">
        <v>0</v>
      </c>
      <c r="N29" s="226">
        <v>0</v>
      </c>
      <c r="O29" s="226">
        <v>0</v>
      </c>
      <c r="P29" s="314">
        <v>4748391</v>
      </c>
      <c r="Q29" s="316">
        <f>SUM(F29:P29)</f>
        <v>5873170</v>
      </c>
    </row>
    <row r="30" spans="2:17" ht="13.5">
      <c r="B30" s="125" t="s">
        <v>91</v>
      </c>
      <c r="C30" s="81"/>
      <c r="D30" s="81"/>
      <c r="E30" s="280"/>
      <c r="F30" s="745"/>
      <c r="G30" s="745"/>
      <c r="H30" s="746"/>
      <c r="I30" s="746"/>
      <c r="J30" s="746"/>
      <c r="K30" s="746"/>
      <c r="L30" s="746"/>
      <c r="M30" s="746"/>
      <c r="N30" s="746"/>
      <c r="O30" s="746"/>
      <c r="P30" s="747"/>
      <c r="Q30" s="679"/>
    </row>
    <row r="31" spans="2:17" ht="13.5">
      <c r="B31" s="125"/>
      <c r="C31" s="35" t="s">
        <v>92</v>
      </c>
      <c r="D31" s="59"/>
      <c r="E31" s="272"/>
      <c r="F31" s="690" t="s">
        <v>30</v>
      </c>
      <c r="G31" s="690" t="s">
        <v>30</v>
      </c>
      <c r="H31" s="691" t="s">
        <v>29</v>
      </c>
      <c r="I31" s="691" t="s">
        <v>30</v>
      </c>
      <c r="J31" s="691" t="s">
        <v>30</v>
      </c>
      <c r="K31" s="691" t="s">
        <v>30</v>
      </c>
      <c r="L31" s="691" t="s">
        <v>29</v>
      </c>
      <c r="M31" s="691" t="s">
        <v>29</v>
      </c>
      <c r="N31" s="691" t="s">
        <v>29</v>
      </c>
      <c r="O31" s="691" t="s">
        <v>29</v>
      </c>
      <c r="P31" s="692" t="s">
        <v>30</v>
      </c>
      <c r="Q31" s="680"/>
    </row>
    <row r="32" spans="2:17" ht="13.5">
      <c r="B32" s="125"/>
      <c r="C32" s="74" t="s">
        <v>93</v>
      </c>
      <c r="D32" s="63"/>
      <c r="E32" s="271" t="s">
        <v>94</v>
      </c>
      <c r="F32" s="598">
        <v>1200</v>
      </c>
      <c r="G32" s="598">
        <v>6460</v>
      </c>
      <c r="H32" s="599">
        <v>1000</v>
      </c>
      <c r="I32" s="599">
        <v>20000</v>
      </c>
      <c r="J32" s="599">
        <v>27170</v>
      </c>
      <c r="K32" s="599">
        <v>8640</v>
      </c>
      <c r="L32" s="599">
        <v>1605</v>
      </c>
      <c r="M32" s="599">
        <v>820</v>
      </c>
      <c r="N32" s="599">
        <v>870</v>
      </c>
      <c r="O32" s="599">
        <v>600</v>
      </c>
      <c r="P32" s="600">
        <v>32280</v>
      </c>
      <c r="Q32" s="601">
        <f aca="true" t="shared" si="1" ref="Q32:Q49">SUM(F32:P32)</f>
        <v>100645</v>
      </c>
    </row>
    <row r="33" spans="2:17" ht="13.5">
      <c r="B33" s="125"/>
      <c r="C33" s="70"/>
      <c r="D33" s="389" t="s">
        <v>30</v>
      </c>
      <c r="E33" s="352" t="s">
        <v>94</v>
      </c>
      <c r="F33" s="506">
        <v>1200</v>
      </c>
      <c r="G33" s="506">
        <v>6460</v>
      </c>
      <c r="H33" s="434">
        <v>0</v>
      </c>
      <c r="I33" s="434">
        <v>20000</v>
      </c>
      <c r="J33" s="434">
        <v>27170</v>
      </c>
      <c r="K33" s="434">
        <v>8640</v>
      </c>
      <c r="L33" s="434">
        <v>0</v>
      </c>
      <c r="M33" s="434">
        <v>0</v>
      </c>
      <c r="N33" s="434">
        <v>0</v>
      </c>
      <c r="O33" s="434">
        <v>0</v>
      </c>
      <c r="P33" s="507">
        <v>32280</v>
      </c>
      <c r="Q33" s="508">
        <f t="shared" si="1"/>
        <v>95750</v>
      </c>
    </row>
    <row r="34" spans="1:29" s="3" customFormat="1" ht="13.5">
      <c r="A34" s="8"/>
      <c r="B34" s="118"/>
      <c r="C34" s="51"/>
      <c r="D34" s="390" t="s">
        <v>29</v>
      </c>
      <c r="E34" s="352" t="s">
        <v>94</v>
      </c>
      <c r="F34" s="613">
        <v>0</v>
      </c>
      <c r="G34" s="613">
        <v>0</v>
      </c>
      <c r="H34" s="614">
        <v>1000</v>
      </c>
      <c r="I34" s="614">
        <v>0</v>
      </c>
      <c r="J34" s="614">
        <v>0</v>
      </c>
      <c r="K34" s="614">
        <v>0</v>
      </c>
      <c r="L34" s="614">
        <v>1605</v>
      </c>
      <c r="M34" s="614">
        <v>820</v>
      </c>
      <c r="N34" s="614">
        <v>870</v>
      </c>
      <c r="O34" s="614">
        <v>600</v>
      </c>
      <c r="P34" s="615">
        <v>0</v>
      </c>
      <c r="Q34" s="508">
        <f t="shared" si="1"/>
        <v>4895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</row>
    <row r="35" spans="1:29" s="5" customFormat="1" ht="13.5">
      <c r="A35" s="4"/>
      <c r="B35" s="124"/>
      <c r="C35" s="76"/>
      <c r="D35" s="359" t="s">
        <v>95</v>
      </c>
      <c r="E35" s="391" t="s">
        <v>94</v>
      </c>
      <c r="F35" s="510">
        <v>0</v>
      </c>
      <c r="G35" s="510">
        <v>0</v>
      </c>
      <c r="H35" s="436">
        <v>0</v>
      </c>
      <c r="I35" s="436">
        <v>0</v>
      </c>
      <c r="J35" s="436">
        <v>0</v>
      </c>
      <c r="K35" s="436">
        <v>0</v>
      </c>
      <c r="L35" s="436">
        <v>0</v>
      </c>
      <c r="M35" s="436">
        <v>0</v>
      </c>
      <c r="N35" s="436">
        <v>0</v>
      </c>
      <c r="O35" s="436">
        <v>0</v>
      </c>
      <c r="P35" s="511">
        <v>0</v>
      </c>
      <c r="Q35" s="512">
        <f t="shared" si="1"/>
        <v>0</v>
      </c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s="9" customFormat="1" ht="13.5">
      <c r="A36" s="4"/>
      <c r="B36" s="124"/>
      <c r="C36" s="55" t="s">
        <v>96</v>
      </c>
      <c r="D36" s="56"/>
      <c r="E36" s="271" t="s">
        <v>94</v>
      </c>
      <c r="F36" s="616">
        <v>450</v>
      </c>
      <c r="G36" s="616">
        <v>6460</v>
      </c>
      <c r="H36" s="586">
        <v>0</v>
      </c>
      <c r="I36" s="586">
        <v>20000</v>
      </c>
      <c r="J36" s="586">
        <v>27170</v>
      </c>
      <c r="K36" s="586">
        <v>8640</v>
      </c>
      <c r="L36" s="586">
        <v>0</v>
      </c>
      <c r="M36" s="586">
        <v>0</v>
      </c>
      <c r="N36" s="586">
        <v>0</v>
      </c>
      <c r="O36" s="586">
        <v>0</v>
      </c>
      <c r="P36" s="617">
        <v>10400</v>
      </c>
      <c r="Q36" s="618">
        <f t="shared" si="1"/>
        <v>73120</v>
      </c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</row>
    <row r="37" spans="1:29" s="9" customFormat="1" ht="13.5">
      <c r="A37" s="4"/>
      <c r="B37" s="124"/>
      <c r="C37" s="55" t="s">
        <v>97</v>
      </c>
      <c r="D37" s="56"/>
      <c r="E37" s="271" t="s">
        <v>98</v>
      </c>
      <c r="F37" s="616">
        <v>14</v>
      </c>
      <c r="G37" s="616">
        <v>3971</v>
      </c>
      <c r="H37" s="586">
        <v>0</v>
      </c>
      <c r="I37" s="586">
        <v>0</v>
      </c>
      <c r="J37" s="586">
        <v>5711</v>
      </c>
      <c r="K37" s="586">
        <v>2100</v>
      </c>
      <c r="L37" s="586">
        <v>1850</v>
      </c>
      <c r="M37" s="586">
        <v>1076</v>
      </c>
      <c r="N37" s="586">
        <v>442</v>
      </c>
      <c r="O37" s="586">
        <v>0</v>
      </c>
      <c r="P37" s="617">
        <v>0</v>
      </c>
      <c r="Q37" s="618">
        <f t="shared" si="1"/>
        <v>15164</v>
      </c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</row>
    <row r="38" spans="2:17" ht="13.5">
      <c r="B38" s="125"/>
      <c r="C38" s="35" t="s">
        <v>99</v>
      </c>
      <c r="D38" s="59"/>
      <c r="E38" s="271" t="s">
        <v>100</v>
      </c>
      <c r="F38" s="44">
        <v>750</v>
      </c>
      <c r="G38" s="44">
        <v>0</v>
      </c>
      <c r="H38" s="26">
        <v>3167</v>
      </c>
      <c r="I38" s="26">
        <v>0</v>
      </c>
      <c r="J38" s="26">
        <v>0</v>
      </c>
      <c r="K38" s="26">
        <v>0</v>
      </c>
      <c r="L38" s="26">
        <v>89</v>
      </c>
      <c r="M38" s="26">
        <v>0</v>
      </c>
      <c r="N38" s="26">
        <v>0</v>
      </c>
      <c r="O38" s="26">
        <v>0</v>
      </c>
      <c r="P38" s="43">
        <v>3702</v>
      </c>
      <c r="Q38" s="618">
        <f t="shared" si="1"/>
        <v>7708</v>
      </c>
    </row>
    <row r="39" spans="2:17" ht="13.5">
      <c r="B39" s="125"/>
      <c r="C39" s="35" t="s">
        <v>101</v>
      </c>
      <c r="D39" s="59"/>
      <c r="E39" s="271" t="s">
        <v>102</v>
      </c>
      <c r="F39" s="44">
        <v>2490</v>
      </c>
      <c r="G39" s="44">
        <v>1576</v>
      </c>
      <c r="H39" s="26">
        <v>3125</v>
      </c>
      <c r="I39" s="26">
        <v>10398</v>
      </c>
      <c r="J39" s="26">
        <v>2100</v>
      </c>
      <c r="K39" s="26">
        <v>4179</v>
      </c>
      <c r="L39" s="26">
        <v>1297</v>
      </c>
      <c r="M39" s="26">
        <v>3009</v>
      </c>
      <c r="N39" s="26">
        <v>1442</v>
      </c>
      <c r="O39" s="26">
        <v>1570</v>
      </c>
      <c r="P39" s="43">
        <v>9441</v>
      </c>
      <c r="Q39" s="315">
        <f t="shared" si="1"/>
        <v>40627</v>
      </c>
    </row>
    <row r="40" spans="2:17" ht="13.5">
      <c r="B40" s="125"/>
      <c r="C40" s="35" t="s">
        <v>103</v>
      </c>
      <c r="D40" s="59"/>
      <c r="E40" s="272"/>
      <c r="F40" s="44">
        <v>5</v>
      </c>
      <c r="G40" s="44">
        <v>6</v>
      </c>
      <c r="H40" s="26">
        <v>2</v>
      </c>
      <c r="I40" s="26">
        <v>0</v>
      </c>
      <c r="J40" s="26">
        <v>5</v>
      </c>
      <c r="K40" s="26">
        <v>2</v>
      </c>
      <c r="L40" s="26">
        <v>7</v>
      </c>
      <c r="M40" s="26">
        <v>3</v>
      </c>
      <c r="N40" s="26">
        <v>4</v>
      </c>
      <c r="O40" s="26">
        <v>4</v>
      </c>
      <c r="P40" s="43">
        <v>2</v>
      </c>
      <c r="Q40" s="315">
        <f t="shared" si="1"/>
        <v>40</v>
      </c>
    </row>
    <row r="41" spans="2:17" ht="13.5">
      <c r="B41" s="125"/>
      <c r="C41" s="35" t="s">
        <v>104</v>
      </c>
      <c r="D41" s="59"/>
      <c r="E41" s="272"/>
      <c r="F41" s="44">
        <v>0</v>
      </c>
      <c r="G41" s="44">
        <v>1</v>
      </c>
      <c r="H41" s="26">
        <v>0</v>
      </c>
      <c r="I41" s="26">
        <v>1</v>
      </c>
      <c r="J41" s="26">
        <v>1</v>
      </c>
      <c r="K41" s="26">
        <v>1</v>
      </c>
      <c r="L41" s="26">
        <v>1</v>
      </c>
      <c r="M41" s="26">
        <v>0</v>
      </c>
      <c r="N41" s="26">
        <v>1</v>
      </c>
      <c r="O41" s="26">
        <v>1</v>
      </c>
      <c r="P41" s="43">
        <v>1</v>
      </c>
      <c r="Q41" s="315">
        <f t="shared" si="1"/>
        <v>8</v>
      </c>
    </row>
    <row r="42" spans="2:17" ht="13.5">
      <c r="B42" s="125"/>
      <c r="C42" s="74" t="s">
        <v>105</v>
      </c>
      <c r="D42" s="63"/>
      <c r="E42" s="272"/>
      <c r="F42" s="44">
        <v>2</v>
      </c>
      <c r="G42" s="44">
        <v>1</v>
      </c>
      <c r="H42" s="26">
        <v>1</v>
      </c>
      <c r="I42" s="26">
        <v>1</v>
      </c>
      <c r="J42" s="26">
        <v>1</v>
      </c>
      <c r="K42" s="26">
        <v>1</v>
      </c>
      <c r="L42" s="26">
        <v>1</v>
      </c>
      <c r="M42" s="26">
        <v>2</v>
      </c>
      <c r="N42" s="26">
        <v>1</v>
      </c>
      <c r="O42" s="26">
        <v>1</v>
      </c>
      <c r="P42" s="43">
        <v>1</v>
      </c>
      <c r="Q42" s="315">
        <f t="shared" si="1"/>
        <v>13</v>
      </c>
    </row>
    <row r="43" spans="2:17" ht="13.5">
      <c r="B43" s="125"/>
      <c r="C43" s="74" t="s">
        <v>106</v>
      </c>
      <c r="D43" s="63"/>
      <c r="E43" s="372" t="s">
        <v>81</v>
      </c>
      <c r="F43" s="606">
        <v>1125</v>
      </c>
      <c r="G43" s="606">
        <v>6000</v>
      </c>
      <c r="H43" s="607">
        <v>1000</v>
      </c>
      <c r="I43" s="607">
        <v>20000</v>
      </c>
      <c r="J43" s="607">
        <v>25270</v>
      </c>
      <c r="K43" s="607">
        <v>8040</v>
      </c>
      <c r="L43" s="607">
        <v>1500</v>
      </c>
      <c r="M43" s="607">
        <v>820</v>
      </c>
      <c r="N43" s="607">
        <v>870</v>
      </c>
      <c r="O43" s="607">
        <v>600</v>
      </c>
      <c r="P43" s="608">
        <v>15000</v>
      </c>
      <c r="Q43" s="609">
        <f t="shared" si="1"/>
        <v>80225</v>
      </c>
    </row>
    <row r="44" spans="1:29" s="10" customFormat="1" ht="13.5">
      <c r="A44" s="2"/>
      <c r="B44" s="128"/>
      <c r="C44" s="78"/>
      <c r="D44" s="53" t="s">
        <v>94</v>
      </c>
      <c r="E44" s="366" t="s">
        <v>107</v>
      </c>
      <c r="F44" s="619">
        <v>1125</v>
      </c>
      <c r="G44" s="619">
        <v>6000</v>
      </c>
      <c r="H44" s="620">
        <v>0</v>
      </c>
      <c r="I44" s="620">
        <v>20000</v>
      </c>
      <c r="J44" s="620">
        <v>25270</v>
      </c>
      <c r="K44" s="620">
        <v>8040</v>
      </c>
      <c r="L44" s="620">
        <v>1500</v>
      </c>
      <c r="M44" s="620">
        <v>820</v>
      </c>
      <c r="N44" s="620">
        <v>870</v>
      </c>
      <c r="O44" s="620">
        <v>0</v>
      </c>
      <c r="P44" s="621">
        <v>15000</v>
      </c>
      <c r="Q44" s="512">
        <f t="shared" si="1"/>
        <v>78625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2:17" ht="13.5">
      <c r="B45" s="125"/>
      <c r="C45" s="73" t="s">
        <v>108</v>
      </c>
      <c r="D45" s="53"/>
      <c r="E45" s="272"/>
      <c r="F45" s="44">
        <v>11</v>
      </c>
      <c r="G45" s="44">
        <v>721</v>
      </c>
      <c r="H45" s="26">
        <v>0</v>
      </c>
      <c r="I45" s="26">
        <v>6148</v>
      </c>
      <c r="J45" s="26">
        <v>6705</v>
      </c>
      <c r="K45" s="26">
        <v>1402</v>
      </c>
      <c r="L45" s="26">
        <v>196</v>
      </c>
      <c r="M45" s="26">
        <v>83</v>
      </c>
      <c r="N45" s="26">
        <v>37</v>
      </c>
      <c r="O45" s="26">
        <v>0</v>
      </c>
      <c r="P45" s="43">
        <v>1166</v>
      </c>
      <c r="Q45" s="315">
        <f t="shared" si="1"/>
        <v>16469</v>
      </c>
    </row>
    <row r="46" spans="2:17" ht="13.5">
      <c r="B46" s="125"/>
      <c r="C46" s="35" t="s">
        <v>109</v>
      </c>
      <c r="D46" s="59"/>
      <c r="E46" s="272"/>
      <c r="F46" s="44">
        <v>30</v>
      </c>
      <c r="G46" s="44">
        <v>1976</v>
      </c>
      <c r="H46" s="26">
        <v>0</v>
      </c>
      <c r="I46" s="26">
        <v>16844</v>
      </c>
      <c r="J46" s="26">
        <v>18625</v>
      </c>
      <c r="K46" s="26">
        <v>3895</v>
      </c>
      <c r="L46" s="26">
        <v>537</v>
      </c>
      <c r="M46" s="26">
        <v>228</v>
      </c>
      <c r="N46" s="26">
        <v>102</v>
      </c>
      <c r="O46" s="26">
        <v>0</v>
      </c>
      <c r="P46" s="43">
        <v>3195</v>
      </c>
      <c r="Q46" s="315">
        <f t="shared" si="1"/>
        <v>45432</v>
      </c>
    </row>
    <row r="47" spans="2:17" ht="13.5">
      <c r="B47" s="125"/>
      <c r="C47" s="35" t="s">
        <v>110</v>
      </c>
      <c r="D47" s="59"/>
      <c r="E47" s="271" t="s">
        <v>94</v>
      </c>
      <c r="F47" s="44">
        <v>370</v>
      </c>
      <c r="G47" s="44">
        <v>1800</v>
      </c>
      <c r="H47" s="26">
        <v>0</v>
      </c>
      <c r="I47" s="26">
        <v>18900</v>
      </c>
      <c r="J47" s="26">
        <v>22796</v>
      </c>
      <c r="K47" s="26">
        <v>7540</v>
      </c>
      <c r="L47" s="26">
        <v>1150</v>
      </c>
      <c r="M47" s="26">
        <v>755</v>
      </c>
      <c r="N47" s="26">
        <v>310</v>
      </c>
      <c r="O47" s="26">
        <v>0</v>
      </c>
      <c r="P47" s="43">
        <v>5710</v>
      </c>
      <c r="Q47" s="315">
        <f t="shared" si="1"/>
        <v>59331</v>
      </c>
    </row>
    <row r="48" spans="2:17" ht="13.5">
      <c r="B48" s="125"/>
      <c r="C48" s="74" t="s">
        <v>111</v>
      </c>
      <c r="D48" s="63"/>
      <c r="E48" s="392" t="s">
        <v>112</v>
      </c>
      <c r="F48" s="606">
        <v>10</v>
      </c>
      <c r="G48" s="606">
        <v>720</v>
      </c>
      <c r="H48" s="607">
        <v>0</v>
      </c>
      <c r="I48" s="607">
        <v>5850</v>
      </c>
      <c r="J48" s="607">
        <v>6360</v>
      </c>
      <c r="K48" s="607">
        <v>1331</v>
      </c>
      <c r="L48" s="607">
        <v>191</v>
      </c>
      <c r="M48" s="607">
        <v>83</v>
      </c>
      <c r="N48" s="607">
        <v>33</v>
      </c>
      <c r="O48" s="607">
        <v>0</v>
      </c>
      <c r="P48" s="608">
        <v>1117</v>
      </c>
      <c r="Q48" s="609">
        <f t="shared" si="1"/>
        <v>15695</v>
      </c>
    </row>
    <row r="49" spans="2:17" ht="14.25" thickBot="1">
      <c r="B49" s="129"/>
      <c r="C49" s="143"/>
      <c r="D49" s="138" t="s">
        <v>113</v>
      </c>
      <c r="E49" s="393" t="s">
        <v>114</v>
      </c>
      <c r="F49" s="622">
        <v>10</v>
      </c>
      <c r="G49" s="622">
        <v>916</v>
      </c>
      <c r="H49" s="623">
        <v>0</v>
      </c>
      <c r="I49" s="623">
        <v>6710</v>
      </c>
      <c r="J49" s="623">
        <v>8034</v>
      </c>
      <c r="K49" s="623">
        <v>2714</v>
      </c>
      <c r="L49" s="623">
        <v>420</v>
      </c>
      <c r="M49" s="623">
        <v>83</v>
      </c>
      <c r="N49" s="623">
        <v>113</v>
      </c>
      <c r="O49" s="623">
        <v>0</v>
      </c>
      <c r="P49" s="624">
        <v>2098</v>
      </c>
      <c r="Q49" s="625">
        <f t="shared" si="1"/>
        <v>21098</v>
      </c>
    </row>
    <row r="50" spans="2:17" ht="13.5">
      <c r="B50" s="125" t="s">
        <v>115</v>
      </c>
      <c r="C50" s="81"/>
      <c r="D50" s="81"/>
      <c r="E50" s="280"/>
      <c r="F50" s="745"/>
      <c r="G50" s="745"/>
      <c r="H50" s="746"/>
      <c r="I50" s="746"/>
      <c r="J50" s="746"/>
      <c r="K50" s="746"/>
      <c r="L50" s="746"/>
      <c r="M50" s="746"/>
      <c r="N50" s="746"/>
      <c r="O50" s="746"/>
      <c r="P50" s="747"/>
      <c r="Q50" s="679"/>
    </row>
    <row r="51" spans="2:17" ht="13.5">
      <c r="B51" s="125"/>
      <c r="C51" s="74" t="s">
        <v>116</v>
      </c>
      <c r="D51" s="63"/>
      <c r="E51" s="392" t="s">
        <v>117</v>
      </c>
      <c r="F51" s="626">
        <v>45</v>
      </c>
      <c r="G51" s="626">
        <v>45</v>
      </c>
      <c r="H51" s="627">
        <v>0</v>
      </c>
      <c r="I51" s="627">
        <v>26.4</v>
      </c>
      <c r="J51" s="627">
        <v>18</v>
      </c>
      <c r="K51" s="627">
        <v>17</v>
      </c>
      <c r="L51" s="627">
        <v>63.9</v>
      </c>
      <c r="M51" s="627">
        <v>45</v>
      </c>
      <c r="N51" s="627">
        <v>64.76</v>
      </c>
      <c r="O51" s="627">
        <v>0</v>
      </c>
      <c r="P51" s="628">
        <v>50</v>
      </c>
      <c r="Q51" s="683"/>
    </row>
    <row r="52" spans="2:17" ht="13.5">
      <c r="B52" s="125"/>
      <c r="C52" s="70"/>
      <c r="D52" s="81" t="s">
        <v>34</v>
      </c>
      <c r="E52" s="394" t="s">
        <v>118</v>
      </c>
      <c r="F52" s="629">
        <v>45</v>
      </c>
      <c r="G52" s="629">
        <v>45</v>
      </c>
      <c r="H52" s="630">
        <v>0</v>
      </c>
      <c r="I52" s="630">
        <v>26.4</v>
      </c>
      <c r="J52" s="630">
        <v>18</v>
      </c>
      <c r="K52" s="630">
        <v>17</v>
      </c>
      <c r="L52" s="630">
        <v>63.9</v>
      </c>
      <c r="M52" s="630">
        <v>45</v>
      </c>
      <c r="N52" s="630">
        <v>64.76</v>
      </c>
      <c r="O52" s="630">
        <v>0</v>
      </c>
      <c r="P52" s="631">
        <v>50</v>
      </c>
      <c r="Q52" s="684"/>
    </row>
    <row r="53" spans="2:17" ht="13.5">
      <c r="B53" s="125"/>
      <c r="C53" s="73"/>
      <c r="D53" s="53"/>
      <c r="E53" s="395" t="s">
        <v>119</v>
      </c>
      <c r="F53" s="632">
        <v>90</v>
      </c>
      <c r="G53" s="632">
        <v>90</v>
      </c>
      <c r="H53" s="633">
        <v>0</v>
      </c>
      <c r="I53" s="633">
        <v>52.8</v>
      </c>
      <c r="J53" s="633">
        <v>36</v>
      </c>
      <c r="K53" s="633">
        <v>34</v>
      </c>
      <c r="L53" s="633">
        <v>127.8</v>
      </c>
      <c r="M53" s="633">
        <v>90</v>
      </c>
      <c r="N53" s="633">
        <v>85.71</v>
      </c>
      <c r="O53" s="633">
        <v>0</v>
      </c>
      <c r="P53" s="634">
        <v>100</v>
      </c>
      <c r="Q53" s="685"/>
    </row>
    <row r="54" spans="2:17" ht="13.5">
      <c r="B54" s="125"/>
      <c r="C54" s="35" t="s">
        <v>127</v>
      </c>
      <c r="D54" s="59"/>
      <c r="E54" s="272"/>
      <c r="F54" s="44">
        <v>0</v>
      </c>
      <c r="G54" s="44">
        <v>0</v>
      </c>
      <c r="H54" s="26">
        <v>0</v>
      </c>
      <c r="I54" s="584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43">
        <v>0</v>
      </c>
      <c r="Q54" s="680"/>
    </row>
    <row r="55" spans="2:17" ht="13.5">
      <c r="B55" s="125"/>
      <c r="C55" s="35" t="s">
        <v>120</v>
      </c>
      <c r="D55" s="59"/>
      <c r="E55" s="272"/>
      <c r="F55" s="688">
        <v>32843</v>
      </c>
      <c r="G55" s="688">
        <v>33329</v>
      </c>
      <c r="H55" s="640">
        <v>0</v>
      </c>
      <c r="I55" s="640">
        <v>39904</v>
      </c>
      <c r="J55" s="640">
        <v>30773</v>
      </c>
      <c r="K55" s="640">
        <v>28216</v>
      </c>
      <c r="L55" s="640">
        <v>34516</v>
      </c>
      <c r="M55" s="640">
        <v>35522</v>
      </c>
      <c r="N55" s="640">
        <v>33695</v>
      </c>
      <c r="O55" s="640">
        <v>0</v>
      </c>
      <c r="P55" s="689">
        <v>32782</v>
      </c>
      <c r="Q55" s="678"/>
    </row>
    <row r="56" spans="2:17" ht="14.25" thickBot="1">
      <c r="B56" s="129"/>
      <c r="C56" s="788" t="s">
        <v>121</v>
      </c>
      <c r="D56" s="789"/>
      <c r="E56" s="790"/>
      <c r="F56" s="635">
        <v>0</v>
      </c>
      <c r="G56" s="635">
        <v>20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636">
        <v>0</v>
      </c>
      <c r="O56" s="636">
        <v>0</v>
      </c>
      <c r="P56" s="637">
        <v>25</v>
      </c>
      <c r="Q56" s="686"/>
    </row>
    <row r="57" spans="2:17" ht="13.5">
      <c r="B57" s="125" t="s">
        <v>122</v>
      </c>
      <c r="C57" s="81"/>
      <c r="D57" s="81"/>
      <c r="E57" s="280" t="s">
        <v>123</v>
      </c>
      <c r="F57" s="748"/>
      <c r="G57" s="748"/>
      <c r="H57" s="749"/>
      <c r="I57" s="749"/>
      <c r="J57" s="749"/>
      <c r="K57" s="749"/>
      <c r="L57" s="749"/>
      <c r="M57" s="749"/>
      <c r="N57" s="749"/>
      <c r="O57" s="749"/>
      <c r="P57" s="750"/>
      <c r="Q57" s="687"/>
    </row>
    <row r="58" spans="2:17" ht="13.5">
      <c r="B58" s="125"/>
      <c r="C58" s="74" t="s">
        <v>124</v>
      </c>
      <c r="D58" s="63"/>
      <c r="E58" s="271"/>
      <c r="F58" s="598">
        <v>0</v>
      </c>
      <c r="G58" s="598">
        <v>2</v>
      </c>
      <c r="H58" s="599">
        <v>0</v>
      </c>
      <c r="I58" s="599">
        <v>5</v>
      </c>
      <c r="J58" s="599">
        <v>2</v>
      </c>
      <c r="K58" s="599">
        <v>0</v>
      </c>
      <c r="L58" s="599">
        <v>1</v>
      </c>
      <c r="M58" s="599">
        <v>1</v>
      </c>
      <c r="N58" s="599">
        <v>0</v>
      </c>
      <c r="O58" s="599">
        <v>0</v>
      </c>
      <c r="P58" s="600">
        <v>3</v>
      </c>
      <c r="Q58" s="601">
        <f>SUM(F58:P58)</f>
        <v>14</v>
      </c>
    </row>
    <row r="59" spans="2:17" ht="13.5">
      <c r="B59" s="125"/>
      <c r="C59" s="350" t="s">
        <v>125</v>
      </c>
      <c r="D59" s="351"/>
      <c r="E59" s="352"/>
      <c r="F59" s="506">
        <v>0</v>
      </c>
      <c r="G59" s="506">
        <v>0</v>
      </c>
      <c r="H59" s="434">
        <v>0</v>
      </c>
      <c r="I59" s="434">
        <v>0</v>
      </c>
      <c r="J59" s="434">
        <v>1</v>
      </c>
      <c r="K59" s="434">
        <v>0</v>
      </c>
      <c r="L59" s="434">
        <v>0</v>
      </c>
      <c r="M59" s="434">
        <v>0</v>
      </c>
      <c r="N59" s="434">
        <v>0</v>
      </c>
      <c r="O59" s="434">
        <v>0</v>
      </c>
      <c r="P59" s="507">
        <v>0</v>
      </c>
      <c r="Q59" s="508">
        <f>SUM(F59:P59)</f>
        <v>1</v>
      </c>
    </row>
    <row r="60" spans="2:17" ht="14.25" thickBot="1">
      <c r="B60" s="129"/>
      <c r="C60" s="143" t="s">
        <v>126</v>
      </c>
      <c r="D60" s="138"/>
      <c r="E60" s="346"/>
      <c r="F60" s="248">
        <v>0</v>
      </c>
      <c r="G60" s="248">
        <v>2</v>
      </c>
      <c r="H60" s="247">
        <v>0</v>
      </c>
      <c r="I60" s="247">
        <v>5</v>
      </c>
      <c r="J60" s="247">
        <v>3</v>
      </c>
      <c r="K60" s="247">
        <v>0</v>
      </c>
      <c r="L60" s="247">
        <v>1</v>
      </c>
      <c r="M60" s="247">
        <v>1</v>
      </c>
      <c r="N60" s="247">
        <v>0</v>
      </c>
      <c r="O60" s="247">
        <v>0</v>
      </c>
      <c r="P60" s="638">
        <v>3</v>
      </c>
      <c r="Q60" s="639">
        <f>SUM(F60:P60)</f>
        <v>15</v>
      </c>
    </row>
  </sheetData>
  <mergeCells count="3">
    <mergeCell ref="C56:E56"/>
    <mergeCell ref="B1:J1"/>
    <mergeCell ref="Q4:Q6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0" r:id="rId2"/>
  <headerFooter alignWithMargins="0">
    <oddFooter>&amp;C&amp;"ＭＳ Ｐゴシック,太字"&amp;18２　工業用水道事業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T57"/>
  <sheetViews>
    <sheetView view="pageBreakPreview" zoomScale="85" zoomScaleSheetLayoutView="85" workbookViewId="0" topLeftCell="A1">
      <pane xSplit="5" ySplit="4" topLeftCell="F5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S1" sqref="S1:U16384"/>
    </sheetView>
  </sheetViews>
  <sheetFormatPr defaultColWidth="9.00390625" defaultRowHeight="13.5"/>
  <cols>
    <col min="1" max="1" width="4.00390625" style="13" customWidth="1"/>
    <col min="2" max="2" width="3.00390625" style="13" customWidth="1"/>
    <col min="3" max="3" width="3.75390625" style="13" customWidth="1"/>
    <col min="4" max="4" width="6.875" style="13" customWidth="1"/>
    <col min="5" max="5" width="16.375" style="13" customWidth="1"/>
    <col min="6" max="17" width="13.75390625" style="13" customWidth="1"/>
    <col min="18" max="19" width="9.00390625" style="13" customWidth="1"/>
    <col min="20" max="20" width="9.625" style="13" bestFit="1" customWidth="1"/>
    <col min="21" max="16384" width="9.00390625" style="13" customWidth="1"/>
  </cols>
  <sheetData>
    <row r="1" spans="2:17" ht="19.5" customHeight="1" thickBot="1">
      <c r="B1" s="450" t="s">
        <v>129</v>
      </c>
      <c r="C1" s="17"/>
      <c r="D1" s="17"/>
      <c r="E1" s="17"/>
      <c r="Q1" s="32" t="s">
        <v>51</v>
      </c>
    </row>
    <row r="2" spans="2:18" ht="13.5">
      <c r="B2" s="145"/>
      <c r="C2" s="146"/>
      <c r="D2" s="146"/>
      <c r="E2" s="172" t="s">
        <v>53</v>
      </c>
      <c r="F2" s="717" t="s">
        <v>20</v>
      </c>
      <c r="G2" s="718" t="s">
        <v>23</v>
      </c>
      <c r="H2" s="718" t="s">
        <v>23</v>
      </c>
      <c r="I2" s="718" t="s">
        <v>24</v>
      </c>
      <c r="J2" s="718" t="s">
        <v>25</v>
      </c>
      <c r="K2" s="718" t="s">
        <v>25</v>
      </c>
      <c r="L2" s="718" t="s">
        <v>435</v>
      </c>
      <c r="M2" s="718" t="s">
        <v>26</v>
      </c>
      <c r="N2" s="718" t="s">
        <v>22</v>
      </c>
      <c r="O2" s="718" t="s">
        <v>27</v>
      </c>
      <c r="P2" s="719" t="s">
        <v>436</v>
      </c>
      <c r="Q2" s="797" t="s">
        <v>176</v>
      </c>
      <c r="R2" s="155"/>
    </row>
    <row r="3" spans="2:17" s="46" customFormat="1" ht="13.5">
      <c r="B3" s="149"/>
      <c r="C3" s="20"/>
      <c r="D3" s="20"/>
      <c r="E3" s="173"/>
      <c r="F3" s="39" t="s">
        <v>19</v>
      </c>
      <c r="G3" s="720" t="s">
        <v>63</v>
      </c>
      <c r="H3" s="720" t="s">
        <v>63</v>
      </c>
      <c r="I3" s="720" t="s">
        <v>64</v>
      </c>
      <c r="J3" s="720" t="s">
        <v>65</v>
      </c>
      <c r="K3" s="720" t="s">
        <v>65</v>
      </c>
      <c r="L3" s="720" t="s">
        <v>38</v>
      </c>
      <c r="M3" s="720" t="s">
        <v>66</v>
      </c>
      <c r="N3" s="720" t="s">
        <v>21</v>
      </c>
      <c r="O3" s="720" t="s">
        <v>67</v>
      </c>
      <c r="P3" s="721" t="s">
        <v>68</v>
      </c>
      <c r="Q3" s="798"/>
    </row>
    <row r="4" spans="2:17" s="46" customFormat="1" ht="14.25" thickBot="1">
      <c r="B4" s="166"/>
      <c r="C4" s="167" t="s">
        <v>130</v>
      </c>
      <c r="D4" s="167"/>
      <c r="E4" s="174" t="s">
        <v>131</v>
      </c>
      <c r="F4" s="248"/>
      <c r="G4" s="722" t="s">
        <v>32</v>
      </c>
      <c r="H4" s="722" t="s">
        <v>33</v>
      </c>
      <c r="I4" s="723"/>
      <c r="J4" s="723" t="s">
        <v>70</v>
      </c>
      <c r="K4" s="723" t="s">
        <v>71</v>
      </c>
      <c r="L4" s="247"/>
      <c r="M4" s="247"/>
      <c r="N4" s="247"/>
      <c r="O4" s="723"/>
      <c r="P4" s="724" t="s">
        <v>72</v>
      </c>
      <c r="Q4" s="799"/>
    </row>
    <row r="5" spans="2:20" s="156" customFormat="1" ht="15.75" customHeight="1">
      <c r="B5" s="151" t="s">
        <v>132</v>
      </c>
      <c r="C5" s="163"/>
      <c r="D5" s="163"/>
      <c r="E5" s="175"/>
      <c r="F5" s="171">
        <v>13420</v>
      </c>
      <c r="G5" s="31">
        <v>90258</v>
      </c>
      <c r="H5" s="31">
        <v>176</v>
      </c>
      <c r="I5" s="31">
        <v>177211</v>
      </c>
      <c r="J5" s="31">
        <v>147297</v>
      </c>
      <c r="K5" s="31">
        <v>46786</v>
      </c>
      <c r="L5" s="31">
        <v>28018</v>
      </c>
      <c r="M5" s="31">
        <v>12564</v>
      </c>
      <c r="N5" s="31">
        <v>7628</v>
      </c>
      <c r="O5" s="31">
        <v>6571</v>
      </c>
      <c r="P5" s="164">
        <v>213815</v>
      </c>
      <c r="Q5" s="165">
        <f>Q6+Q12+Q37</f>
        <v>743744</v>
      </c>
      <c r="S5" s="340"/>
      <c r="T5" s="340"/>
    </row>
    <row r="6" spans="2:17" s="156" customFormat="1" ht="15.75" customHeight="1">
      <c r="B6" s="151"/>
      <c r="C6" s="22" t="s">
        <v>133</v>
      </c>
      <c r="D6" s="23"/>
      <c r="E6" s="176"/>
      <c r="F6" s="400">
        <v>6162</v>
      </c>
      <c r="G6" s="401">
        <v>50161</v>
      </c>
      <c r="H6" s="401">
        <v>0</v>
      </c>
      <c r="I6" s="401">
        <v>177145</v>
      </c>
      <c r="J6" s="401">
        <v>146288</v>
      </c>
      <c r="K6" s="401">
        <v>46786</v>
      </c>
      <c r="L6" s="401">
        <v>27518</v>
      </c>
      <c r="M6" s="401">
        <v>12469</v>
      </c>
      <c r="N6" s="401">
        <v>7328</v>
      </c>
      <c r="O6" s="401">
        <v>0</v>
      </c>
      <c r="P6" s="187">
        <v>157714</v>
      </c>
      <c r="Q6" s="402">
        <f>Q7+Q8+Q9</f>
        <v>631571</v>
      </c>
    </row>
    <row r="7" spans="2:17" ht="15.75" customHeight="1">
      <c r="B7" s="152"/>
      <c r="C7" s="25"/>
      <c r="D7" s="411" t="s">
        <v>134</v>
      </c>
      <c r="E7" s="413"/>
      <c r="F7" s="403">
        <v>6162</v>
      </c>
      <c r="G7" s="404">
        <v>50049</v>
      </c>
      <c r="H7" s="404">
        <v>0</v>
      </c>
      <c r="I7" s="404">
        <v>177131</v>
      </c>
      <c r="J7" s="404">
        <v>146288</v>
      </c>
      <c r="K7" s="434">
        <v>46786</v>
      </c>
      <c r="L7" s="404">
        <v>27518</v>
      </c>
      <c r="M7" s="404">
        <v>12469</v>
      </c>
      <c r="N7" s="404">
        <v>7328</v>
      </c>
      <c r="O7" s="404">
        <v>0</v>
      </c>
      <c r="P7" s="405">
        <v>105610</v>
      </c>
      <c r="Q7" s="406">
        <f>SUM(F7:P7)</f>
        <v>579341</v>
      </c>
    </row>
    <row r="8" spans="2:17" ht="15.75" customHeight="1">
      <c r="B8" s="152"/>
      <c r="C8" s="25"/>
      <c r="D8" s="411" t="s">
        <v>135</v>
      </c>
      <c r="E8" s="413"/>
      <c r="F8" s="403">
        <v>0</v>
      </c>
      <c r="G8" s="404">
        <v>0</v>
      </c>
      <c r="H8" s="404">
        <v>0</v>
      </c>
      <c r="I8" s="404">
        <v>0</v>
      </c>
      <c r="J8" s="404">
        <v>0</v>
      </c>
      <c r="K8" s="434">
        <v>0</v>
      </c>
      <c r="L8" s="404">
        <v>0</v>
      </c>
      <c r="M8" s="404">
        <v>0</v>
      </c>
      <c r="N8" s="404">
        <v>0</v>
      </c>
      <c r="O8" s="404">
        <v>0</v>
      </c>
      <c r="P8" s="405">
        <v>0</v>
      </c>
      <c r="Q8" s="406">
        <f>SUM(F8:P8)</f>
        <v>0</v>
      </c>
    </row>
    <row r="9" spans="2:17" s="156" customFormat="1" ht="15.75" customHeight="1">
      <c r="B9" s="151"/>
      <c r="C9" s="24"/>
      <c r="D9" s="437" t="s">
        <v>136</v>
      </c>
      <c r="E9" s="175"/>
      <c r="F9" s="423">
        <v>0</v>
      </c>
      <c r="G9" s="424">
        <v>112</v>
      </c>
      <c r="H9" s="424">
        <v>0</v>
      </c>
      <c r="I9" s="424">
        <v>14</v>
      </c>
      <c r="J9" s="424">
        <v>0</v>
      </c>
      <c r="K9" s="440">
        <v>0</v>
      </c>
      <c r="L9" s="424">
        <v>0</v>
      </c>
      <c r="M9" s="424">
        <v>0</v>
      </c>
      <c r="N9" s="424">
        <v>0</v>
      </c>
      <c r="O9" s="424">
        <v>0</v>
      </c>
      <c r="P9" s="19">
        <v>52104</v>
      </c>
      <c r="Q9" s="425">
        <f aca="true" t="shared" si="0" ref="Q9:Q53">SUM(F9:P9)</f>
        <v>52230</v>
      </c>
    </row>
    <row r="10" spans="2:17" ht="15.75" customHeight="1">
      <c r="B10" s="152"/>
      <c r="C10" s="25"/>
      <c r="D10" s="438"/>
      <c r="E10" s="433" t="s">
        <v>137</v>
      </c>
      <c r="F10" s="403">
        <v>0</v>
      </c>
      <c r="G10" s="404">
        <v>0</v>
      </c>
      <c r="H10" s="404">
        <v>0</v>
      </c>
      <c r="I10" s="404">
        <v>0</v>
      </c>
      <c r="J10" s="404">
        <v>0</v>
      </c>
      <c r="K10" s="434">
        <v>0</v>
      </c>
      <c r="L10" s="404">
        <v>0</v>
      </c>
      <c r="M10" s="404">
        <v>0</v>
      </c>
      <c r="N10" s="404">
        <v>0</v>
      </c>
      <c r="O10" s="404">
        <v>0</v>
      </c>
      <c r="P10" s="405">
        <v>0</v>
      </c>
      <c r="Q10" s="406">
        <f t="shared" si="0"/>
        <v>0</v>
      </c>
    </row>
    <row r="11" spans="2:17" ht="15.75" customHeight="1">
      <c r="B11" s="152"/>
      <c r="C11" s="27"/>
      <c r="D11" s="439"/>
      <c r="E11" s="435" t="s">
        <v>138</v>
      </c>
      <c r="F11" s="429">
        <v>0</v>
      </c>
      <c r="G11" s="430">
        <v>112</v>
      </c>
      <c r="H11" s="430">
        <v>0</v>
      </c>
      <c r="I11" s="430">
        <v>14</v>
      </c>
      <c r="J11" s="430">
        <v>0</v>
      </c>
      <c r="K11" s="436">
        <v>0</v>
      </c>
      <c r="L11" s="430">
        <v>0</v>
      </c>
      <c r="M11" s="430">
        <v>0</v>
      </c>
      <c r="N11" s="430">
        <v>0</v>
      </c>
      <c r="O11" s="430">
        <v>0</v>
      </c>
      <c r="P11" s="431">
        <v>52104</v>
      </c>
      <c r="Q11" s="432">
        <f t="shared" si="0"/>
        <v>52230</v>
      </c>
    </row>
    <row r="12" spans="2:17" s="156" customFormat="1" ht="15.75" customHeight="1">
      <c r="B12" s="151"/>
      <c r="C12" s="22" t="s">
        <v>139</v>
      </c>
      <c r="D12" s="23"/>
      <c r="E12" s="176"/>
      <c r="F12" s="400">
        <v>7258</v>
      </c>
      <c r="G12" s="401">
        <v>40097</v>
      </c>
      <c r="H12" s="401">
        <v>176</v>
      </c>
      <c r="I12" s="401">
        <v>66</v>
      </c>
      <c r="J12" s="401">
        <v>1009</v>
      </c>
      <c r="K12" s="424">
        <v>0</v>
      </c>
      <c r="L12" s="401">
        <v>500</v>
      </c>
      <c r="M12" s="401">
        <v>95</v>
      </c>
      <c r="N12" s="401">
        <v>300</v>
      </c>
      <c r="O12" s="401">
        <v>6571</v>
      </c>
      <c r="P12" s="187">
        <v>56101</v>
      </c>
      <c r="Q12" s="402">
        <f>SUM(Q13:Q18)</f>
        <v>112173</v>
      </c>
    </row>
    <row r="13" spans="2:17" ht="15.75" customHeight="1">
      <c r="B13" s="152"/>
      <c r="C13" s="25"/>
      <c r="D13" s="411" t="s">
        <v>140</v>
      </c>
      <c r="E13" s="413"/>
      <c r="F13" s="403">
        <v>14</v>
      </c>
      <c r="G13" s="404">
        <v>22</v>
      </c>
      <c r="H13" s="404">
        <v>176</v>
      </c>
      <c r="I13" s="404">
        <v>66</v>
      </c>
      <c r="J13" s="404">
        <v>986</v>
      </c>
      <c r="K13" s="404">
        <v>0</v>
      </c>
      <c r="L13" s="404">
        <v>500</v>
      </c>
      <c r="M13" s="404">
        <v>95</v>
      </c>
      <c r="N13" s="404">
        <v>73</v>
      </c>
      <c r="O13" s="404">
        <v>17</v>
      </c>
      <c r="P13" s="405">
        <v>68</v>
      </c>
      <c r="Q13" s="406">
        <f t="shared" si="0"/>
        <v>2017</v>
      </c>
    </row>
    <row r="14" spans="2:17" ht="15.75" customHeight="1">
      <c r="B14" s="152"/>
      <c r="C14" s="25"/>
      <c r="D14" s="411" t="s">
        <v>135</v>
      </c>
      <c r="E14" s="413"/>
      <c r="F14" s="403">
        <v>0</v>
      </c>
      <c r="G14" s="404">
        <v>0</v>
      </c>
      <c r="H14" s="404">
        <v>0</v>
      </c>
      <c r="I14" s="404">
        <v>0</v>
      </c>
      <c r="J14" s="404">
        <v>0</v>
      </c>
      <c r="K14" s="404">
        <v>0</v>
      </c>
      <c r="L14" s="404">
        <v>0</v>
      </c>
      <c r="M14" s="404">
        <v>0</v>
      </c>
      <c r="N14" s="404">
        <v>0</v>
      </c>
      <c r="O14" s="404">
        <v>0</v>
      </c>
      <c r="P14" s="405">
        <v>0</v>
      </c>
      <c r="Q14" s="406">
        <f t="shared" si="0"/>
        <v>0</v>
      </c>
    </row>
    <row r="15" spans="2:17" ht="15.75" customHeight="1">
      <c r="B15" s="152"/>
      <c r="C15" s="25"/>
      <c r="D15" s="411" t="s">
        <v>141</v>
      </c>
      <c r="E15" s="413"/>
      <c r="F15" s="403">
        <v>0</v>
      </c>
      <c r="G15" s="404">
        <v>0</v>
      </c>
      <c r="H15" s="404">
        <v>0</v>
      </c>
      <c r="I15" s="404">
        <v>0</v>
      </c>
      <c r="J15" s="404">
        <v>0</v>
      </c>
      <c r="K15" s="404">
        <v>0</v>
      </c>
      <c r="L15" s="404">
        <v>0</v>
      </c>
      <c r="M15" s="404">
        <v>0</v>
      </c>
      <c r="N15" s="404">
        <v>0</v>
      </c>
      <c r="O15" s="404">
        <v>0</v>
      </c>
      <c r="P15" s="405">
        <v>0</v>
      </c>
      <c r="Q15" s="406">
        <f t="shared" si="0"/>
        <v>0</v>
      </c>
    </row>
    <row r="16" spans="2:17" ht="15.75" customHeight="1">
      <c r="B16" s="152"/>
      <c r="C16" s="25"/>
      <c r="D16" s="411" t="s">
        <v>142</v>
      </c>
      <c r="E16" s="413"/>
      <c r="F16" s="403">
        <v>0</v>
      </c>
      <c r="G16" s="404">
        <v>0</v>
      </c>
      <c r="H16" s="404">
        <v>0</v>
      </c>
      <c r="I16" s="404">
        <v>0</v>
      </c>
      <c r="J16" s="404">
        <v>0</v>
      </c>
      <c r="K16" s="404">
        <v>0</v>
      </c>
      <c r="L16" s="404">
        <v>0</v>
      </c>
      <c r="M16" s="404">
        <v>0</v>
      </c>
      <c r="N16" s="404">
        <v>0</v>
      </c>
      <c r="O16" s="404">
        <v>0</v>
      </c>
      <c r="P16" s="405">
        <v>0</v>
      </c>
      <c r="Q16" s="406">
        <f t="shared" si="0"/>
        <v>0</v>
      </c>
    </row>
    <row r="17" spans="2:17" ht="15.75" customHeight="1">
      <c r="B17" s="152"/>
      <c r="C17" s="25"/>
      <c r="D17" s="411" t="s">
        <v>143</v>
      </c>
      <c r="E17" s="413"/>
      <c r="F17" s="403">
        <v>7109</v>
      </c>
      <c r="G17" s="404">
        <v>23000</v>
      </c>
      <c r="H17" s="404">
        <v>0</v>
      </c>
      <c r="I17" s="404">
        <v>0</v>
      </c>
      <c r="J17" s="404">
        <v>0</v>
      </c>
      <c r="K17" s="404">
        <v>0</v>
      </c>
      <c r="L17" s="404">
        <v>0</v>
      </c>
      <c r="M17" s="404">
        <v>0</v>
      </c>
      <c r="N17" s="404">
        <v>0</v>
      </c>
      <c r="O17" s="404">
        <v>6540</v>
      </c>
      <c r="P17" s="405">
        <v>56029</v>
      </c>
      <c r="Q17" s="406">
        <f t="shared" si="0"/>
        <v>92678</v>
      </c>
    </row>
    <row r="18" spans="2:17" ht="15.75" customHeight="1" thickBot="1">
      <c r="B18" s="195"/>
      <c r="C18" s="196"/>
      <c r="D18" s="417" t="s">
        <v>144</v>
      </c>
      <c r="E18" s="419"/>
      <c r="F18" s="407">
        <v>135</v>
      </c>
      <c r="G18" s="408">
        <v>17075</v>
      </c>
      <c r="H18" s="408">
        <v>0</v>
      </c>
      <c r="I18" s="408">
        <v>0</v>
      </c>
      <c r="J18" s="408">
        <v>23</v>
      </c>
      <c r="K18" s="408">
        <v>0</v>
      </c>
      <c r="L18" s="408">
        <v>0</v>
      </c>
      <c r="M18" s="408">
        <v>0</v>
      </c>
      <c r="N18" s="408">
        <v>227</v>
      </c>
      <c r="O18" s="408">
        <v>14</v>
      </c>
      <c r="P18" s="409">
        <v>4</v>
      </c>
      <c r="Q18" s="410">
        <f t="shared" si="0"/>
        <v>17478</v>
      </c>
    </row>
    <row r="19" spans="2:20" s="156" customFormat="1" ht="15.75" customHeight="1">
      <c r="B19" s="151" t="s">
        <v>145</v>
      </c>
      <c r="C19" s="163"/>
      <c r="D19" s="163"/>
      <c r="E19" s="175"/>
      <c r="F19" s="171">
        <v>13420</v>
      </c>
      <c r="G19" s="31">
        <v>70913</v>
      </c>
      <c r="H19" s="31">
        <v>0</v>
      </c>
      <c r="I19" s="31">
        <v>118540</v>
      </c>
      <c r="J19" s="31">
        <v>167231</v>
      </c>
      <c r="K19" s="31">
        <v>28988</v>
      </c>
      <c r="L19" s="31">
        <v>23345</v>
      </c>
      <c r="M19" s="31">
        <v>12361</v>
      </c>
      <c r="N19" s="31">
        <v>7146</v>
      </c>
      <c r="O19" s="31">
        <v>5833</v>
      </c>
      <c r="P19" s="164">
        <v>210875</v>
      </c>
      <c r="Q19" s="165">
        <f>Q20+Q29+Q41</f>
        <v>658652</v>
      </c>
      <c r="T19" s="340"/>
    </row>
    <row r="20" spans="2:17" s="156" customFormat="1" ht="15.75" customHeight="1">
      <c r="B20" s="151"/>
      <c r="C20" s="22" t="s">
        <v>146</v>
      </c>
      <c r="D20" s="23"/>
      <c r="E20" s="176"/>
      <c r="F20" s="400">
        <v>11477</v>
      </c>
      <c r="G20" s="401">
        <v>65523</v>
      </c>
      <c r="H20" s="401">
        <v>0</v>
      </c>
      <c r="I20" s="401">
        <v>109406</v>
      </c>
      <c r="J20" s="401">
        <v>143632</v>
      </c>
      <c r="K20" s="401">
        <v>28988</v>
      </c>
      <c r="L20" s="401">
        <v>23345</v>
      </c>
      <c r="M20" s="401">
        <v>12361</v>
      </c>
      <c r="N20" s="401">
        <v>7146</v>
      </c>
      <c r="O20" s="401">
        <v>5800</v>
      </c>
      <c r="P20" s="187">
        <v>151384</v>
      </c>
      <c r="Q20" s="402">
        <f>SUM(Q21:Q28)</f>
        <v>559062</v>
      </c>
    </row>
    <row r="21" spans="2:17" ht="15.75" customHeight="1">
      <c r="B21" s="152"/>
      <c r="C21" s="25"/>
      <c r="D21" s="411" t="s">
        <v>147</v>
      </c>
      <c r="E21" s="413"/>
      <c r="F21" s="403">
        <v>2260</v>
      </c>
      <c r="G21" s="404">
        <v>26308</v>
      </c>
      <c r="H21" s="404">
        <v>0</v>
      </c>
      <c r="I21" s="404">
        <v>50005</v>
      </c>
      <c r="J21" s="404">
        <v>89444</v>
      </c>
      <c r="K21" s="404">
        <v>13947</v>
      </c>
      <c r="L21" s="404">
        <v>5676</v>
      </c>
      <c r="M21" s="404">
        <v>0</v>
      </c>
      <c r="N21" s="404">
        <v>0</v>
      </c>
      <c r="O21" s="404">
        <v>646</v>
      </c>
      <c r="P21" s="405">
        <v>18782</v>
      </c>
      <c r="Q21" s="406">
        <f>SUM(F21:P21)</f>
        <v>207068</v>
      </c>
    </row>
    <row r="22" spans="2:20" ht="15.75" customHeight="1">
      <c r="B22" s="152"/>
      <c r="C22" s="25"/>
      <c r="D22" s="411" t="s">
        <v>148</v>
      </c>
      <c r="E22" s="413"/>
      <c r="F22" s="403">
        <v>0</v>
      </c>
      <c r="G22" s="404">
        <v>0</v>
      </c>
      <c r="H22" s="404">
        <v>0</v>
      </c>
      <c r="I22" s="404">
        <v>7868</v>
      </c>
      <c r="J22" s="404">
        <v>0</v>
      </c>
      <c r="K22" s="404">
        <v>0</v>
      </c>
      <c r="L22" s="404">
        <v>156</v>
      </c>
      <c r="M22" s="404">
        <v>0</v>
      </c>
      <c r="N22" s="404">
        <v>4490</v>
      </c>
      <c r="O22" s="404">
        <v>0</v>
      </c>
      <c r="P22" s="405">
        <v>8816</v>
      </c>
      <c r="Q22" s="406">
        <f t="shared" si="0"/>
        <v>21330</v>
      </c>
      <c r="T22" s="14"/>
    </row>
    <row r="23" spans="2:17" ht="15.75" customHeight="1">
      <c r="B23" s="152"/>
      <c r="C23" s="25"/>
      <c r="D23" s="411" t="s">
        <v>149</v>
      </c>
      <c r="E23" s="413"/>
      <c r="F23" s="403">
        <v>0</v>
      </c>
      <c r="G23" s="404">
        <v>0</v>
      </c>
      <c r="H23" s="404">
        <v>0</v>
      </c>
      <c r="I23" s="404">
        <v>0</v>
      </c>
      <c r="J23" s="404">
        <v>0</v>
      </c>
      <c r="K23" s="404">
        <v>0</v>
      </c>
      <c r="L23" s="404">
        <v>0</v>
      </c>
      <c r="M23" s="404">
        <v>0</v>
      </c>
      <c r="N23" s="404">
        <v>0</v>
      </c>
      <c r="O23" s="404">
        <v>0</v>
      </c>
      <c r="P23" s="405">
        <v>0</v>
      </c>
      <c r="Q23" s="406">
        <f t="shared" si="0"/>
        <v>0</v>
      </c>
    </row>
    <row r="24" spans="2:17" ht="15.75" customHeight="1">
      <c r="B24" s="152"/>
      <c r="C24" s="25"/>
      <c r="D24" s="411" t="s">
        <v>150</v>
      </c>
      <c r="E24" s="413"/>
      <c r="F24" s="403">
        <v>15</v>
      </c>
      <c r="G24" s="404">
        <v>0</v>
      </c>
      <c r="H24" s="404">
        <v>0</v>
      </c>
      <c r="I24" s="404">
        <v>0</v>
      </c>
      <c r="J24" s="404">
        <v>0</v>
      </c>
      <c r="K24" s="404">
        <v>0</v>
      </c>
      <c r="L24" s="404">
        <v>0</v>
      </c>
      <c r="M24" s="404">
        <v>0</v>
      </c>
      <c r="N24" s="404">
        <v>0</v>
      </c>
      <c r="O24" s="404">
        <v>0</v>
      </c>
      <c r="P24" s="405">
        <v>0</v>
      </c>
      <c r="Q24" s="406">
        <f t="shared" si="0"/>
        <v>15</v>
      </c>
    </row>
    <row r="25" spans="2:17" ht="15.75" customHeight="1">
      <c r="B25" s="152"/>
      <c r="C25" s="25"/>
      <c r="D25" s="411" t="s">
        <v>151</v>
      </c>
      <c r="E25" s="413"/>
      <c r="F25" s="403">
        <v>108</v>
      </c>
      <c r="G25" s="404">
        <v>16411</v>
      </c>
      <c r="H25" s="404">
        <v>0</v>
      </c>
      <c r="I25" s="404">
        <v>18831</v>
      </c>
      <c r="J25" s="404">
        <v>10383</v>
      </c>
      <c r="K25" s="404">
        <v>0</v>
      </c>
      <c r="L25" s="404">
        <v>7072</v>
      </c>
      <c r="M25" s="404">
        <v>4720</v>
      </c>
      <c r="N25" s="404">
        <v>439</v>
      </c>
      <c r="O25" s="404">
        <v>24</v>
      </c>
      <c r="P25" s="405">
        <v>44770</v>
      </c>
      <c r="Q25" s="406">
        <f t="shared" si="0"/>
        <v>102758</v>
      </c>
    </row>
    <row r="26" spans="2:17" ht="15.75" customHeight="1">
      <c r="B26" s="152"/>
      <c r="C26" s="25"/>
      <c r="D26" s="411" t="s">
        <v>152</v>
      </c>
      <c r="E26" s="413"/>
      <c r="F26" s="403">
        <v>9094</v>
      </c>
      <c r="G26" s="404">
        <v>22804</v>
      </c>
      <c r="H26" s="404">
        <v>0</v>
      </c>
      <c r="I26" s="404">
        <v>32702</v>
      </c>
      <c r="J26" s="404">
        <v>43805</v>
      </c>
      <c r="K26" s="404">
        <v>15041</v>
      </c>
      <c r="L26" s="404">
        <v>9968</v>
      </c>
      <c r="M26" s="404">
        <v>7641</v>
      </c>
      <c r="N26" s="404">
        <v>2217</v>
      </c>
      <c r="O26" s="404">
        <v>5130</v>
      </c>
      <c r="P26" s="405">
        <v>79016</v>
      </c>
      <c r="Q26" s="406">
        <f t="shared" si="0"/>
        <v>227418</v>
      </c>
    </row>
    <row r="27" spans="2:17" ht="15.75" customHeight="1">
      <c r="B27" s="152"/>
      <c r="C27" s="25"/>
      <c r="D27" s="411" t="s">
        <v>153</v>
      </c>
      <c r="E27" s="413"/>
      <c r="F27" s="403">
        <v>0</v>
      </c>
      <c r="G27" s="404">
        <v>0</v>
      </c>
      <c r="H27" s="404">
        <v>0</v>
      </c>
      <c r="I27" s="404">
        <v>0</v>
      </c>
      <c r="J27" s="404">
        <v>0</v>
      </c>
      <c r="K27" s="404">
        <v>0</v>
      </c>
      <c r="L27" s="404">
        <v>473</v>
      </c>
      <c r="M27" s="404">
        <v>0</v>
      </c>
      <c r="N27" s="404">
        <v>0</v>
      </c>
      <c r="O27" s="404">
        <v>0</v>
      </c>
      <c r="P27" s="405">
        <v>0</v>
      </c>
      <c r="Q27" s="406">
        <f t="shared" si="0"/>
        <v>473</v>
      </c>
    </row>
    <row r="28" spans="2:17" ht="15.75" customHeight="1">
      <c r="B28" s="152"/>
      <c r="C28" s="27"/>
      <c r="D28" s="426" t="s">
        <v>154</v>
      </c>
      <c r="E28" s="428"/>
      <c r="F28" s="429">
        <v>0</v>
      </c>
      <c r="G28" s="430">
        <v>0</v>
      </c>
      <c r="H28" s="430">
        <v>0</v>
      </c>
      <c r="I28" s="430">
        <v>0</v>
      </c>
      <c r="J28" s="430">
        <v>0</v>
      </c>
      <c r="K28" s="430">
        <v>0</v>
      </c>
      <c r="L28" s="430">
        <v>0</v>
      </c>
      <c r="M28" s="430">
        <v>0</v>
      </c>
      <c r="N28" s="430">
        <v>0</v>
      </c>
      <c r="O28" s="430">
        <v>0</v>
      </c>
      <c r="P28" s="431">
        <v>0</v>
      </c>
      <c r="Q28" s="432">
        <f t="shared" si="0"/>
        <v>0</v>
      </c>
    </row>
    <row r="29" spans="2:17" s="156" customFormat="1" ht="15.75" customHeight="1">
      <c r="B29" s="151"/>
      <c r="C29" s="22" t="s">
        <v>155</v>
      </c>
      <c r="D29" s="23"/>
      <c r="E29" s="176"/>
      <c r="F29" s="400">
        <v>1943</v>
      </c>
      <c r="G29" s="401">
        <v>5390</v>
      </c>
      <c r="H29" s="401">
        <v>0</v>
      </c>
      <c r="I29" s="401">
        <v>9134</v>
      </c>
      <c r="J29" s="401">
        <v>23599</v>
      </c>
      <c r="K29" s="401">
        <v>0</v>
      </c>
      <c r="L29" s="401">
        <v>0</v>
      </c>
      <c r="M29" s="401">
        <v>0</v>
      </c>
      <c r="N29" s="401">
        <v>0</v>
      </c>
      <c r="O29" s="401">
        <v>33</v>
      </c>
      <c r="P29" s="187">
        <v>59491</v>
      </c>
      <c r="Q29" s="402">
        <f>SUM(Q30:Q34)</f>
        <v>99590</v>
      </c>
    </row>
    <row r="30" spans="2:17" ht="15.75" customHeight="1">
      <c r="B30" s="152"/>
      <c r="C30" s="25"/>
      <c r="D30" s="411" t="s">
        <v>156</v>
      </c>
      <c r="E30" s="413"/>
      <c r="F30" s="403">
        <v>1943</v>
      </c>
      <c r="G30" s="404">
        <v>5390</v>
      </c>
      <c r="H30" s="404">
        <v>0</v>
      </c>
      <c r="I30" s="404">
        <v>9134</v>
      </c>
      <c r="J30" s="404">
        <v>23599</v>
      </c>
      <c r="K30" s="404">
        <v>0</v>
      </c>
      <c r="L30" s="404">
        <v>0</v>
      </c>
      <c r="M30" s="404">
        <v>0</v>
      </c>
      <c r="N30" s="404">
        <v>0</v>
      </c>
      <c r="O30" s="404">
        <v>0</v>
      </c>
      <c r="P30" s="405">
        <v>59491</v>
      </c>
      <c r="Q30" s="406">
        <f t="shared" si="0"/>
        <v>99557</v>
      </c>
    </row>
    <row r="31" spans="2:17" ht="15.75" customHeight="1">
      <c r="B31" s="152"/>
      <c r="C31" s="25"/>
      <c r="D31" s="411" t="s">
        <v>157</v>
      </c>
      <c r="E31" s="413"/>
      <c r="F31" s="403">
        <v>0</v>
      </c>
      <c r="G31" s="404">
        <v>0</v>
      </c>
      <c r="H31" s="404">
        <v>0</v>
      </c>
      <c r="I31" s="404">
        <v>0</v>
      </c>
      <c r="J31" s="404">
        <v>0</v>
      </c>
      <c r="K31" s="404">
        <v>0</v>
      </c>
      <c r="L31" s="404">
        <v>0</v>
      </c>
      <c r="M31" s="404">
        <v>0</v>
      </c>
      <c r="N31" s="404">
        <v>0</v>
      </c>
      <c r="O31" s="404">
        <v>0</v>
      </c>
      <c r="P31" s="405">
        <v>0</v>
      </c>
      <c r="Q31" s="406">
        <f t="shared" si="0"/>
        <v>0</v>
      </c>
    </row>
    <row r="32" spans="2:17" ht="15.75" customHeight="1">
      <c r="B32" s="152"/>
      <c r="C32" s="25"/>
      <c r="D32" s="411" t="s">
        <v>149</v>
      </c>
      <c r="E32" s="413"/>
      <c r="F32" s="403">
        <v>0</v>
      </c>
      <c r="G32" s="404">
        <v>0</v>
      </c>
      <c r="H32" s="404">
        <v>0</v>
      </c>
      <c r="I32" s="404">
        <v>0</v>
      </c>
      <c r="J32" s="404">
        <v>0</v>
      </c>
      <c r="K32" s="404">
        <v>0</v>
      </c>
      <c r="L32" s="404">
        <v>0</v>
      </c>
      <c r="M32" s="404">
        <v>0</v>
      </c>
      <c r="N32" s="404">
        <v>0</v>
      </c>
      <c r="O32" s="404">
        <v>0</v>
      </c>
      <c r="P32" s="405">
        <v>0</v>
      </c>
      <c r="Q32" s="406">
        <f t="shared" si="0"/>
        <v>0</v>
      </c>
    </row>
    <row r="33" spans="2:17" ht="15.75" customHeight="1">
      <c r="B33" s="152"/>
      <c r="C33" s="25"/>
      <c r="D33" s="411" t="s">
        <v>158</v>
      </c>
      <c r="E33" s="413"/>
      <c r="F33" s="403">
        <v>0</v>
      </c>
      <c r="G33" s="404">
        <v>0</v>
      </c>
      <c r="H33" s="404">
        <v>0</v>
      </c>
      <c r="I33" s="404">
        <v>0</v>
      </c>
      <c r="J33" s="404">
        <v>0</v>
      </c>
      <c r="K33" s="404">
        <v>0</v>
      </c>
      <c r="L33" s="404">
        <v>0</v>
      </c>
      <c r="M33" s="404">
        <v>0</v>
      </c>
      <c r="N33" s="404">
        <v>0</v>
      </c>
      <c r="O33" s="404">
        <v>0</v>
      </c>
      <c r="P33" s="405">
        <v>0</v>
      </c>
      <c r="Q33" s="406">
        <f t="shared" si="0"/>
        <v>0</v>
      </c>
    </row>
    <row r="34" spans="2:17" ht="15.75" customHeight="1" thickBot="1">
      <c r="B34" s="195"/>
      <c r="C34" s="196"/>
      <c r="D34" s="417" t="s">
        <v>159</v>
      </c>
      <c r="E34" s="419"/>
      <c r="F34" s="407">
        <v>0</v>
      </c>
      <c r="G34" s="408">
        <v>0</v>
      </c>
      <c r="H34" s="408">
        <v>0</v>
      </c>
      <c r="I34" s="408">
        <v>0</v>
      </c>
      <c r="J34" s="408">
        <v>0</v>
      </c>
      <c r="K34" s="408">
        <v>0</v>
      </c>
      <c r="L34" s="408">
        <v>0</v>
      </c>
      <c r="M34" s="408">
        <v>0</v>
      </c>
      <c r="N34" s="408">
        <v>0</v>
      </c>
      <c r="O34" s="408">
        <v>33</v>
      </c>
      <c r="P34" s="409">
        <v>0</v>
      </c>
      <c r="Q34" s="410">
        <f t="shared" si="0"/>
        <v>33</v>
      </c>
    </row>
    <row r="35" spans="2:18" s="156" customFormat="1" ht="15.75" customHeight="1">
      <c r="B35" s="204" t="s">
        <v>160</v>
      </c>
      <c r="C35" s="205"/>
      <c r="D35" s="205"/>
      <c r="E35" s="800" t="s">
        <v>366</v>
      </c>
      <c r="F35" s="181">
        <v>0</v>
      </c>
      <c r="G35" s="181">
        <v>19345</v>
      </c>
      <c r="H35" s="181">
        <v>176</v>
      </c>
      <c r="I35" s="181">
        <v>58671</v>
      </c>
      <c r="J35" s="181">
        <v>0</v>
      </c>
      <c r="K35" s="181">
        <v>17798</v>
      </c>
      <c r="L35" s="181">
        <v>4673</v>
      </c>
      <c r="M35" s="181">
        <v>203</v>
      </c>
      <c r="N35" s="181">
        <v>482</v>
      </c>
      <c r="O35" s="181">
        <v>738</v>
      </c>
      <c r="P35" s="180">
        <v>2940</v>
      </c>
      <c r="Q35" s="182">
        <f>SUM(F35:P35)</f>
        <v>105026</v>
      </c>
      <c r="R35" s="157"/>
    </row>
    <row r="36" spans="2:17" s="156" customFormat="1" ht="15.75" customHeight="1" thickBot="1">
      <c r="B36" s="206" t="s">
        <v>441</v>
      </c>
      <c r="C36" s="207"/>
      <c r="D36" s="207"/>
      <c r="E36" s="801"/>
      <c r="F36" s="192">
        <v>0</v>
      </c>
      <c r="G36" s="192">
        <v>0</v>
      </c>
      <c r="H36" s="192">
        <v>0</v>
      </c>
      <c r="I36" s="192">
        <v>0</v>
      </c>
      <c r="J36" s="192">
        <v>19934</v>
      </c>
      <c r="K36" s="192">
        <v>0</v>
      </c>
      <c r="L36" s="192">
        <v>0</v>
      </c>
      <c r="M36" s="192">
        <v>0</v>
      </c>
      <c r="N36" s="192">
        <v>0</v>
      </c>
      <c r="O36" s="192">
        <v>0</v>
      </c>
      <c r="P36" s="208">
        <v>0</v>
      </c>
      <c r="Q36" s="194">
        <f>SUM(F36:P36)</f>
        <v>19934</v>
      </c>
    </row>
    <row r="37" spans="2:17" s="156" customFormat="1" ht="15.75" customHeight="1">
      <c r="B37" s="151" t="s">
        <v>161</v>
      </c>
      <c r="C37" s="163"/>
      <c r="D37" s="163"/>
      <c r="E37" s="175"/>
      <c r="F37" s="423">
        <v>0</v>
      </c>
      <c r="G37" s="424">
        <v>0</v>
      </c>
      <c r="H37" s="424">
        <v>0</v>
      </c>
      <c r="I37" s="424">
        <v>0</v>
      </c>
      <c r="J37" s="424">
        <v>0</v>
      </c>
      <c r="K37" s="424">
        <v>0</v>
      </c>
      <c r="L37" s="424">
        <v>0</v>
      </c>
      <c r="M37" s="424">
        <v>0</v>
      </c>
      <c r="N37" s="424">
        <v>0</v>
      </c>
      <c r="O37" s="424">
        <v>0</v>
      </c>
      <c r="P37" s="19">
        <v>0</v>
      </c>
      <c r="Q37" s="425">
        <f t="shared" si="0"/>
        <v>0</v>
      </c>
    </row>
    <row r="38" spans="2:17" ht="15.75" customHeight="1">
      <c r="B38" s="152"/>
      <c r="C38" s="411" t="s">
        <v>162</v>
      </c>
      <c r="D38" s="412"/>
      <c r="E38" s="413"/>
      <c r="F38" s="403">
        <v>0</v>
      </c>
      <c r="G38" s="404">
        <v>0</v>
      </c>
      <c r="H38" s="404">
        <v>0</v>
      </c>
      <c r="I38" s="404">
        <v>0</v>
      </c>
      <c r="J38" s="404">
        <v>0</v>
      </c>
      <c r="K38" s="404">
        <v>0</v>
      </c>
      <c r="L38" s="404">
        <v>0</v>
      </c>
      <c r="M38" s="404">
        <v>0</v>
      </c>
      <c r="N38" s="404">
        <v>0</v>
      </c>
      <c r="O38" s="404">
        <v>0</v>
      </c>
      <c r="P38" s="405">
        <v>0</v>
      </c>
      <c r="Q38" s="406">
        <f t="shared" si="0"/>
        <v>0</v>
      </c>
    </row>
    <row r="39" spans="2:17" ht="15.75" customHeight="1">
      <c r="B39" s="152"/>
      <c r="C39" s="411" t="s">
        <v>163</v>
      </c>
      <c r="D39" s="412"/>
      <c r="E39" s="413"/>
      <c r="F39" s="403">
        <v>0</v>
      </c>
      <c r="G39" s="404">
        <v>0</v>
      </c>
      <c r="H39" s="404">
        <v>0</v>
      </c>
      <c r="I39" s="404">
        <v>0</v>
      </c>
      <c r="J39" s="404">
        <v>0</v>
      </c>
      <c r="K39" s="404">
        <v>0</v>
      </c>
      <c r="L39" s="404">
        <v>0</v>
      </c>
      <c r="M39" s="404">
        <v>0</v>
      </c>
      <c r="N39" s="404">
        <v>0</v>
      </c>
      <c r="O39" s="404">
        <v>0</v>
      </c>
      <c r="P39" s="405">
        <v>0</v>
      </c>
      <c r="Q39" s="406">
        <f t="shared" si="0"/>
        <v>0</v>
      </c>
    </row>
    <row r="40" spans="2:17" ht="15.75" customHeight="1">
      <c r="B40" s="153"/>
      <c r="C40" s="426" t="s">
        <v>164</v>
      </c>
      <c r="D40" s="427"/>
      <c r="E40" s="428"/>
      <c r="F40" s="429">
        <v>0</v>
      </c>
      <c r="G40" s="430">
        <v>0</v>
      </c>
      <c r="H40" s="430">
        <v>0</v>
      </c>
      <c r="I40" s="430">
        <v>0</v>
      </c>
      <c r="J40" s="430">
        <v>0</v>
      </c>
      <c r="K40" s="430">
        <v>0</v>
      </c>
      <c r="L40" s="430">
        <v>0</v>
      </c>
      <c r="M40" s="430">
        <v>0</v>
      </c>
      <c r="N40" s="430">
        <v>0</v>
      </c>
      <c r="O40" s="430">
        <v>0</v>
      </c>
      <c r="P40" s="431">
        <v>0</v>
      </c>
      <c r="Q40" s="432">
        <f t="shared" si="0"/>
        <v>0</v>
      </c>
    </row>
    <row r="41" spans="2:17" s="156" customFormat="1" ht="15.75" customHeight="1">
      <c r="B41" s="150" t="s">
        <v>165</v>
      </c>
      <c r="C41" s="23"/>
      <c r="D41" s="23"/>
      <c r="E41" s="176"/>
      <c r="F41" s="400">
        <v>0</v>
      </c>
      <c r="G41" s="401">
        <v>0</v>
      </c>
      <c r="H41" s="401">
        <v>0</v>
      </c>
      <c r="I41" s="401">
        <v>0</v>
      </c>
      <c r="J41" s="401">
        <v>0</v>
      </c>
      <c r="K41" s="401">
        <v>0</v>
      </c>
      <c r="L41" s="401">
        <v>0</v>
      </c>
      <c r="M41" s="401">
        <v>0</v>
      </c>
      <c r="N41" s="401">
        <v>0</v>
      </c>
      <c r="O41" s="401">
        <v>0</v>
      </c>
      <c r="P41" s="187">
        <v>0</v>
      </c>
      <c r="Q41" s="402">
        <f>SUM(Q42:Q43)</f>
        <v>0</v>
      </c>
    </row>
    <row r="42" spans="2:17" ht="15.75" customHeight="1">
      <c r="B42" s="152"/>
      <c r="C42" s="411" t="s">
        <v>166</v>
      </c>
      <c r="D42" s="412"/>
      <c r="E42" s="413"/>
      <c r="F42" s="403">
        <v>0</v>
      </c>
      <c r="G42" s="414">
        <v>0</v>
      </c>
      <c r="H42" s="414">
        <v>0</v>
      </c>
      <c r="I42" s="414">
        <v>0</v>
      </c>
      <c r="J42" s="414">
        <v>0</v>
      </c>
      <c r="K42" s="414">
        <v>0</v>
      </c>
      <c r="L42" s="414">
        <v>0</v>
      </c>
      <c r="M42" s="414">
        <v>0</v>
      </c>
      <c r="N42" s="414">
        <v>0</v>
      </c>
      <c r="O42" s="414">
        <v>0</v>
      </c>
      <c r="P42" s="415">
        <v>0</v>
      </c>
      <c r="Q42" s="416">
        <f t="shared" si="0"/>
        <v>0</v>
      </c>
    </row>
    <row r="43" spans="2:17" ht="15.75" customHeight="1" thickBot="1">
      <c r="B43" s="195"/>
      <c r="C43" s="417" t="s">
        <v>167</v>
      </c>
      <c r="D43" s="418"/>
      <c r="E43" s="419"/>
      <c r="F43" s="407">
        <v>0</v>
      </c>
      <c r="G43" s="420">
        <v>0</v>
      </c>
      <c r="H43" s="420">
        <v>0</v>
      </c>
      <c r="I43" s="420">
        <v>0</v>
      </c>
      <c r="J43" s="420">
        <v>0</v>
      </c>
      <c r="K43" s="420">
        <v>0</v>
      </c>
      <c r="L43" s="420">
        <v>0</v>
      </c>
      <c r="M43" s="420">
        <v>0</v>
      </c>
      <c r="N43" s="420">
        <v>0</v>
      </c>
      <c r="O43" s="420">
        <v>0</v>
      </c>
      <c r="P43" s="421">
        <v>0</v>
      </c>
      <c r="Q43" s="422">
        <f t="shared" si="0"/>
        <v>0</v>
      </c>
    </row>
    <row r="44" spans="2:17" s="156" customFormat="1" ht="15.75" customHeight="1">
      <c r="B44" s="197" t="s">
        <v>168</v>
      </c>
      <c r="C44" s="198"/>
      <c r="D44" s="198"/>
      <c r="E44" s="802" t="s">
        <v>169</v>
      </c>
      <c r="F44" s="171">
        <v>0</v>
      </c>
      <c r="G44" s="171">
        <v>19345</v>
      </c>
      <c r="H44" s="171">
        <v>176</v>
      </c>
      <c r="I44" s="171">
        <v>58671</v>
      </c>
      <c r="J44" s="171">
        <v>0</v>
      </c>
      <c r="K44" s="171">
        <v>17798</v>
      </c>
      <c r="L44" s="171">
        <v>4673</v>
      </c>
      <c r="M44" s="171">
        <v>203</v>
      </c>
      <c r="N44" s="171">
        <v>482</v>
      </c>
      <c r="O44" s="171">
        <v>738</v>
      </c>
      <c r="P44" s="199">
        <v>2940</v>
      </c>
      <c r="Q44" s="165">
        <f>SUM(F44:P44)</f>
        <v>105026</v>
      </c>
    </row>
    <row r="45" spans="2:17" s="156" customFormat="1" ht="15.75" customHeight="1" thickBot="1">
      <c r="B45" s="206" t="s">
        <v>442</v>
      </c>
      <c r="C45" s="207"/>
      <c r="D45" s="207"/>
      <c r="E45" s="801"/>
      <c r="F45" s="192">
        <v>0</v>
      </c>
      <c r="G45" s="192">
        <v>0</v>
      </c>
      <c r="H45" s="192">
        <v>0</v>
      </c>
      <c r="I45" s="192">
        <v>0</v>
      </c>
      <c r="J45" s="192">
        <v>19934</v>
      </c>
      <c r="K45" s="192">
        <v>0</v>
      </c>
      <c r="L45" s="192">
        <v>0</v>
      </c>
      <c r="M45" s="192">
        <v>0</v>
      </c>
      <c r="N45" s="192">
        <v>0</v>
      </c>
      <c r="O45" s="192">
        <v>0</v>
      </c>
      <c r="P45" s="208">
        <v>0</v>
      </c>
      <c r="Q45" s="194">
        <f t="shared" si="0"/>
        <v>19934</v>
      </c>
    </row>
    <row r="46" spans="2:17" ht="15.75" customHeight="1">
      <c r="B46" s="737" t="s">
        <v>170</v>
      </c>
      <c r="C46" s="209"/>
      <c r="D46" s="209"/>
      <c r="E46" s="179"/>
      <c r="F46" s="210">
        <v>0</v>
      </c>
      <c r="G46" s="211">
        <v>-61543</v>
      </c>
      <c r="H46" s="211">
        <v>1056</v>
      </c>
      <c r="I46" s="211">
        <v>19098</v>
      </c>
      <c r="J46" s="211">
        <v>-15790</v>
      </c>
      <c r="K46" s="211">
        <v>16102</v>
      </c>
      <c r="L46" s="211">
        <v>39572</v>
      </c>
      <c r="M46" s="211">
        <v>-30784</v>
      </c>
      <c r="N46" s="211">
        <v>13434</v>
      </c>
      <c r="O46" s="211">
        <v>9</v>
      </c>
      <c r="P46" s="212">
        <v>-1389219</v>
      </c>
      <c r="Q46" s="213">
        <f t="shared" si="0"/>
        <v>-1408065</v>
      </c>
    </row>
    <row r="47" spans="2:20" s="156" customFormat="1" ht="15.75" customHeight="1">
      <c r="B47" s="803" t="s">
        <v>171</v>
      </c>
      <c r="C47" s="804"/>
      <c r="D47" s="804"/>
      <c r="E47" s="805"/>
      <c r="F47" s="396">
        <v>0</v>
      </c>
      <c r="G47" s="397">
        <v>-42198</v>
      </c>
      <c r="H47" s="397">
        <v>1232</v>
      </c>
      <c r="I47" s="397">
        <v>77769</v>
      </c>
      <c r="J47" s="397">
        <v>-35724</v>
      </c>
      <c r="K47" s="397">
        <v>33900</v>
      </c>
      <c r="L47" s="397">
        <v>44245</v>
      </c>
      <c r="M47" s="397">
        <v>-30581</v>
      </c>
      <c r="N47" s="397">
        <v>13916</v>
      </c>
      <c r="O47" s="397">
        <v>747</v>
      </c>
      <c r="P47" s="398">
        <v>-1386279</v>
      </c>
      <c r="Q47" s="203">
        <f>Q44+Q46-Q45</f>
        <v>-1322973</v>
      </c>
      <c r="T47" s="561"/>
    </row>
    <row r="48" spans="2:17" s="46" customFormat="1" ht="15.75" customHeight="1">
      <c r="B48" s="183" t="s">
        <v>42</v>
      </c>
      <c r="C48" s="161"/>
      <c r="D48" s="161"/>
      <c r="E48" s="184"/>
      <c r="F48" s="29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160">
        <v>0</v>
      </c>
      <c r="Q48" s="162">
        <f t="shared" si="0"/>
        <v>0</v>
      </c>
    </row>
    <row r="49" spans="2:17" s="46" customFormat="1" ht="15.75" customHeight="1" thickBot="1">
      <c r="B49" s="739" t="s">
        <v>43</v>
      </c>
      <c r="C49" s="208"/>
      <c r="D49" s="208"/>
      <c r="E49" s="191"/>
      <c r="F49" s="192">
        <v>0</v>
      </c>
      <c r="G49" s="193">
        <v>0</v>
      </c>
      <c r="H49" s="193">
        <v>0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3">
        <v>0</v>
      </c>
      <c r="P49" s="190">
        <v>0</v>
      </c>
      <c r="Q49" s="194">
        <f t="shared" si="0"/>
        <v>0</v>
      </c>
    </row>
    <row r="50" spans="1:17" s="46" customFormat="1" ht="15.75" customHeight="1">
      <c r="A50" s="562"/>
      <c r="B50" s="149" t="s">
        <v>41</v>
      </c>
      <c r="C50" s="20"/>
      <c r="D50" s="20"/>
      <c r="E50" s="399"/>
      <c r="F50" s="171">
        <v>7109</v>
      </c>
      <c r="G50" s="31">
        <v>23000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6540</v>
      </c>
      <c r="P50" s="164">
        <v>56029</v>
      </c>
      <c r="Q50" s="165">
        <f t="shared" si="0"/>
        <v>92678</v>
      </c>
    </row>
    <row r="51" spans="1:17" s="46" customFormat="1" ht="15.75" customHeight="1">
      <c r="A51" s="562"/>
      <c r="B51" s="149"/>
      <c r="C51" s="160" t="s">
        <v>172</v>
      </c>
      <c r="D51" s="161"/>
      <c r="E51" s="184"/>
      <c r="F51" s="29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160">
        <v>0</v>
      </c>
      <c r="Q51" s="162">
        <f t="shared" si="0"/>
        <v>0</v>
      </c>
    </row>
    <row r="52" spans="1:17" s="46" customFormat="1" ht="15.75" customHeight="1">
      <c r="A52" s="562"/>
      <c r="B52" s="149"/>
      <c r="C52" s="187" t="s">
        <v>173</v>
      </c>
      <c r="D52" s="185"/>
      <c r="E52" s="186"/>
      <c r="F52" s="400">
        <v>7109</v>
      </c>
      <c r="G52" s="401">
        <v>23000</v>
      </c>
      <c r="H52" s="401">
        <v>0</v>
      </c>
      <c r="I52" s="401">
        <v>0</v>
      </c>
      <c r="J52" s="401">
        <v>0</v>
      </c>
      <c r="K52" s="401">
        <v>0</v>
      </c>
      <c r="L52" s="401">
        <v>0</v>
      </c>
      <c r="M52" s="401">
        <v>0</v>
      </c>
      <c r="N52" s="401">
        <v>0</v>
      </c>
      <c r="O52" s="401">
        <v>6540</v>
      </c>
      <c r="P52" s="187">
        <v>56029</v>
      </c>
      <c r="Q52" s="402">
        <f t="shared" si="0"/>
        <v>92678</v>
      </c>
    </row>
    <row r="53" spans="1:17" s="46" customFormat="1" ht="15.75" customHeight="1">
      <c r="A53" s="562"/>
      <c r="B53" s="149"/>
      <c r="C53" s="19"/>
      <c r="D53" s="795" t="s">
        <v>174</v>
      </c>
      <c r="E53" s="796"/>
      <c r="F53" s="403">
        <v>0</v>
      </c>
      <c r="G53" s="404">
        <v>0</v>
      </c>
      <c r="H53" s="404">
        <v>0</v>
      </c>
      <c r="I53" s="404">
        <v>0</v>
      </c>
      <c r="J53" s="404">
        <v>0</v>
      </c>
      <c r="K53" s="404">
        <v>0</v>
      </c>
      <c r="L53" s="404">
        <v>0</v>
      </c>
      <c r="M53" s="404">
        <v>0</v>
      </c>
      <c r="N53" s="404">
        <v>0</v>
      </c>
      <c r="O53" s="404">
        <v>0</v>
      </c>
      <c r="P53" s="405">
        <v>0</v>
      </c>
      <c r="Q53" s="406">
        <f t="shared" si="0"/>
        <v>0</v>
      </c>
    </row>
    <row r="54" spans="1:17" s="46" customFormat="1" ht="15.75" customHeight="1" thickBot="1">
      <c r="A54" s="562"/>
      <c r="B54" s="188"/>
      <c r="C54" s="189"/>
      <c r="D54" s="793" t="s">
        <v>175</v>
      </c>
      <c r="E54" s="794"/>
      <c r="F54" s="407">
        <v>7109</v>
      </c>
      <c r="G54" s="408">
        <v>23000</v>
      </c>
      <c r="H54" s="408">
        <v>0</v>
      </c>
      <c r="I54" s="408">
        <v>0</v>
      </c>
      <c r="J54" s="408">
        <v>0</v>
      </c>
      <c r="K54" s="408">
        <v>0</v>
      </c>
      <c r="L54" s="408">
        <v>0</v>
      </c>
      <c r="M54" s="408">
        <v>0</v>
      </c>
      <c r="N54" s="408">
        <v>0</v>
      </c>
      <c r="O54" s="408">
        <v>6540</v>
      </c>
      <c r="P54" s="409">
        <v>56029</v>
      </c>
      <c r="Q54" s="410">
        <f>SUM(F54:P54)</f>
        <v>92678</v>
      </c>
    </row>
    <row r="55" spans="2:17" ht="13.5">
      <c r="B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6"/>
    </row>
    <row r="56" ht="13.5">
      <c r="B56" s="14"/>
    </row>
    <row r="57" spans="2:17" ht="13.5">
      <c r="B57" s="14"/>
      <c r="F57" s="578"/>
      <c r="G57" s="578"/>
      <c r="H57" s="578"/>
      <c r="I57" s="578"/>
      <c r="J57" s="578"/>
      <c r="K57" s="578"/>
      <c r="L57" s="578"/>
      <c r="M57" s="578"/>
      <c r="N57" s="578"/>
      <c r="O57" s="578"/>
      <c r="P57" s="578"/>
      <c r="Q57" s="578"/>
    </row>
  </sheetData>
  <mergeCells count="6">
    <mergeCell ref="D54:E54"/>
    <mergeCell ref="D53:E53"/>
    <mergeCell ref="Q2:Q4"/>
    <mergeCell ref="E35:E36"/>
    <mergeCell ref="E44:E45"/>
    <mergeCell ref="B47:E47"/>
  </mergeCells>
  <conditionalFormatting sqref="E55:E65536 F1:IV65536 E1:E53 A1:D65536">
    <cfRule type="cellIs" priority="1" dxfId="0" operator="equal" stopIfTrue="1">
      <formula>0</formula>
    </cfRule>
  </conditionalFormatting>
  <printOptions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59" r:id="rId2"/>
  <headerFooter alignWithMargins="0">
    <oddFooter>&amp;C&amp;"ＭＳ Ｐゴシック,太字"&amp;18２　工業用水道事業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BJ56"/>
  <sheetViews>
    <sheetView view="pageBreakPreview" zoomScale="75" zoomScaleNormal="75" zoomScaleSheetLayoutView="75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A16384"/>
    </sheetView>
  </sheetViews>
  <sheetFormatPr defaultColWidth="9.00390625" defaultRowHeight="21.75" customHeight="1"/>
  <cols>
    <col min="1" max="1" width="4.125" style="115" customWidth="1"/>
    <col min="2" max="2" width="4.875" style="115" customWidth="1"/>
    <col min="3" max="3" width="21.125" style="115" customWidth="1"/>
    <col min="4" max="39" width="13.375" style="115" customWidth="1"/>
    <col min="40" max="49" width="11.50390625" style="115" customWidth="1"/>
    <col min="50" max="16384" width="9.00390625" style="115" customWidth="1"/>
  </cols>
  <sheetData>
    <row r="1" spans="2:39" ht="21.75" customHeight="1" thickBot="1">
      <c r="B1" s="449" t="s">
        <v>177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80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79"/>
      <c r="AM1" s="37"/>
    </row>
    <row r="2" spans="2:42" ht="21.75" customHeight="1">
      <c r="B2" s="214"/>
      <c r="C2" s="234" t="s">
        <v>178</v>
      </c>
      <c r="D2" s="725"/>
      <c r="E2" s="719" t="s">
        <v>20</v>
      </c>
      <c r="F2" s="726"/>
      <c r="G2" s="725"/>
      <c r="H2" s="719" t="s">
        <v>23</v>
      </c>
      <c r="I2" s="726"/>
      <c r="J2" s="725"/>
      <c r="K2" s="719" t="s">
        <v>23</v>
      </c>
      <c r="L2" s="726"/>
      <c r="M2" s="725"/>
      <c r="N2" s="719" t="s">
        <v>24</v>
      </c>
      <c r="O2" s="726"/>
      <c r="P2" s="725"/>
      <c r="Q2" s="719" t="s">
        <v>25</v>
      </c>
      <c r="R2" s="726"/>
      <c r="S2" s="725"/>
      <c r="T2" s="719" t="s">
        <v>25</v>
      </c>
      <c r="U2" s="726"/>
      <c r="V2" s="725"/>
      <c r="W2" s="719" t="s">
        <v>58</v>
      </c>
      <c r="X2" s="726"/>
      <c r="Y2" s="725"/>
      <c r="Z2" s="719" t="s">
        <v>26</v>
      </c>
      <c r="AA2" s="726"/>
      <c r="AB2" s="725"/>
      <c r="AC2" s="719" t="s">
        <v>22</v>
      </c>
      <c r="AD2" s="726"/>
      <c r="AE2" s="725"/>
      <c r="AF2" s="719" t="s">
        <v>27</v>
      </c>
      <c r="AG2" s="726"/>
      <c r="AH2" s="725"/>
      <c r="AI2" s="719" t="s">
        <v>62</v>
      </c>
      <c r="AJ2" s="726"/>
      <c r="AK2" s="227"/>
      <c r="AL2" s="215"/>
      <c r="AM2" s="216"/>
      <c r="AN2" s="45"/>
      <c r="AO2" s="45"/>
      <c r="AP2" s="45"/>
    </row>
    <row r="3" spans="2:42" ht="21.75" customHeight="1">
      <c r="B3" s="217"/>
      <c r="C3" s="235"/>
      <c r="D3" s="727"/>
      <c r="E3" s="38" t="s">
        <v>19</v>
      </c>
      <c r="F3" s="220"/>
      <c r="G3" s="727"/>
      <c r="H3" s="38" t="s">
        <v>63</v>
      </c>
      <c r="I3" s="220"/>
      <c r="J3" s="727"/>
      <c r="K3" s="38" t="s">
        <v>63</v>
      </c>
      <c r="L3" s="220"/>
      <c r="M3" s="727"/>
      <c r="N3" s="38" t="s">
        <v>64</v>
      </c>
      <c r="O3" s="220"/>
      <c r="P3" s="727"/>
      <c r="Q3" s="38" t="s">
        <v>65</v>
      </c>
      <c r="R3" s="220"/>
      <c r="S3" s="727"/>
      <c r="T3" s="38" t="s">
        <v>65</v>
      </c>
      <c r="U3" s="220"/>
      <c r="V3" s="727"/>
      <c r="W3" s="38" t="s">
        <v>38</v>
      </c>
      <c r="X3" s="220"/>
      <c r="Y3" s="727"/>
      <c r="Z3" s="38" t="s">
        <v>66</v>
      </c>
      <c r="AA3" s="220"/>
      <c r="AB3" s="727"/>
      <c r="AC3" s="38" t="s">
        <v>21</v>
      </c>
      <c r="AD3" s="220"/>
      <c r="AE3" s="727"/>
      <c r="AF3" s="38" t="s">
        <v>67</v>
      </c>
      <c r="AG3" s="220"/>
      <c r="AH3" s="728"/>
      <c r="AI3" s="729" t="s">
        <v>68</v>
      </c>
      <c r="AJ3" s="730"/>
      <c r="AK3" s="228"/>
      <c r="AL3" s="38" t="s">
        <v>180</v>
      </c>
      <c r="AM3" s="218"/>
      <c r="AN3" s="45"/>
      <c r="AO3" s="45"/>
      <c r="AP3" s="45"/>
    </row>
    <row r="4" spans="2:42" ht="21.75" customHeight="1">
      <c r="B4" s="217"/>
      <c r="C4" s="235"/>
      <c r="D4" s="223"/>
      <c r="E4" s="731"/>
      <c r="F4" s="732"/>
      <c r="G4" s="223"/>
      <c r="H4" s="731" t="s">
        <v>32</v>
      </c>
      <c r="I4" s="732"/>
      <c r="J4" s="229"/>
      <c r="K4" s="42" t="s">
        <v>33</v>
      </c>
      <c r="L4" s="219"/>
      <c r="M4" s="229"/>
      <c r="N4" s="42"/>
      <c r="O4" s="219"/>
      <c r="P4" s="223"/>
      <c r="Q4" s="731" t="s">
        <v>70</v>
      </c>
      <c r="R4" s="732"/>
      <c r="S4" s="229"/>
      <c r="T4" s="42" t="s">
        <v>71</v>
      </c>
      <c r="U4" s="219"/>
      <c r="V4" s="223"/>
      <c r="W4" s="731"/>
      <c r="X4" s="732"/>
      <c r="Y4" s="223"/>
      <c r="Z4" s="731"/>
      <c r="AA4" s="732"/>
      <c r="AB4" s="223"/>
      <c r="AC4" s="731"/>
      <c r="AD4" s="732"/>
      <c r="AE4" s="223"/>
      <c r="AF4" s="731"/>
      <c r="AG4" s="732"/>
      <c r="AH4" s="229"/>
      <c r="AI4" s="42" t="s">
        <v>72</v>
      </c>
      <c r="AJ4" s="219"/>
      <c r="AK4" s="229"/>
      <c r="AL4" s="42"/>
      <c r="AM4" s="219"/>
      <c r="AN4" s="45"/>
      <c r="AO4" s="45"/>
      <c r="AP4" s="45"/>
    </row>
    <row r="5" spans="2:42" ht="21.75" customHeight="1">
      <c r="B5" s="217"/>
      <c r="C5" s="235"/>
      <c r="D5" s="230" t="s">
        <v>181</v>
      </c>
      <c r="E5" s="39" t="s">
        <v>182</v>
      </c>
      <c r="F5" s="220" t="s">
        <v>183</v>
      </c>
      <c r="G5" s="230" t="s">
        <v>181</v>
      </c>
      <c r="H5" s="39" t="s">
        <v>182</v>
      </c>
      <c r="I5" s="220" t="s">
        <v>183</v>
      </c>
      <c r="J5" s="230" t="s">
        <v>181</v>
      </c>
      <c r="K5" s="39" t="s">
        <v>182</v>
      </c>
      <c r="L5" s="220" t="s">
        <v>183</v>
      </c>
      <c r="M5" s="230" t="s">
        <v>181</v>
      </c>
      <c r="N5" s="39" t="s">
        <v>182</v>
      </c>
      <c r="O5" s="220" t="s">
        <v>183</v>
      </c>
      <c r="P5" s="230" t="s">
        <v>181</v>
      </c>
      <c r="Q5" s="39" t="s">
        <v>182</v>
      </c>
      <c r="R5" s="220" t="s">
        <v>183</v>
      </c>
      <c r="S5" s="230" t="s">
        <v>181</v>
      </c>
      <c r="T5" s="39" t="s">
        <v>182</v>
      </c>
      <c r="U5" s="220" t="s">
        <v>183</v>
      </c>
      <c r="V5" s="230" t="s">
        <v>181</v>
      </c>
      <c r="W5" s="39" t="s">
        <v>182</v>
      </c>
      <c r="X5" s="220" t="s">
        <v>183</v>
      </c>
      <c r="Y5" s="230" t="s">
        <v>181</v>
      </c>
      <c r="Z5" s="39" t="s">
        <v>182</v>
      </c>
      <c r="AA5" s="220" t="s">
        <v>183</v>
      </c>
      <c r="AB5" s="230" t="s">
        <v>181</v>
      </c>
      <c r="AC5" s="39" t="s">
        <v>182</v>
      </c>
      <c r="AD5" s="220" t="s">
        <v>183</v>
      </c>
      <c r="AE5" s="230" t="s">
        <v>181</v>
      </c>
      <c r="AF5" s="39" t="s">
        <v>182</v>
      </c>
      <c r="AG5" s="220" t="s">
        <v>183</v>
      </c>
      <c r="AH5" s="230" t="s">
        <v>181</v>
      </c>
      <c r="AI5" s="39" t="s">
        <v>182</v>
      </c>
      <c r="AJ5" s="220" t="s">
        <v>183</v>
      </c>
      <c r="AK5" s="230" t="s">
        <v>181</v>
      </c>
      <c r="AL5" s="39" t="s">
        <v>182</v>
      </c>
      <c r="AM5" s="220" t="s">
        <v>183</v>
      </c>
      <c r="AN5" s="45"/>
      <c r="AO5" s="45"/>
      <c r="AP5" s="45"/>
    </row>
    <row r="6" spans="2:42" ht="21.75" customHeight="1" thickBot="1">
      <c r="B6" s="239" t="s">
        <v>179</v>
      </c>
      <c r="C6" s="240"/>
      <c r="D6" s="241" t="s">
        <v>82</v>
      </c>
      <c r="E6" s="242" t="s">
        <v>407</v>
      </c>
      <c r="F6" s="243" t="s">
        <v>184</v>
      </c>
      <c r="G6" s="241" t="s">
        <v>82</v>
      </c>
      <c r="H6" s="242" t="s">
        <v>407</v>
      </c>
      <c r="I6" s="243" t="s">
        <v>184</v>
      </c>
      <c r="J6" s="241" t="s">
        <v>82</v>
      </c>
      <c r="K6" s="242" t="s">
        <v>407</v>
      </c>
      <c r="L6" s="243" t="s">
        <v>184</v>
      </c>
      <c r="M6" s="241" t="s">
        <v>82</v>
      </c>
      <c r="N6" s="242" t="s">
        <v>407</v>
      </c>
      <c r="O6" s="243" t="s">
        <v>184</v>
      </c>
      <c r="P6" s="241" t="s">
        <v>82</v>
      </c>
      <c r="Q6" s="242" t="s">
        <v>407</v>
      </c>
      <c r="R6" s="243" t="s">
        <v>184</v>
      </c>
      <c r="S6" s="241" t="s">
        <v>82</v>
      </c>
      <c r="T6" s="242" t="s">
        <v>407</v>
      </c>
      <c r="U6" s="243" t="s">
        <v>184</v>
      </c>
      <c r="V6" s="241" t="s">
        <v>82</v>
      </c>
      <c r="W6" s="242" t="s">
        <v>407</v>
      </c>
      <c r="X6" s="243" t="s">
        <v>184</v>
      </c>
      <c r="Y6" s="241" t="s">
        <v>82</v>
      </c>
      <c r="Z6" s="242" t="s">
        <v>407</v>
      </c>
      <c r="AA6" s="243" t="s">
        <v>184</v>
      </c>
      <c r="AB6" s="241" t="s">
        <v>82</v>
      </c>
      <c r="AC6" s="242" t="s">
        <v>407</v>
      </c>
      <c r="AD6" s="243" t="s">
        <v>184</v>
      </c>
      <c r="AE6" s="241" t="s">
        <v>82</v>
      </c>
      <c r="AF6" s="242" t="s">
        <v>407</v>
      </c>
      <c r="AG6" s="243" t="s">
        <v>184</v>
      </c>
      <c r="AH6" s="241" t="s">
        <v>82</v>
      </c>
      <c r="AI6" s="242" t="s">
        <v>407</v>
      </c>
      <c r="AJ6" s="243" t="s">
        <v>184</v>
      </c>
      <c r="AK6" s="241" t="s">
        <v>82</v>
      </c>
      <c r="AL6" s="242" t="s">
        <v>407</v>
      </c>
      <c r="AM6" s="243" t="s">
        <v>184</v>
      </c>
      <c r="AN6" s="45"/>
      <c r="AO6" s="45"/>
      <c r="AP6" s="45"/>
    </row>
    <row r="7" spans="2:42" ht="21.75" customHeight="1">
      <c r="B7" s="214" t="s">
        <v>185</v>
      </c>
      <c r="C7" s="235"/>
      <c r="D7" s="641"/>
      <c r="E7" s="642"/>
      <c r="F7" s="643"/>
      <c r="G7" s="641"/>
      <c r="H7" s="644"/>
      <c r="I7" s="645"/>
      <c r="J7" s="646"/>
      <c r="K7" s="647"/>
      <c r="L7" s="648"/>
      <c r="M7" s="646"/>
      <c r="N7" s="647"/>
      <c r="O7" s="648"/>
      <c r="P7" s="641"/>
      <c r="Q7" s="642"/>
      <c r="R7" s="643"/>
      <c r="S7" s="646"/>
      <c r="T7" s="647"/>
      <c r="U7" s="648"/>
      <c r="V7" s="641"/>
      <c r="W7" s="642"/>
      <c r="X7" s="643"/>
      <c r="Y7" s="641"/>
      <c r="Z7" s="644"/>
      <c r="AA7" s="645"/>
      <c r="AB7" s="641"/>
      <c r="AC7" s="644"/>
      <c r="AD7" s="645"/>
      <c r="AE7" s="641"/>
      <c r="AF7" s="644"/>
      <c r="AG7" s="645"/>
      <c r="AH7" s="646"/>
      <c r="AI7" s="649"/>
      <c r="AJ7" s="650"/>
      <c r="AK7" s="646"/>
      <c r="AL7" s="647"/>
      <c r="AM7" s="648"/>
      <c r="AN7" s="45"/>
      <c r="AO7" s="45"/>
      <c r="AP7" s="45"/>
    </row>
    <row r="8" spans="2:42" ht="21.75" customHeight="1">
      <c r="B8" s="217"/>
      <c r="C8" s="441" t="s">
        <v>186</v>
      </c>
      <c r="D8" s="442">
        <v>0</v>
      </c>
      <c r="E8" s="581">
        <f>ROUND(+D8/D$31*100,1)</f>
        <v>0</v>
      </c>
      <c r="F8" s="443">
        <f>ROUND(D8/+'２表（第1表）'!F$49,2)</f>
        <v>0</v>
      </c>
      <c r="G8" s="442">
        <v>8018</v>
      </c>
      <c r="H8" s="581">
        <f>ROUND(+G8/G$31*100,1)</f>
        <v>11.3</v>
      </c>
      <c r="I8" s="443">
        <f>ROUND(G8/+'２表（第1表）'!G$49,2)</f>
        <v>8.75</v>
      </c>
      <c r="J8" s="751">
        <v>0</v>
      </c>
      <c r="K8" s="581"/>
      <c r="L8" s="761" t="s">
        <v>437</v>
      </c>
      <c r="M8" s="442">
        <v>19927</v>
      </c>
      <c r="N8" s="581">
        <f>ROUND(+M8/M$31*100,1)</f>
        <v>16.8</v>
      </c>
      <c r="O8" s="443">
        <f>ROUND(M8/+'２表（第1表）'!I$49,2)</f>
        <v>2.97</v>
      </c>
      <c r="P8" s="442">
        <v>10405</v>
      </c>
      <c r="Q8" s="581">
        <f>ROUND(+P8/P$31*100,1)</f>
        <v>6.2</v>
      </c>
      <c r="R8" s="443">
        <f>ROUND(P8/+'２表（第1表）'!J$49,2)</f>
        <v>1.3</v>
      </c>
      <c r="S8" s="442">
        <v>0</v>
      </c>
      <c r="T8" s="581">
        <f>ROUND(+S8/S$31*100,1)</f>
        <v>0</v>
      </c>
      <c r="U8" s="443">
        <f>ROUND(S8/+'２表（第1表）'!K$49,2)</f>
        <v>0</v>
      </c>
      <c r="V8" s="442">
        <v>3650</v>
      </c>
      <c r="W8" s="581">
        <f>ROUND(+V8/V$31*100,1)</f>
        <v>15.6</v>
      </c>
      <c r="X8" s="443">
        <f>ROUND(V8/+'２表（第1表）'!L$49,2)</f>
        <v>8.69</v>
      </c>
      <c r="Y8" s="442">
        <v>1773</v>
      </c>
      <c r="Z8" s="581">
        <f>ROUND(+Y8/Y$31*100,1)</f>
        <v>14.3</v>
      </c>
      <c r="AA8" s="443">
        <f>ROUND(Y8/+'２表（第1表）'!M$49,2)</f>
        <v>21.36</v>
      </c>
      <c r="AB8" s="442">
        <v>0</v>
      </c>
      <c r="AC8" s="581">
        <f>ROUND(+AB8/AB$31*100,1)</f>
        <v>0</v>
      </c>
      <c r="AD8" s="443">
        <f>ROUND(AB8/+'２表（第1表）'!N$49,2)</f>
        <v>0</v>
      </c>
      <c r="AE8" s="442">
        <v>0</v>
      </c>
      <c r="AF8" s="581">
        <f>ROUND(+AE8/AE$31*100,1)</f>
        <v>0</v>
      </c>
      <c r="AG8" s="765" t="s">
        <v>438</v>
      </c>
      <c r="AH8" s="442">
        <v>8666</v>
      </c>
      <c r="AI8" s="581">
        <f>ROUND(+AH8/AH$31*100,1)</f>
        <v>4.1</v>
      </c>
      <c r="AJ8" s="443">
        <f>ROUND(AH8/+'２表（第1表）'!P$49,2)</f>
        <v>4.13</v>
      </c>
      <c r="AK8" s="442">
        <f>+D8+G8+J8+M8+S8+Y8+AB8+AE8+P8+V8+AH8</f>
        <v>52439</v>
      </c>
      <c r="AL8" s="581">
        <f>ROUND(+AK8/AK$31*100,1)</f>
        <v>8</v>
      </c>
      <c r="AM8" s="443">
        <f>ROUND(AK8/+'２表（第1表）'!Q$49,2)</f>
        <v>2.49</v>
      </c>
      <c r="AN8" s="45"/>
      <c r="AO8" s="45"/>
      <c r="AP8" s="45"/>
    </row>
    <row r="9" spans="2:42" ht="21.75" customHeight="1">
      <c r="B9" s="217"/>
      <c r="C9" s="441" t="s">
        <v>188</v>
      </c>
      <c r="D9" s="442">
        <v>34</v>
      </c>
      <c r="E9" s="581">
        <f>ROUND(+D9/D$31*100,1)</f>
        <v>0.3</v>
      </c>
      <c r="F9" s="443">
        <f>ROUND(D9/+'２表（第1表）'!F$49,2)</f>
        <v>3.4</v>
      </c>
      <c r="G9" s="442">
        <v>3885</v>
      </c>
      <c r="H9" s="581">
        <f aca="true" t="shared" si="0" ref="H9:H31">ROUND(+G9/G$31*100,1)</f>
        <v>5.5</v>
      </c>
      <c r="I9" s="443">
        <f>ROUND(G9/+'２表（第1表）'!G$49,2)</f>
        <v>4.24</v>
      </c>
      <c r="J9" s="751">
        <v>0</v>
      </c>
      <c r="K9" s="581"/>
      <c r="L9" s="761" t="s">
        <v>437</v>
      </c>
      <c r="M9" s="442">
        <v>8499</v>
      </c>
      <c r="N9" s="581">
        <f aca="true" t="shared" si="1" ref="N9:N31">ROUND(+M9/M$31*100,1)</f>
        <v>7.2</v>
      </c>
      <c r="O9" s="443">
        <f>ROUND(M9/+'２表（第1表）'!I$49,2)</f>
        <v>1.27</v>
      </c>
      <c r="P9" s="442">
        <v>4613</v>
      </c>
      <c r="Q9" s="581">
        <f aca="true" t="shared" si="2" ref="Q9:Q31">ROUND(+P9/P$31*100,1)</f>
        <v>2.8</v>
      </c>
      <c r="R9" s="443">
        <f>ROUND(P9/+'２表（第1表）'!J$49,2)</f>
        <v>0.57</v>
      </c>
      <c r="S9" s="442">
        <v>1</v>
      </c>
      <c r="T9" s="581">
        <f aca="true" t="shared" si="3" ref="T9:T31">ROUND(+S9/S$31*100,1)</f>
        <v>0</v>
      </c>
      <c r="U9" s="443">
        <f>ROUND(S9/+'２表（第1表）'!K$49,2)</f>
        <v>0</v>
      </c>
      <c r="V9" s="442">
        <v>1324</v>
      </c>
      <c r="W9" s="581">
        <f aca="true" t="shared" si="4" ref="W9:W31">ROUND(+V9/V$31*100,1)</f>
        <v>5.7</v>
      </c>
      <c r="X9" s="443">
        <f>ROUND(V9/+'２表（第1表）'!L$49,2)</f>
        <v>3.15</v>
      </c>
      <c r="Y9" s="442">
        <v>1079</v>
      </c>
      <c r="Z9" s="581">
        <f aca="true" t="shared" si="5" ref="Z9:Z31">ROUND(+Y9/Y$31*100,1)</f>
        <v>8.7</v>
      </c>
      <c r="AA9" s="443">
        <f>ROUND(Y9/+'２表（第1表）'!M$49,2)</f>
        <v>13</v>
      </c>
      <c r="AB9" s="442">
        <v>0</v>
      </c>
      <c r="AC9" s="581">
        <f aca="true" t="shared" si="6" ref="AC9:AC31">ROUND(+AB9/AB$31*100,1)</f>
        <v>0</v>
      </c>
      <c r="AD9" s="443">
        <f>ROUND(AB9/+'２表（第1表）'!N$49,2)</f>
        <v>0</v>
      </c>
      <c r="AE9" s="442">
        <v>0</v>
      </c>
      <c r="AF9" s="581">
        <f aca="true" t="shared" si="7" ref="AF9:AF31">ROUND(+AE9/AE$31*100,1)</f>
        <v>0</v>
      </c>
      <c r="AG9" s="765" t="s">
        <v>438</v>
      </c>
      <c r="AH9" s="442">
        <v>3735</v>
      </c>
      <c r="AI9" s="581">
        <f aca="true" t="shared" si="8" ref="AI9:AI31">ROUND(+AH9/AH$31*100,1)</f>
        <v>1.8</v>
      </c>
      <c r="AJ9" s="443">
        <f>ROUND(AH9/+'２表（第1表）'!P$49,2)</f>
        <v>1.78</v>
      </c>
      <c r="AK9" s="442">
        <f aca="true" t="shared" si="9" ref="AK9:AK34">+D9+G9+J9+M9+S9+Y9+AB9+AE9+P9+V9+AH9</f>
        <v>23170</v>
      </c>
      <c r="AL9" s="581">
        <f aca="true" t="shared" si="10" ref="AL9:AL30">ROUND(+AK9/AK$31*100,1)</f>
        <v>3.5</v>
      </c>
      <c r="AM9" s="443">
        <f>ROUND(AK9/+'２表（第1表）'!Q$49,2)</f>
        <v>1.1</v>
      </c>
      <c r="AN9" s="45"/>
      <c r="AO9" s="45"/>
      <c r="AP9" s="45"/>
    </row>
    <row r="10" spans="2:42" ht="21.75" customHeight="1">
      <c r="B10" s="217"/>
      <c r="C10" s="441" t="s">
        <v>189</v>
      </c>
      <c r="D10" s="442">
        <v>0</v>
      </c>
      <c r="E10" s="581">
        <f aca="true" t="shared" si="11" ref="E10:E31">ROUND(+D10/D$31*100,1)</f>
        <v>0</v>
      </c>
      <c r="F10" s="443">
        <f>ROUND(D10/+'２表（第1表）'!F$49,2)</f>
        <v>0</v>
      </c>
      <c r="G10" s="442">
        <v>0</v>
      </c>
      <c r="H10" s="581">
        <f t="shared" si="0"/>
        <v>0</v>
      </c>
      <c r="I10" s="443">
        <f>ROUND(G10/+'２表（第1表）'!G$49,2)</f>
        <v>0</v>
      </c>
      <c r="J10" s="751">
        <v>0</v>
      </c>
      <c r="K10" s="581"/>
      <c r="L10" s="761" t="s">
        <v>437</v>
      </c>
      <c r="M10" s="442">
        <v>0</v>
      </c>
      <c r="N10" s="581">
        <f t="shared" si="1"/>
        <v>0</v>
      </c>
      <c r="O10" s="443">
        <f>ROUND(M10/+'２表（第1表）'!I$49,2)</f>
        <v>0</v>
      </c>
      <c r="P10" s="442">
        <v>1585</v>
      </c>
      <c r="Q10" s="581">
        <f t="shared" si="2"/>
        <v>0.9</v>
      </c>
      <c r="R10" s="443">
        <f>ROUND(P10/+'２表（第1表）'!J$49,2)</f>
        <v>0.2</v>
      </c>
      <c r="S10" s="442">
        <v>0</v>
      </c>
      <c r="T10" s="581">
        <f t="shared" si="3"/>
        <v>0</v>
      </c>
      <c r="U10" s="443">
        <f>ROUND(S10/+'２表（第1表）'!K$49,2)</f>
        <v>0</v>
      </c>
      <c r="V10" s="442">
        <v>0</v>
      </c>
      <c r="W10" s="581">
        <f t="shared" si="4"/>
        <v>0</v>
      </c>
      <c r="X10" s="443">
        <f>ROUND(V10/+'２表（第1表）'!L$49,2)</f>
        <v>0</v>
      </c>
      <c r="Y10" s="442">
        <v>0</v>
      </c>
      <c r="Z10" s="581">
        <f t="shared" si="5"/>
        <v>0</v>
      </c>
      <c r="AA10" s="443">
        <f>ROUND(Y10/+'２表（第1表）'!M$49,2)</f>
        <v>0</v>
      </c>
      <c r="AB10" s="442">
        <v>0</v>
      </c>
      <c r="AC10" s="581">
        <f t="shared" si="6"/>
        <v>0</v>
      </c>
      <c r="AD10" s="443">
        <f>ROUND(AB10/+'２表（第1表）'!N$49,2)</f>
        <v>0</v>
      </c>
      <c r="AE10" s="442">
        <v>0</v>
      </c>
      <c r="AF10" s="581">
        <f t="shared" si="7"/>
        <v>0</v>
      </c>
      <c r="AG10" s="765" t="s">
        <v>438</v>
      </c>
      <c r="AH10" s="442">
        <v>2344</v>
      </c>
      <c r="AI10" s="581">
        <f t="shared" si="8"/>
        <v>1.1</v>
      </c>
      <c r="AJ10" s="443">
        <f>ROUND(AH10/+'２表（第1表）'!P$49,2)</f>
        <v>1.12</v>
      </c>
      <c r="AK10" s="442">
        <f t="shared" si="9"/>
        <v>3929</v>
      </c>
      <c r="AL10" s="581">
        <f t="shared" si="10"/>
        <v>0.6</v>
      </c>
      <c r="AM10" s="443">
        <f>ROUND(AK10/+'２表（第1表）'!Q$49,2)</f>
        <v>0.19</v>
      </c>
      <c r="AN10" s="45"/>
      <c r="AO10" s="45"/>
      <c r="AP10" s="45"/>
    </row>
    <row r="11" spans="2:42" ht="21.75" customHeight="1">
      <c r="B11" s="217"/>
      <c r="C11" s="441" t="s">
        <v>190</v>
      </c>
      <c r="D11" s="442">
        <v>0</v>
      </c>
      <c r="E11" s="581">
        <f t="shared" si="11"/>
        <v>0</v>
      </c>
      <c r="F11" s="443">
        <f>ROUND(D11/+'２表（第1表）'!F$49,2)</f>
        <v>0</v>
      </c>
      <c r="G11" s="442">
        <v>0</v>
      </c>
      <c r="H11" s="581">
        <f t="shared" si="0"/>
        <v>0</v>
      </c>
      <c r="I11" s="443">
        <f>ROUND(G11/+'２表（第1表）'!G$49,2)</f>
        <v>0</v>
      </c>
      <c r="J11" s="751">
        <v>0</v>
      </c>
      <c r="K11" s="581"/>
      <c r="L11" s="761" t="s">
        <v>437</v>
      </c>
      <c r="M11" s="442">
        <v>0</v>
      </c>
      <c r="N11" s="581">
        <f t="shared" si="1"/>
        <v>0</v>
      </c>
      <c r="O11" s="443">
        <f>ROUND(M11/+'２表（第1表）'!I$49,2)</f>
        <v>0</v>
      </c>
      <c r="P11" s="442">
        <v>0</v>
      </c>
      <c r="Q11" s="581">
        <f t="shared" si="2"/>
        <v>0</v>
      </c>
      <c r="R11" s="443">
        <f>ROUND(P11/+'２表（第1表）'!J$49,2)</f>
        <v>0</v>
      </c>
      <c r="S11" s="442">
        <v>0</v>
      </c>
      <c r="T11" s="581">
        <f t="shared" si="3"/>
        <v>0</v>
      </c>
      <c r="U11" s="443">
        <f>ROUND(S11/+'２表（第1表）'!K$49,2)</f>
        <v>0</v>
      </c>
      <c r="V11" s="442">
        <v>0</v>
      </c>
      <c r="W11" s="581">
        <f t="shared" si="4"/>
        <v>0</v>
      </c>
      <c r="X11" s="443">
        <f>ROUND(V11/+'２表（第1表）'!L$49,2)</f>
        <v>0</v>
      </c>
      <c r="Y11" s="442">
        <v>0</v>
      </c>
      <c r="Z11" s="581">
        <f t="shared" si="5"/>
        <v>0</v>
      </c>
      <c r="AA11" s="443">
        <f>ROUND(Y11/+'２表（第1表）'!M$49,2)</f>
        <v>0</v>
      </c>
      <c r="AB11" s="442">
        <v>0</v>
      </c>
      <c r="AC11" s="581">
        <f t="shared" si="6"/>
        <v>0</v>
      </c>
      <c r="AD11" s="443">
        <f>ROUND(AB11/+'２表（第1表）'!N$49,2)</f>
        <v>0</v>
      </c>
      <c r="AE11" s="442">
        <v>0</v>
      </c>
      <c r="AF11" s="581">
        <f t="shared" si="7"/>
        <v>0</v>
      </c>
      <c r="AG11" s="765" t="s">
        <v>438</v>
      </c>
      <c r="AH11" s="442">
        <v>0</v>
      </c>
      <c r="AI11" s="581">
        <f t="shared" si="8"/>
        <v>0</v>
      </c>
      <c r="AJ11" s="443">
        <f>ROUND(AH11/+'２表（第1表）'!P$49,2)</f>
        <v>0</v>
      </c>
      <c r="AK11" s="442">
        <f t="shared" si="9"/>
        <v>0</v>
      </c>
      <c r="AL11" s="581">
        <f t="shared" si="10"/>
        <v>0</v>
      </c>
      <c r="AM11" s="443">
        <f>ROUND(AK11/+'２表（第1表）'!Q$49,2)</f>
        <v>0</v>
      </c>
      <c r="AN11" s="45"/>
      <c r="AO11" s="45"/>
      <c r="AP11" s="45"/>
    </row>
    <row r="12" spans="2:42" ht="21.75" customHeight="1">
      <c r="B12" s="217"/>
      <c r="C12" s="441" t="s">
        <v>191</v>
      </c>
      <c r="D12" s="442">
        <v>0</v>
      </c>
      <c r="E12" s="581">
        <f t="shared" si="11"/>
        <v>0</v>
      </c>
      <c r="F12" s="443">
        <f>ROUND(D12/+'２表（第1表）'!F$49,2)</f>
        <v>0</v>
      </c>
      <c r="G12" s="442">
        <v>2336</v>
      </c>
      <c r="H12" s="581">
        <f t="shared" si="0"/>
        <v>3.3</v>
      </c>
      <c r="I12" s="443">
        <f>ROUND(G12/+'２表（第1表）'!G$49,2)</f>
        <v>2.55</v>
      </c>
      <c r="J12" s="751">
        <v>0</v>
      </c>
      <c r="K12" s="581"/>
      <c r="L12" s="761" t="s">
        <v>437</v>
      </c>
      <c r="M12" s="442">
        <v>5848</v>
      </c>
      <c r="N12" s="581">
        <f t="shared" si="1"/>
        <v>4.9</v>
      </c>
      <c r="O12" s="443">
        <f>ROUND(M12/+'２表（第1表）'!I$49,2)</f>
        <v>0.87</v>
      </c>
      <c r="P12" s="442">
        <v>3337</v>
      </c>
      <c r="Q12" s="581">
        <f t="shared" si="2"/>
        <v>2</v>
      </c>
      <c r="R12" s="443">
        <f>ROUND(P12/+'２表（第1表）'!J$49,2)</f>
        <v>0.42</v>
      </c>
      <c r="S12" s="442">
        <v>5</v>
      </c>
      <c r="T12" s="581">
        <f t="shared" si="3"/>
        <v>0</v>
      </c>
      <c r="U12" s="443">
        <f>ROUND(S12/+'２表（第1表）'!K$49,2)</f>
        <v>0</v>
      </c>
      <c r="V12" s="442">
        <v>1079</v>
      </c>
      <c r="W12" s="581">
        <f t="shared" si="4"/>
        <v>4.6</v>
      </c>
      <c r="X12" s="443">
        <f>ROUND(V12/+'２表（第1表）'!L$49,2)</f>
        <v>2.57</v>
      </c>
      <c r="Y12" s="442">
        <v>625</v>
      </c>
      <c r="Z12" s="581">
        <f t="shared" si="5"/>
        <v>5.1</v>
      </c>
      <c r="AA12" s="443">
        <f>ROUND(Y12/+'２表（第1表）'!M$49,2)</f>
        <v>7.53</v>
      </c>
      <c r="AB12" s="442">
        <v>0</v>
      </c>
      <c r="AC12" s="581">
        <f t="shared" si="6"/>
        <v>0</v>
      </c>
      <c r="AD12" s="443">
        <f>ROUND(AB12/+'２表（第1表）'!N$49,2)</f>
        <v>0</v>
      </c>
      <c r="AE12" s="442">
        <v>0</v>
      </c>
      <c r="AF12" s="581">
        <f>ROUND(+AE12/AE$31*100,1)</f>
        <v>0</v>
      </c>
      <c r="AG12" s="765" t="s">
        <v>438</v>
      </c>
      <c r="AH12" s="442">
        <v>2856</v>
      </c>
      <c r="AI12" s="581">
        <f t="shared" si="8"/>
        <v>1.4</v>
      </c>
      <c r="AJ12" s="443">
        <f>ROUND(AH12/+'２表（第1表）'!P$49,2)</f>
        <v>1.36</v>
      </c>
      <c r="AK12" s="442">
        <f t="shared" si="9"/>
        <v>16086</v>
      </c>
      <c r="AL12" s="581">
        <f t="shared" si="10"/>
        <v>2.4</v>
      </c>
      <c r="AM12" s="443">
        <f>ROUND(AK12/+'２表（第1表）'!Q$49,2)</f>
        <v>0.76</v>
      </c>
      <c r="AN12" s="45"/>
      <c r="AO12" s="45"/>
      <c r="AP12" s="45"/>
    </row>
    <row r="13" spans="2:42" ht="21.75" customHeight="1">
      <c r="B13" s="223"/>
      <c r="C13" s="444" t="s">
        <v>192</v>
      </c>
      <c r="D13" s="445">
        <v>34</v>
      </c>
      <c r="E13" s="582">
        <f t="shared" si="11"/>
        <v>0.3</v>
      </c>
      <c r="F13" s="446">
        <f>ROUND(D13/+'２表（第1表）'!F$49,2)</f>
        <v>3.4</v>
      </c>
      <c r="G13" s="445">
        <v>14239</v>
      </c>
      <c r="H13" s="582">
        <f t="shared" si="0"/>
        <v>20.1</v>
      </c>
      <c r="I13" s="446">
        <f>ROUND(G13/+'２表（第1表）'!G$49,2)</f>
        <v>15.54</v>
      </c>
      <c r="J13" s="752">
        <v>0</v>
      </c>
      <c r="K13" s="582"/>
      <c r="L13" s="762" t="s">
        <v>437</v>
      </c>
      <c r="M13" s="445">
        <v>34274</v>
      </c>
      <c r="N13" s="582">
        <f t="shared" si="1"/>
        <v>28.9</v>
      </c>
      <c r="O13" s="446">
        <f>ROUND(M13/+'２表（第1表）'!I$49,2)</f>
        <v>5.11</v>
      </c>
      <c r="P13" s="445">
        <v>19940</v>
      </c>
      <c r="Q13" s="582">
        <f t="shared" si="2"/>
        <v>11.9</v>
      </c>
      <c r="R13" s="446">
        <f>ROUND(P13/+'２表（第1表）'!J$49,2)</f>
        <v>2.48</v>
      </c>
      <c r="S13" s="445">
        <v>6</v>
      </c>
      <c r="T13" s="582">
        <f t="shared" si="3"/>
        <v>0</v>
      </c>
      <c r="U13" s="446">
        <f>ROUND(S13/+'２表（第1表）'!K$49,2)</f>
        <v>0</v>
      </c>
      <c r="V13" s="445">
        <v>6053</v>
      </c>
      <c r="W13" s="582">
        <f t="shared" si="4"/>
        <v>25.9</v>
      </c>
      <c r="X13" s="446">
        <f>ROUND(V13/+'２表（第1表）'!L$49,2)</f>
        <v>14.41</v>
      </c>
      <c r="Y13" s="445">
        <v>3477</v>
      </c>
      <c r="Z13" s="582">
        <f t="shared" si="5"/>
        <v>28.1</v>
      </c>
      <c r="AA13" s="446">
        <f>ROUND(Y13/+'２表（第1表）'!M$49,2)</f>
        <v>41.89</v>
      </c>
      <c r="AB13" s="445">
        <v>0</v>
      </c>
      <c r="AC13" s="582">
        <f t="shared" si="6"/>
        <v>0</v>
      </c>
      <c r="AD13" s="446">
        <f>ROUND(AB13/+'２表（第1表）'!N$49,2)</f>
        <v>0</v>
      </c>
      <c r="AE13" s="445">
        <v>0</v>
      </c>
      <c r="AF13" s="582">
        <f t="shared" si="7"/>
        <v>0</v>
      </c>
      <c r="AG13" s="766" t="s">
        <v>438</v>
      </c>
      <c r="AH13" s="445">
        <v>17601</v>
      </c>
      <c r="AI13" s="582">
        <f t="shared" si="8"/>
        <v>8.3</v>
      </c>
      <c r="AJ13" s="446">
        <f>ROUND(AH13/+'２表（第1表）'!P$49,2)</f>
        <v>8.39</v>
      </c>
      <c r="AK13" s="445">
        <f t="shared" si="9"/>
        <v>95624</v>
      </c>
      <c r="AL13" s="582">
        <f t="shared" si="10"/>
        <v>14.5</v>
      </c>
      <c r="AM13" s="446">
        <f>ROUND(AK13/+'２表（第1表）'!Q$49,2)</f>
        <v>4.53</v>
      </c>
      <c r="AN13" s="45"/>
      <c r="AO13" s="45"/>
      <c r="AP13" s="45"/>
    </row>
    <row r="14" spans="2:42" ht="21.75" customHeight="1">
      <c r="B14" s="224" t="s">
        <v>193</v>
      </c>
      <c r="C14" s="237"/>
      <c r="D14" s="447">
        <v>1943</v>
      </c>
      <c r="E14" s="583">
        <f t="shared" si="11"/>
        <v>14.5</v>
      </c>
      <c r="F14" s="448">
        <f>ROUND(D14/+'２表（第1表）'!F$49,2)</f>
        <v>194.3</v>
      </c>
      <c r="G14" s="447">
        <v>5390</v>
      </c>
      <c r="H14" s="583">
        <f t="shared" si="0"/>
        <v>7.6</v>
      </c>
      <c r="I14" s="448">
        <f>ROUND(G14/+'２表（第1表）'!G$49,2)</f>
        <v>5.88</v>
      </c>
      <c r="J14" s="753">
        <v>0</v>
      </c>
      <c r="K14" s="583"/>
      <c r="L14" s="763" t="s">
        <v>437</v>
      </c>
      <c r="M14" s="447">
        <v>9134</v>
      </c>
      <c r="N14" s="583">
        <f t="shared" si="1"/>
        <v>7.7</v>
      </c>
      <c r="O14" s="448">
        <f>ROUND(M14/+'２表（第1表）'!I$49,2)</f>
        <v>1.36</v>
      </c>
      <c r="P14" s="447">
        <v>23599</v>
      </c>
      <c r="Q14" s="583">
        <f t="shared" si="2"/>
        <v>14.1</v>
      </c>
      <c r="R14" s="448">
        <f>ROUND(P14/+'２表（第1表）'!J$49,2)</f>
        <v>2.94</v>
      </c>
      <c r="S14" s="447">
        <v>0</v>
      </c>
      <c r="T14" s="583">
        <f t="shared" si="3"/>
        <v>0</v>
      </c>
      <c r="U14" s="448">
        <f>ROUND(S14/+'２表（第1表）'!K$49,2)</f>
        <v>0</v>
      </c>
      <c r="V14" s="447">
        <v>0</v>
      </c>
      <c r="W14" s="583">
        <f t="shared" si="4"/>
        <v>0</v>
      </c>
      <c r="X14" s="448">
        <f>ROUND(V14/+'２表（第1表）'!L$49,2)</f>
        <v>0</v>
      </c>
      <c r="Y14" s="447">
        <v>0</v>
      </c>
      <c r="Z14" s="583">
        <f t="shared" si="5"/>
        <v>0</v>
      </c>
      <c r="AA14" s="448">
        <f>ROUND(Y14/+'２表（第1表）'!M$49,2)</f>
        <v>0</v>
      </c>
      <c r="AB14" s="447">
        <v>0</v>
      </c>
      <c r="AC14" s="583">
        <f t="shared" si="6"/>
        <v>0</v>
      </c>
      <c r="AD14" s="448">
        <f>ROUND(AB14/+'２表（第1表）'!N$49,2)</f>
        <v>0</v>
      </c>
      <c r="AE14" s="447">
        <v>0</v>
      </c>
      <c r="AF14" s="583">
        <f t="shared" si="7"/>
        <v>0</v>
      </c>
      <c r="AG14" s="767" t="s">
        <v>438</v>
      </c>
      <c r="AH14" s="447">
        <v>59491</v>
      </c>
      <c r="AI14" s="583">
        <f t="shared" si="8"/>
        <v>28.2</v>
      </c>
      <c r="AJ14" s="448">
        <f>ROUND(AH14/+'２表（第1表）'!P$49,2)</f>
        <v>28.36</v>
      </c>
      <c r="AK14" s="447">
        <f t="shared" si="9"/>
        <v>99557</v>
      </c>
      <c r="AL14" s="583">
        <f t="shared" si="10"/>
        <v>15.1</v>
      </c>
      <c r="AM14" s="448">
        <f>ROUND(AK14/+'２表（第1表）'!Q$49,2)</f>
        <v>4.72</v>
      </c>
      <c r="AN14" s="45"/>
      <c r="AO14" s="45"/>
      <c r="AP14" s="45"/>
    </row>
    <row r="15" spans="2:42" ht="21.75" customHeight="1">
      <c r="B15" s="217"/>
      <c r="C15" s="505" t="s">
        <v>420</v>
      </c>
      <c r="D15" s="442">
        <v>1943</v>
      </c>
      <c r="E15" s="581">
        <f t="shared" si="11"/>
        <v>14.5</v>
      </c>
      <c r="F15" s="443">
        <f>ROUND(D15/+'２表（第1表）'!F$49,2)</f>
        <v>194.3</v>
      </c>
      <c r="G15" s="442">
        <v>5390</v>
      </c>
      <c r="H15" s="581">
        <f t="shared" si="0"/>
        <v>7.6</v>
      </c>
      <c r="I15" s="443">
        <f>ROUND(G15/+'２表（第1表）'!G$49,2)</f>
        <v>5.88</v>
      </c>
      <c r="J15" s="751">
        <v>0</v>
      </c>
      <c r="K15" s="581"/>
      <c r="L15" s="761" t="s">
        <v>437</v>
      </c>
      <c r="M15" s="442">
        <v>9134</v>
      </c>
      <c r="N15" s="581">
        <f t="shared" si="1"/>
        <v>7.7</v>
      </c>
      <c r="O15" s="443">
        <f>ROUND(M15/+'２表（第1表）'!I$49,2)</f>
        <v>1.36</v>
      </c>
      <c r="P15" s="442">
        <v>23599</v>
      </c>
      <c r="Q15" s="581">
        <f t="shared" si="2"/>
        <v>14.1</v>
      </c>
      <c r="R15" s="443">
        <f>ROUND(P15/+'２表（第1表）'!J$49,2)</f>
        <v>2.94</v>
      </c>
      <c r="S15" s="442">
        <v>0</v>
      </c>
      <c r="T15" s="581">
        <f t="shared" si="3"/>
        <v>0</v>
      </c>
      <c r="U15" s="443">
        <f>ROUND(S15/+'２表（第1表）'!K$49,2)</f>
        <v>0</v>
      </c>
      <c r="V15" s="442">
        <v>0</v>
      </c>
      <c r="W15" s="581">
        <f t="shared" si="4"/>
        <v>0</v>
      </c>
      <c r="X15" s="443">
        <f>ROUND(V15/+'２表（第1表）'!L$49,2)</f>
        <v>0</v>
      </c>
      <c r="Y15" s="442">
        <v>0</v>
      </c>
      <c r="Z15" s="581">
        <f t="shared" si="5"/>
        <v>0</v>
      </c>
      <c r="AA15" s="443">
        <f>ROUND(Y15/+'２表（第1表）'!M$49,2)</f>
        <v>0</v>
      </c>
      <c r="AB15" s="442">
        <v>0</v>
      </c>
      <c r="AC15" s="581">
        <f t="shared" si="6"/>
        <v>0</v>
      </c>
      <c r="AD15" s="443">
        <f>ROUND(AB15/+'２表（第1表）'!N$49,2)</f>
        <v>0</v>
      </c>
      <c r="AE15" s="442">
        <v>0</v>
      </c>
      <c r="AF15" s="581">
        <f t="shared" si="7"/>
        <v>0</v>
      </c>
      <c r="AG15" s="765" t="s">
        <v>438</v>
      </c>
      <c r="AH15" s="442">
        <v>59491</v>
      </c>
      <c r="AI15" s="581">
        <f t="shared" si="8"/>
        <v>28.2</v>
      </c>
      <c r="AJ15" s="443">
        <f>ROUND(AH15/+'２表（第1表）'!P$49,2)</f>
        <v>28.36</v>
      </c>
      <c r="AK15" s="442">
        <f t="shared" si="9"/>
        <v>99557</v>
      </c>
      <c r="AL15" s="581">
        <f t="shared" si="10"/>
        <v>15.1</v>
      </c>
      <c r="AM15" s="443">
        <f>ROUND(AK15/+'２表（第1表）'!Q$49,2)</f>
        <v>4.72</v>
      </c>
      <c r="AN15" s="45"/>
      <c r="AO15" s="45"/>
      <c r="AP15" s="45"/>
    </row>
    <row r="16" spans="2:42" ht="21.75" customHeight="1">
      <c r="B16" s="217"/>
      <c r="C16" s="505" t="s">
        <v>421</v>
      </c>
      <c r="D16" s="442">
        <v>0</v>
      </c>
      <c r="E16" s="581">
        <f t="shared" si="11"/>
        <v>0</v>
      </c>
      <c r="F16" s="443">
        <f>ROUND(D16/+'２表（第1表）'!F$49,2)</f>
        <v>0</v>
      </c>
      <c r="G16" s="442">
        <v>0</v>
      </c>
      <c r="H16" s="581">
        <f t="shared" si="0"/>
        <v>0</v>
      </c>
      <c r="I16" s="443">
        <f>ROUND(G16/+'２表（第1表）'!G$49,2)</f>
        <v>0</v>
      </c>
      <c r="J16" s="751">
        <v>0</v>
      </c>
      <c r="K16" s="581"/>
      <c r="L16" s="761" t="s">
        <v>437</v>
      </c>
      <c r="M16" s="442">
        <v>0</v>
      </c>
      <c r="N16" s="581">
        <f t="shared" si="1"/>
        <v>0</v>
      </c>
      <c r="O16" s="443">
        <f>ROUND(M16/+'２表（第1表）'!I$49,2)</f>
        <v>0</v>
      </c>
      <c r="P16" s="442">
        <v>0</v>
      </c>
      <c r="Q16" s="581">
        <f t="shared" si="2"/>
        <v>0</v>
      </c>
      <c r="R16" s="443">
        <f>ROUND(P16/+'２表（第1表）'!J$49,2)</f>
        <v>0</v>
      </c>
      <c r="S16" s="442">
        <v>0</v>
      </c>
      <c r="T16" s="581">
        <f t="shared" si="3"/>
        <v>0</v>
      </c>
      <c r="U16" s="443">
        <f>ROUND(S16/+'２表（第1表）'!K$49,2)</f>
        <v>0</v>
      </c>
      <c r="V16" s="442">
        <v>0</v>
      </c>
      <c r="W16" s="581">
        <f t="shared" si="4"/>
        <v>0</v>
      </c>
      <c r="X16" s="443">
        <f>ROUND(V16/+'２表（第1表）'!L$49,2)</f>
        <v>0</v>
      </c>
      <c r="Y16" s="442">
        <v>0</v>
      </c>
      <c r="Z16" s="581">
        <f t="shared" si="5"/>
        <v>0</v>
      </c>
      <c r="AA16" s="443">
        <f>ROUND(Y16/+'２表（第1表）'!M$49,2)</f>
        <v>0</v>
      </c>
      <c r="AB16" s="442">
        <v>0</v>
      </c>
      <c r="AC16" s="581">
        <f t="shared" si="6"/>
        <v>0</v>
      </c>
      <c r="AD16" s="443">
        <f>ROUND(AB16/+'２表（第1表）'!N$49,2)</f>
        <v>0</v>
      </c>
      <c r="AE16" s="442">
        <v>0</v>
      </c>
      <c r="AF16" s="581">
        <f t="shared" si="7"/>
        <v>0</v>
      </c>
      <c r="AG16" s="765" t="s">
        <v>438</v>
      </c>
      <c r="AH16" s="442">
        <v>0</v>
      </c>
      <c r="AI16" s="581">
        <f t="shared" si="8"/>
        <v>0</v>
      </c>
      <c r="AJ16" s="443">
        <f>ROUND(AH16/+'２表（第1表）'!P$49,2)</f>
        <v>0</v>
      </c>
      <c r="AK16" s="442">
        <f t="shared" si="9"/>
        <v>0</v>
      </c>
      <c r="AL16" s="581">
        <f t="shared" si="10"/>
        <v>0</v>
      </c>
      <c r="AM16" s="443">
        <f>ROUND(AK16/+'２表（第1表）'!Q$49,2)</f>
        <v>0</v>
      </c>
      <c r="AN16" s="45"/>
      <c r="AO16" s="45"/>
      <c r="AP16" s="45"/>
    </row>
    <row r="17" spans="2:42" ht="21.75" customHeight="1">
      <c r="B17" s="223"/>
      <c r="C17" s="509" t="s">
        <v>422</v>
      </c>
      <c r="D17" s="445">
        <v>0</v>
      </c>
      <c r="E17" s="582">
        <f t="shared" si="11"/>
        <v>0</v>
      </c>
      <c r="F17" s="446">
        <f>ROUND(D17/+'２表（第1表）'!F$49,2)</f>
        <v>0</v>
      </c>
      <c r="G17" s="445">
        <v>0</v>
      </c>
      <c r="H17" s="582">
        <f t="shared" si="0"/>
        <v>0</v>
      </c>
      <c r="I17" s="446">
        <f>ROUND(G17/+'２表（第1表）'!G$49,2)</f>
        <v>0</v>
      </c>
      <c r="J17" s="752">
        <v>0</v>
      </c>
      <c r="K17" s="582"/>
      <c r="L17" s="762" t="s">
        <v>437</v>
      </c>
      <c r="M17" s="445">
        <v>0</v>
      </c>
      <c r="N17" s="582">
        <f t="shared" si="1"/>
        <v>0</v>
      </c>
      <c r="O17" s="446">
        <f>ROUND(M17/+'２表（第1表）'!I$49,2)</f>
        <v>0</v>
      </c>
      <c r="P17" s="445">
        <v>0</v>
      </c>
      <c r="Q17" s="582">
        <f t="shared" si="2"/>
        <v>0</v>
      </c>
      <c r="R17" s="446">
        <f>ROUND(P17/+'２表（第1表）'!J$49,2)</f>
        <v>0</v>
      </c>
      <c r="S17" s="445">
        <v>0</v>
      </c>
      <c r="T17" s="582">
        <f t="shared" si="3"/>
        <v>0</v>
      </c>
      <c r="U17" s="446">
        <f>ROUND(S17/+'２表（第1表）'!K$49,2)</f>
        <v>0</v>
      </c>
      <c r="V17" s="445">
        <v>0</v>
      </c>
      <c r="W17" s="582">
        <f t="shared" si="4"/>
        <v>0</v>
      </c>
      <c r="X17" s="446">
        <f>ROUND(V17/+'２表（第1表）'!L$49,2)</f>
        <v>0</v>
      </c>
      <c r="Y17" s="445">
        <v>0</v>
      </c>
      <c r="Z17" s="582">
        <f t="shared" si="5"/>
        <v>0</v>
      </c>
      <c r="AA17" s="446">
        <f>ROUND(Y17/+'２表（第1表）'!M$49,2)</f>
        <v>0</v>
      </c>
      <c r="AB17" s="445">
        <v>0</v>
      </c>
      <c r="AC17" s="582">
        <f t="shared" si="6"/>
        <v>0</v>
      </c>
      <c r="AD17" s="446">
        <f>ROUND(AB17/+'２表（第1表）'!N$49,2)</f>
        <v>0</v>
      </c>
      <c r="AE17" s="445">
        <v>0</v>
      </c>
      <c r="AF17" s="582">
        <f t="shared" si="7"/>
        <v>0</v>
      </c>
      <c r="AG17" s="766" t="s">
        <v>438</v>
      </c>
      <c r="AH17" s="445">
        <v>0</v>
      </c>
      <c r="AI17" s="582">
        <f t="shared" si="8"/>
        <v>0</v>
      </c>
      <c r="AJ17" s="446">
        <f>ROUND(AH17/+'２表（第1表）'!P$49,2)</f>
        <v>0</v>
      </c>
      <c r="AK17" s="445">
        <f t="shared" si="9"/>
        <v>0</v>
      </c>
      <c r="AL17" s="582">
        <f t="shared" si="10"/>
        <v>0</v>
      </c>
      <c r="AM17" s="446">
        <f>ROUND(AK17/+'２表（第1表）'!Q$49,2)</f>
        <v>0</v>
      </c>
      <c r="AN17" s="45"/>
      <c r="AO17" s="45"/>
      <c r="AP17" s="45"/>
    </row>
    <row r="18" spans="2:42" ht="21.75" customHeight="1">
      <c r="B18" s="221" t="s">
        <v>195</v>
      </c>
      <c r="C18" s="236"/>
      <c r="D18" s="231">
        <v>9094</v>
      </c>
      <c r="E18" s="584">
        <f t="shared" si="11"/>
        <v>67.8</v>
      </c>
      <c r="F18" s="222">
        <f>ROUND(D18/+'２表（第1表）'!F$49,2)</f>
        <v>909.4</v>
      </c>
      <c r="G18" s="231">
        <v>22804</v>
      </c>
      <c r="H18" s="584">
        <f t="shared" si="0"/>
        <v>32.2</v>
      </c>
      <c r="I18" s="222">
        <f>ROUND(G18/+'２表（第1表）'!G$49,2)</f>
        <v>24.9</v>
      </c>
      <c r="J18" s="754">
        <v>0</v>
      </c>
      <c r="K18" s="584"/>
      <c r="L18" s="764" t="s">
        <v>437</v>
      </c>
      <c r="M18" s="231">
        <v>32702</v>
      </c>
      <c r="N18" s="584">
        <f t="shared" si="1"/>
        <v>27.6</v>
      </c>
      <c r="O18" s="222">
        <f>ROUND(M18/+'２表（第1表）'!I$49,2)</f>
        <v>4.87</v>
      </c>
      <c r="P18" s="231">
        <v>43805</v>
      </c>
      <c r="Q18" s="584">
        <f t="shared" si="2"/>
        <v>26.2</v>
      </c>
      <c r="R18" s="222">
        <f>ROUND(P18/+'２表（第1表）'!J$49,2)</f>
        <v>5.45</v>
      </c>
      <c r="S18" s="231">
        <v>15041</v>
      </c>
      <c r="T18" s="584">
        <f t="shared" si="3"/>
        <v>51.9</v>
      </c>
      <c r="U18" s="222">
        <f>ROUND(S18/+'２表（第1表）'!K$49,2)</f>
        <v>5.54</v>
      </c>
      <c r="V18" s="231">
        <v>9968</v>
      </c>
      <c r="W18" s="584">
        <f t="shared" si="4"/>
        <v>42.7</v>
      </c>
      <c r="X18" s="222">
        <f>ROUND(V18/+'２表（第1表）'!L$49,2)</f>
        <v>23.73</v>
      </c>
      <c r="Y18" s="231">
        <v>7641</v>
      </c>
      <c r="Z18" s="584">
        <f t="shared" si="5"/>
        <v>61.8</v>
      </c>
      <c r="AA18" s="222">
        <f>ROUND(Y18/+'２表（第1表）'!M$49,2)</f>
        <v>92.06</v>
      </c>
      <c r="AB18" s="231">
        <v>2217</v>
      </c>
      <c r="AC18" s="584">
        <f t="shared" si="6"/>
        <v>31</v>
      </c>
      <c r="AD18" s="222">
        <f>ROUND(AB18/+'２表（第1表）'!N$49,2)</f>
        <v>19.62</v>
      </c>
      <c r="AE18" s="231">
        <v>5130</v>
      </c>
      <c r="AF18" s="584">
        <f t="shared" si="7"/>
        <v>87.9</v>
      </c>
      <c r="AG18" s="768" t="s">
        <v>438</v>
      </c>
      <c r="AH18" s="231">
        <v>79016</v>
      </c>
      <c r="AI18" s="584">
        <f t="shared" si="8"/>
        <v>37.5</v>
      </c>
      <c r="AJ18" s="222">
        <f>ROUND(AH18/+'２表（第1表）'!P$49,2)</f>
        <v>37.66</v>
      </c>
      <c r="AK18" s="231">
        <f t="shared" si="9"/>
        <v>227418</v>
      </c>
      <c r="AL18" s="584">
        <f t="shared" si="10"/>
        <v>34.5</v>
      </c>
      <c r="AM18" s="222">
        <f>ROUND(AK18/+'２表（第1表）'!Q$49,2)</f>
        <v>10.78</v>
      </c>
      <c r="AN18" s="45"/>
      <c r="AO18" s="45"/>
      <c r="AP18" s="45"/>
    </row>
    <row r="19" spans="2:42" ht="21.75" customHeight="1">
      <c r="B19" s="221" t="s">
        <v>196</v>
      </c>
      <c r="C19" s="236"/>
      <c r="D19" s="231">
        <v>846</v>
      </c>
      <c r="E19" s="584">
        <f t="shared" si="11"/>
        <v>6.3</v>
      </c>
      <c r="F19" s="222">
        <f>ROUND(D19/+'２表（第1表）'!F$49,2)</f>
        <v>84.6</v>
      </c>
      <c r="G19" s="231">
        <v>3851</v>
      </c>
      <c r="H19" s="584">
        <f t="shared" si="0"/>
        <v>5.4</v>
      </c>
      <c r="I19" s="222">
        <f>ROUND(G19/+'２表（第1表）'!G$49,2)</f>
        <v>4.2</v>
      </c>
      <c r="J19" s="754">
        <v>0</v>
      </c>
      <c r="K19" s="584"/>
      <c r="L19" s="764" t="s">
        <v>437</v>
      </c>
      <c r="M19" s="231">
        <v>658</v>
      </c>
      <c r="N19" s="584">
        <f t="shared" si="1"/>
        <v>0.6</v>
      </c>
      <c r="O19" s="222">
        <f>ROUND(M19/+'２表（第1表）'!I$49,2)</f>
        <v>0.1</v>
      </c>
      <c r="P19" s="231">
        <v>21347</v>
      </c>
      <c r="Q19" s="584">
        <f t="shared" si="2"/>
        <v>12.8</v>
      </c>
      <c r="R19" s="222">
        <f>ROUND(P19/+'２表（第1表）'!J$49,2)</f>
        <v>2.66</v>
      </c>
      <c r="S19" s="231">
        <v>4372</v>
      </c>
      <c r="T19" s="584">
        <f t="shared" si="3"/>
        <v>15.1</v>
      </c>
      <c r="U19" s="222">
        <f>ROUND(S19/+'２表（第1表）'!K$49,2)</f>
        <v>1.61</v>
      </c>
      <c r="V19" s="231">
        <v>2939</v>
      </c>
      <c r="W19" s="584">
        <f t="shared" si="4"/>
        <v>12.6</v>
      </c>
      <c r="X19" s="222">
        <f>ROUND(V19/+'２表（第1表）'!L$49,2)</f>
        <v>7</v>
      </c>
      <c r="Y19" s="231">
        <v>695</v>
      </c>
      <c r="Z19" s="584">
        <f t="shared" si="5"/>
        <v>5.6</v>
      </c>
      <c r="AA19" s="222">
        <f>ROUND(Y19/+'２表（第1表）'!M$49,2)</f>
        <v>8.37</v>
      </c>
      <c r="AB19" s="231">
        <v>618</v>
      </c>
      <c r="AC19" s="584">
        <f t="shared" si="6"/>
        <v>8.6</v>
      </c>
      <c r="AD19" s="222">
        <f>ROUND(AB19/+'２表（第1表）'!N$49,2)</f>
        <v>5.47</v>
      </c>
      <c r="AE19" s="231">
        <v>76</v>
      </c>
      <c r="AF19" s="584">
        <f t="shared" si="7"/>
        <v>1.3</v>
      </c>
      <c r="AG19" s="768" t="s">
        <v>438</v>
      </c>
      <c r="AH19" s="231">
        <v>8276</v>
      </c>
      <c r="AI19" s="584">
        <f t="shared" si="8"/>
        <v>3.9</v>
      </c>
      <c r="AJ19" s="222">
        <f>ROUND(AH19/+'２表（第1表）'!P$49,2)</f>
        <v>3.94</v>
      </c>
      <c r="AK19" s="231">
        <f t="shared" si="9"/>
        <v>43678</v>
      </c>
      <c r="AL19" s="584">
        <f t="shared" si="10"/>
        <v>6.6</v>
      </c>
      <c r="AM19" s="222">
        <f>ROUND(AK19/+'２表（第1表）'!Q$49,2)</f>
        <v>2.07</v>
      </c>
      <c r="AN19" s="45"/>
      <c r="AO19" s="45"/>
      <c r="AP19" s="45"/>
    </row>
    <row r="20" spans="2:42" ht="21.75" customHeight="1">
      <c r="B20" s="221" t="s">
        <v>197</v>
      </c>
      <c r="C20" s="236"/>
      <c r="D20" s="231">
        <v>80</v>
      </c>
      <c r="E20" s="584">
        <f t="shared" si="11"/>
        <v>0.6</v>
      </c>
      <c r="F20" s="222">
        <f>ROUND(D20/+'２表（第1表）'!F$49,2)</f>
        <v>8</v>
      </c>
      <c r="G20" s="231">
        <v>141</v>
      </c>
      <c r="H20" s="584">
        <f t="shared" si="0"/>
        <v>0.2</v>
      </c>
      <c r="I20" s="222">
        <f>ROUND(G20/+'２表（第1表）'!G$49,2)</f>
        <v>0.15</v>
      </c>
      <c r="J20" s="754">
        <v>0</v>
      </c>
      <c r="K20" s="584"/>
      <c r="L20" s="764" t="s">
        <v>437</v>
      </c>
      <c r="M20" s="231">
        <v>285</v>
      </c>
      <c r="N20" s="584">
        <f t="shared" si="1"/>
        <v>0.2</v>
      </c>
      <c r="O20" s="222">
        <f>ROUND(M20/+'２表（第1表）'!I$49,2)</f>
        <v>0.04</v>
      </c>
      <c r="P20" s="231">
        <v>35</v>
      </c>
      <c r="Q20" s="584">
        <f t="shared" si="2"/>
        <v>0</v>
      </c>
      <c r="R20" s="222">
        <f>ROUND(P20/+'２表（第1表）'!J$49,2)</f>
        <v>0</v>
      </c>
      <c r="S20" s="231">
        <v>0</v>
      </c>
      <c r="T20" s="584">
        <f t="shared" si="3"/>
        <v>0</v>
      </c>
      <c r="U20" s="222">
        <f>ROUND(S20/+'２表（第1表）'!K$49,2)</f>
        <v>0</v>
      </c>
      <c r="V20" s="231">
        <v>24</v>
      </c>
      <c r="W20" s="584">
        <f t="shared" si="4"/>
        <v>0.1</v>
      </c>
      <c r="X20" s="222">
        <f>ROUND(V20/+'２表（第1表）'!L$49,2)</f>
        <v>0.06</v>
      </c>
      <c r="Y20" s="231">
        <v>61</v>
      </c>
      <c r="Z20" s="584">
        <f t="shared" si="5"/>
        <v>0.5</v>
      </c>
      <c r="AA20" s="222">
        <f>ROUND(Y20/+'２表（第1表）'!M$49,2)</f>
        <v>0.73</v>
      </c>
      <c r="AB20" s="231">
        <v>0</v>
      </c>
      <c r="AC20" s="584">
        <f t="shared" si="6"/>
        <v>0</v>
      </c>
      <c r="AD20" s="222">
        <f>ROUND(AB20/+'２表（第1表）'!N$49,2)</f>
        <v>0</v>
      </c>
      <c r="AE20" s="231">
        <v>0</v>
      </c>
      <c r="AF20" s="584">
        <f t="shared" si="7"/>
        <v>0</v>
      </c>
      <c r="AG20" s="768" t="s">
        <v>438</v>
      </c>
      <c r="AH20" s="231">
        <v>308</v>
      </c>
      <c r="AI20" s="584">
        <f t="shared" si="8"/>
        <v>0.1</v>
      </c>
      <c r="AJ20" s="222">
        <f>ROUND(AH20/+'２表（第1表）'!P$49,2)</f>
        <v>0.15</v>
      </c>
      <c r="AK20" s="231">
        <f t="shared" si="9"/>
        <v>934</v>
      </c>
      <c r="AL20" s="584">
        <f t="shared" si="10"/>
        <v>0.1</v>
      </c>
      <c r="AM20" s="222">
        <f>ROUND(AK20/+'２表（第1表）'!Q$49,2)</f>
        <v>0.04</v>
      </c>
      <c r="AN20" s="45"/>
      <c r="AO20" s="45"/>
      <c r="AP20" s="45"/>
    </row>
    <row r="21" spans="2:42" ht="21.75" customHeight="1">
      <c r="B21" s="221" t="s">
        <v>199</v>
      </c>
      <c r="C21" s="236"/>
      <c r="D21" s="231">
        <v>187</v>
      </c>
      <c r="E21" s="584">
        <f t="shared" si="11"/>
        <v>1.4</v>
      </c>
      <c r="F21" s="222">
        <f>ROUND(D21/+'２表（第1表）'!F$49,2)</f>
        <v>18.7</v>
      </c>
      <c r="G21" s="231">
        <v>249</v>
      </c>
      <c r="H21" s="584">
        <f t="shared" si="0"/>
        <v>0.4</v>
      </c>
      <c r="I21" s="222">
        <f>ROUND(G21/+'２表（第1表）'!G$49,2)</f>
        <v>0.27</v>
      </c>
      <c r="J21" s="754">
        <v>0</v>
      </c>
      <c r="K21" s="584"/>
      <c r="L21" s="764" t="s">
        <v>437</v>
      </c>
      <c r="M21" s="231">
        <v>263</v>
      </c>
      <c r="N21" s="584">
        <f t="shared" si="1"/>
        <v>0.2</v>
      </c>
      <c r="O21" s="222">
        <f>ROUND(M21/+'２表（第1表）'!I$49,2)</f>
        <v>0.04</v>
      </c>
      <c r="P21" s="231">
        <v>380</v>
      </c>
      <c r="Q21" s="584">
        <f t="shared" si="2"/>
        <v>0.2</v>
      </c>
      <c r="R21" s="222">
        <f>ROUND(P21/+'２表（第1表）'!J$49,2)</f>
        <v>0.05</v>
      </c>
      <c r="S21" s="231">
        <v>0</v>
      </c>
      <c r="T21" s="584">
        <f t="shared" si="3"/>
        <v>0</v>
      </c>
      <c r="U21" s="222">
        <f>ROUND(S21/+'２表（第1表）'!K$49,2)</f>
        <v>0</v>
      </c>
      <c r="V21" s="231">
        <v>58</v>
      </c>
      <c r="W21" s="584">
        <f t="shared" si="4"/>
        <v>0.2</v>
      </c>
      <c r="X21" s="222">
        <f>ROUND(V21/+'２表（第1表）'!L$49,2)</f>
        <v>0.14</v>
      </c>
      <c r="Y21" s="231">
        <v>43</v>
      </c>
      <c r="Z21" s="584">
        <f t="shared" si="5"/>
        <v>0.3</v>
      </c>
      <c r="AA21" s="222">
        <f>ROUND(Y21/+'２表（第1表）'!M$49,2)</f>
        <v>0.52</v>
      </c>
      <c r="AB21" s="231">
        <v>31</v>
      </c>
      <c r="AC21" s="584">
        <f t="shared" si="6"/>
        <v>0.4</v>
      </c>
      <c r="AD21" s="222">
        <f>ROUND(AB21/+'２表（第1表）'!N$49,2)</f>
        <v>0.27</v>
      </c>
      <c r="AE21" s="231">
        <v>158</v>
      </c>
      <c r="AF21" s="584">
        <f t="shared" si="7"/>
        <v>2.7</v>
      </c>
      <c r="AG21" s="768" t="s">
        <v>438</v>
      </c>
      <c r="AH21" s="231">
        <v>473</v>
      </c>
      <c r="AI21" s="584">
        <f t="shared" si="8"/>
        <v>0.2</v>
      </c>
      <c r="AJ21" s="222">
        <f>ROUND(AH21/+'２表（第1表）'!P$49,2)</f>
        <v>0.23</v>
      </c>
      <c r="AK21" s="231">
        <f t="shared" si="9"/>
        <v>1842</v>
      </c>
      <c r="AL21" s="584">
        <f t="shared" si="10"/>
        <v>0.3</v>
      </c>
      <c r="AM21" s="222">
        <f>ROUND(AK21/+'２表（第1表）'!Q$49,2)</f>
        <v>0.09</v>
      </c>
      <c r="AN21" s="45"/>
      <c r="AO21" s="45"/>
      <c r="AP21" s="45"/>
    </row>
    <row r="22" spans="2:42" ht="21.75" customHeight="1">
      <c r="B22" s="221" t="s">
        <v>200</v>
      </c>
      <c r="C22" s="236"/>
      <c r="D22" s="231">
        <v>200</v>
      </c>
      <c r="E22" s="584">
        <f t="shared" si="11"/>
        <v>1.5</v>
      </c>
      <c r="F22" s="222">
        <f>ROUND(D22/+'２表（第1表）'!F$49,2)</f>
        <v>20</v>
      </c>
      <c r="G22" s="231">
        <v>11497</v>
      </c>
      <c r="H22" s="584">
        <f t="shared" si="0"/>
        <v>16.2</v>
      </c>
      <c r="I22" s="222">
        <f>ROUND(G22/+'２表（第1表）'!G$49,2)</f>
        <v>12.55</v>
      </c>
      <c r="J22" s="754">
        <v>0</v>
      </c>
      <c r="K22" s="584"/>
      <c r="L22" s="764" t="s">
        <v>437</v>
      </c>
      <c r="M22" s="231">
        <v>6463</v>
      </c>
      <c r="N22" s="584">
        <f t="shared" si="1"/>
        <v>5.5</v>
      </c>
      <c r="O22" s="222">
        <f>ROUND(M22/+'２表（第1表）'!I$49,2)</f>
        <v>0.96</v>
      </c>
      <c r="P22" s="231">
        <v>9894</v>
      </c>
      <c r="Q22" s="584">
        <f t="shared" si="2"/>
        <v>5.9</v>
      </c>
      <c r="R22" s="222">
        <f>ROUND(P22/+'２表（第1表）'!J$49,2)</f>
        <v>1.23</v>
      </c>
      <c r="S22" s="231">
        <v>4314</v>
      </c>
      <c r="T22" s="584">
        <f t="shared" si="3"/>
        <v>14.9</v>
      </c>
      <c r="U22" s="222">
        <f>ROUND(S22/+'２表（第1表）'!K$49,2)</f>
        <v>1.59</v>
      </c>
      <c r="V22" s="231">
        <v>710</v>
      </c>
      <c r="W22" s="584">
        <f t="shared" si="4"/>
        <v>3</v>
      </c>
      <c r="X22" s="222">
        <f>ROUND(V22/+'２表（第1表）'!L$49,2)</f>
        <v>1.69</v>
      </c>
      <c r="Y22" s="231">
        <v>394</v>
      </c>
      <c r="Z22" s="584">
        <f t="shared" si="5"/>
        <v>3.2</v>
      </c>
      <c r="AA22" s="222">
        <f>ROUND(Y22/+'２表（第1表）'!M$49,2)</f>
        <v>4.75</v>
      </c>
      <c r="AB22" s="231">
        <v>2600</v>
      </c>
      <c r="AC22" s="584">
        <f t="shared" si="6"/>
        <v>36.4</v>
      </c>
      <c r="AD22" s="222">
        <f>ROUND(AB22/+'２表（第1表）'!N$49,2)</f>
        <v>23.01</v>
      </c>
      <c r="AE22" s="231">
        <v>0</v>
      </c>
      <c r="AF22" s="584">
        <f t="shared" si="7"/>
        <v>0</v>
      </c>
      <c r="AG22" s="768" t="s">
        <v>438</v>
      </c>
      <c r="AH22" s="231">
        <v>3650</v>
      </c>
      <c r="AI22" s="584">
        <f t="shared" si="8"/>
        <v>1.7</v>
      </c>
      <c r="AJ22" s="222">
        <f>ROUND(AH22/+'２表（第1表）'!P$49,2)</f>
        <v>1.74</v>
      </c>
      <c r="AK22" s="231">
        <f t="shared" si="9"/>
        <v>39722</v>
      </c>
      <c r="AL22" s="584">
        <f t="shared" si="10"/>
        <v>6</v>
      </c>
      <c r="AM22" s="222">
        <f>ROUND(AK22/+'２表（第1表）'!Q$49,2)</f>
        <v>1.88</v>
      </c>
      <c r="AN22" s="45"/>
      <c r="AO22" s="45"/>
      <c r="AP22" s="45"/>
    </row>
    <row r="23" spans="2:42" ht="21.75" customHeight="1">
      <c r="B23" s="221" t="s">
        <v>201</v>
      </c>
      <c r="C23" s="236"/>
      <c r="D23" s="231">
        <v>23</v>
      </c>
      <c r="E23" s="584">
        <f t="shared" si="11"/>
        <v>0.2</v>
      </c>
      <c r="F23" s="222">
        <f>ROUND(D23/+'２表（第1表）'!F$49,2)</f>
        <v>2.3</v>
      </c>
      <c r="G23" s="231">
        <v>77</v>
      </c>
      <c r="H23" s="584">
        <f t="shared" si="0"/>
        <v>0.1</v>
      </c>
      <c r="I23" s="222">
        <f>ROUND(G23/+'２表（第1表）'!G$49,2)</f>
        <v>0.08</v>
      </c>
      <c r="J23" s="754">
        <v>0</v>
      </c>
      <c r="K23" s="584"/>
      <c r="L23" s="764" t="s">
        <v>437</v>
      </c>
      <c r="M23" s="231">
        <v>448</v>
      </c>
      <c r="N23" s="584">
        <f t="shared" si="1"/>
        <v>0.4</v>
      </c>
      <c r="O23" s="222">
        <f>ROUND(M23/+'２表（第1表）'!I$49,2)</f>
        <v>0.07</v>
      </c>
      <c r="P23" s="231">
        <v>66</v>
      </c>
      <c r="Q23" s="584">
        <f t="shared" si="2"/>
        <v>0</v>
      </c>
      <c r="R23" s="222">
        <f>ROUND(P23/+'２表（第1表）'!J$49,2)</f>
        <v>0.01</v>
      </c>
      <c r="S23" s="231">
        <v>0</v>
      </c>
      <c r="T23" s="584">
        <f t="shared" si="3"/>
        <v>0</v>
      </c>
      <c r="U23" s="222">
        <f>ROUND(S23/+'２表（第1表）'!K$49,2)</f>
        <v>0</v>
      </c>
      <c r="V23" s="231">
        <v>0</v>
      </c>
      <c r="W23" s="584">
        <f t="shared" si="4"/>
        <v>0</v>
      </c>
      <c r="X23" s="222">
        <f>ROUND(V23/+'２表（第1表）'!L$49,2)</f>
        <v>0</v>
      </c>
      <c r="Y23" s="231">
        <v>0</v>
      </c>
      <c r="Z23" s="584">
        <f t="shared" si="5"/>
        <v>0</v>
      </c>
      <c r="AA23" s="222">
        <f>ROUND(Y23/+'２表（第1表）'!M$49,2)</f>
        <v>0</v>
      </c>
      <c r="AB23" s="231">
        <v>0</v>
      </c>
      <c r="AC23" s="584">
        <f t="shared" si="6"/>
        <v>0</v>
      </c>
      <c r="AD23" s="222">
        <f>ROUND(AB23/+'２表（第1表）'!N$49,2)</f>
        <v>0</v>
      </c>
      <c r="AE23" s="231">
        <v>0</v>
      </c>
      <c r="AF23" s="584">
        <f t="shared" si="7"/>
        <v>0</v>
      </c>
      <c r="AG23" s="768" t="s">
        <v>438</v>
      </c>
      <c r="AH23" s="231">
        <v>0</v>
      </c>
      <c r="AI23" s="584">
        <f t="shared" si="8"/>
        <v>0</v>
      </c>
      <c r="AJ23" s="222">
        <f>ROUND(AH23/+'２表（第1表）'!P$49,2)</f>
        <v>0</v>
      </c>
      <c r="AK23" s="231">
        <f t="shared" si="9"/>
        <v>614</v>
      </c>
      <c r="AL23" s="584">
        <f t="shared" si="10"/>
        <v>0.1</v>
      </c>
      <c r="AM23" s="222">
        <f>ROUND(AK23/+'２表（第1表）'!Q$49,2)</f>
        <v>0.03</v>
      </c>
      <c r="AN23" s="45"/>
      <c r="AO23" s="45"/>
      <c r="AP23" s="45"/>
    </row>
    <row r="24" spans="2:42" ht="21.75" customHeight="1">
      <c r="B24" s="221" t="s">
        <v>202</v>
      </c>
      <c r="C24" s="236"/>
      <c r="D24" s="231">
        <v>0</v>
      </c>
      <c r="E24" s="584">
        <f t="shared" si="11"/>
        <v>0</v>
      </c>
      <c r="F24" s="222">
        <f>ROUND(D24/+'２表（第1表）'!F$49,2)</f>
        <v>0</v>
      </c>
      <c r="G24" s="231">
        <v>512</v>
      </c>
      <c r="H24" s="584">
        <f t="shared" si="0"/>
        <v>0.7</v>
      </c>
      <c r="I24" s="222">
        <f>ROUND(G24/+'２表（第1表）'!G$49,2)</f>
        <v>0.56</v>
      </c>
      <c r="J24" s="754">
        <v>0</v>
      </c>
      <c r="K24" s="584"/>
      <c r="L24" s="764" t="s">
        <v>437</v>
      </c>
      <c r="M24" s="231">
        <v>1071</v>
      </c>
      <c r="N24" s="584">
        <f t="shared" si="1"/>
        <v>0.9</v>
      </c>
      <c r="O24" s="222">
        <f>ROUND(M24/+'２表（第1表）'!I$49,2)</f>
        <v>0.16</v>
      </c>
      <c r="P24" s="231">
        <v>901</v>
      </c>
      <c r="Q24" s="584">
        <f t="shared" si="2"/>
        <v>0.5</v>
      </c>
      <c r="R24" s="222">
        <f>ROUND(P24/+'２表（第1表）'!J$49,2)</f>
        <v>0.11</v>
      </c>
      <c r="S24" s="231">
        <v>182</v>
      </c>
      <c r="T24" s="584">
        <f t="shared" si="3"/>
        <v>0.6</v>
      </c>
      <c r="U24" s="222">
        <f>ROUND(S24/+'２表（第1表）'!K$49,2)</f>
        <v>0.07</v>
      </c>
      <c r="V24" s="231">
        <v>83</v>
      </c>
      <c r="W24" s="584">
        <f t="shared" si="4"/>
        <v>0.4</v>
      </c>
      <c r="X24" s="222">
        <f>ROUND(V24/+'２表（第1表）'!L$49,2)</f>
        <v>0.2</v>
      </c>
      <c r="Y24" s="231">
        <v>0</v>
      </c>
      <c r="Z24" s="584">
        <f t="shared" si="5"/>
        <v>0</v>
      </c>
      <c r="AA24" s="222">
        <f>ROUND(Y24/+'２表（第1表）'!M$49,2)</f>
        <v>0</v>
      </c>
      <c r="AB24" s="231">
        <v>0</v>
      </c>
      <c r="AC24" s="584">
        <f t="shared" si="6"/>
        <v>0</v>
      </c>
      <c r="AD24" s="222">
        <f>ROUND(AB24/+'２表（第1表）'!N$49,2)</f>
        <v>0</v>
      </c>
      <c r="AE24" s="231">
        <v>0</v>
      </c>
      <c r="AF24" s="584">
        <f t="shared" si="7"/>
        <v>0</v>
      </c>
      <c r="AG24" s="768" t="s">
        <v>438</v>
      </c>
      <c r="AH24" s="231">
        <v>559</v>
      </c>
      <c r="AI24" s="584">
        <f t="shared" si="8"/>
        <v>0.3</v>
      </c>
      <c r="AJ24" s="222">
        <f>ROUND(AH24/+'２表（第1表）'!P$49,2)</f>
        <v>0.27</v>
      </c>
      <c r="AK24" s="231">
        <f t="shared" si="9"/>
        <v>3308</v>
      </c>
      <c r="AL24" s="584">
        <f t="shared" si="10"/>
        <v>0.5</v>
      </c>
      <c r="AM24" s="222">
        <f>ROUND(AK24/+'２表（第1表）'!Q$49,2)</f>
        <v>0.16</v>
      </c>
      <c r="AN24" s="45"/>
      <c r="AO24" s="45"/>
      <c r="AP24" s="45"/>
    </row>
    <row r="25" spans="2:42" ht="21.75" customHeight="1">
      <c r="B25" s="221" t="s">
        <v>203</v>
      </c>
      <c r="C25" s="236"/>
      <c r="D25" s="231">
        <v>0</v>
      </c>
      <c r="E25" s="584">
        <f t="shared" si="11"/>
        <v>0</v>
      </c>
      <c r="F25" s="222">
        <f>ROUND(D25/+'２表（第1表）'!F$49,2)</f>
        <v>0</v>
      </c>
      <c r="G25" s="231">
        <v>0</v>
      </c>
      <c r="H25" s="584">
        <f t="shared" si="0"/>
        <v>0</v>
      </c>
      <c r="I25" s="222">
        <f>ROUND(G25/+'２表（第1表）'!G$49,2)</f>
        <v>0</v>
      </c>
      <c r="J25" s="754">
        <v>0</v>
      </c>
      <c r="K25" s="584"/>
      <c r="L25" s="764" t="s">
        <v>437</v>
      </c>
      <c r="M25" s="231">
        <v>0</v>
      </c>
      <c r="N25" s="584">
        <f t="shared" si="1"/>
        <v>0</v>
      </c>
      <c r="O25" s="222">
        <f>ROUND(M25/+'２表（第1表）'!I$49,2)</f>
        <v>0</v>
      </c>
      <c r="P25" s="231">
        <v>0</v>
      </c>
      <c r="Q25" s="584">
        <f t="shared" si="2"/>
        <v>0</v>
      </c>
      <c r="R25" s="222">
        <f>ROUND(P25/+'２表（第1表）'!J$49,2)</f>
        <v>0</v>
      </c>
      <c r="S25" s="231">
        <v>0</v>
      </c>
      <c r="T25" s="584">
        <f t="shared" si="3"/>
        <v>0</v>
      </c>
      <c r="U25" s="222">
        <f>ROUND(S25/+'２表（第1表）'!K$49,2)</f>
        <v>0</v>
      </c>
      <c r="V25" s="231">
        <v>0</v>
      </c>
      <c r="W25" s="584">
        <f t="shared" si="4"/>
        <v>0</v>
      </c>
      <c r="X25" s="222">
        <f>ROUND(V25/+'２表（第1表）'!L$49,2)</f>
        <v>0</v>
      </c>
      <c r="Y25" s="231">
        <v>0</v>
      </c>
      <c r="Z25" s="584">
        <f t="shared" si="5"/>
        <v>0</v>
      </c>
      <c r="AA25" s="222">
        <f>ROUND(Y25/+'２表（第1表）'!M$49,2)</f>
        <v>0</v>
      </c>
      <c r="AB25" s="231">
        <v>0</v>
      </c>
      <c r="AC25" s="584">
        <f t="shared" si="6"/>
        <v>0</v>
      </c>
      <c r="AD25" s="222">
        <f>ROUND(AB25/+'２表（第1表）'!N$49,2)</f>
        <v>0</v>
      </c>
      <c r="AE25" s="231">
        <v>0</v>
      </c>
      <c r="AF25" s="584">
        <f t="shared" si="7"/>
        <v>0</v>
      </c>
      <c r="AG25" s="768" t="s">
        <v>438</v>
      </c>
      <c r="AH25" s="231">
        <v>90</v>
      </c>
      <c r="AI25" s="584">
        <f t="shared" si="8"/>
        <v>0</v>
      </c>
      <c r="AJ25" s="222">
        <f>ROUND(AH25/+'２表（第1表）'!P$49,2)</f>
        <v>0.04</v>
      </c>
      <c r="AK25" s="231">
        <f t="shared" si="9"/>
        <v>90</v>
      </c>
      <c r="AL25" s="584">
        <f t="shared" si="10"/>
        <v>0</v>
      </c>
      <c r="AM25" s="222">
        <f>ROUND(AK25/+'２表（第1表）'!Q$49,2)</f>
        <v>0</v>
      </c>
      <c r="AN25" s="45"/>
      <c r="AO25" s="45"/>
      <c r="AP25" s="45"/>
    </row>
    <row r="26" spans="2:42" ht="21.75" customHeight="1">
      <c r="B26" s="224" t="s">
        <v>204</v>
      </c>
      <c r="C26" s="237"/>
      <c r="D26" s="231">
        <v>228</v>
      </c>
      <c r="E26" s="584">
        <f t="shared" si="11"/>
        <v>1.7</v>
      </c>
      <c r="F26" s="222">
        <f>ROUND(D26/+'２表（第1表）'!F$49,2)</f>
        <v>22.8</v>
      </c>
      <c r="G26" s="231">
        <v>4519</v>
      </c>
      <c r="H26" s="584">
        <f t="shared" si="0"/>
        <v>6.4</v>
      </c>
      <c r="I26" s="222">
        <f>ROUND(G26/+'２表（第1表）'!G$49,2)</f>
        <v>4.93</v>
      </c>
      <c r="J26" s="754">
        <v>0</v>
      </c>
      <c r="K26" s="584"/>
      <c r="L26" s="764" t="s">
        <v>437</v>
      </c>
      <c r="M26" s="231">
        <v>15864</v>
      </c>
      <c r="N26" s="584">
        <f t="shared" si="1"/>
        <v>13.4</v>
      </c>
      <c r="O26" s="222">
        <f>ROUND(M26/+'２表（第1表）'!I$49,2)</f>
        <v>2.36</v>
      </c>
      <c r="P26" s="231">
        <v>39616</v>
      </c>
      <c r="Q26" s="584">
        <f t="shared" si="2"/>
        <v>23.7</v>
      </c>
      <c r="R26" s="222">
        <f>ROUND(P26/+'２表（第1表）'!J$49,2)</f>
        <v>4.93</v>
      </c>
      <c r="S26" s="231">
        <v>0</v>
      </c>
      <c r="T26" s="584">
        <f t="shared" si="3"/>
        <v>0</v>
      </c>
      <c r="U26" s="222">
        <f>ROUND(S26/+'２表（第1表）'!K$49,2)</f>
        <v>0</v>
      </c>
      <c r="V26" s="231">
        <v>1854</v>
      </c>
      <c r="W26" s="584">
        <f t="shared" si="4"/>
        <v>7.9</v>
      </c>
      <c r="X26" s="222">
        <f>ROUND(V26/+'２表（第1表）'!L$49,2)</f>
        <v>4.41</v>
      </c>
      <c r="Y26" s="231">
        <v>43</v>
      </c>
      <c r="Z26" s="584">
        <f t="shared" si="5"/>
        <v>0.3</v>
      </c>
      <c r="AA26" s="222">
        <f>ROUND(Y26/+'２表（第1表）'!M$49,2)</f>
        <v>0.52</v>
      </c>
      <c r="AB26" s="231">
        <v>1216</v>
      </c>
      <c r="AC26" s="584">
        <f t="shared" si="6"/>
        <v>17</v>
      </c>
      <c r="AD26" s="222">
        <f>ROUND(AB26/+'２表（第1表）'!N$49,2)</f>
        <v>10.76</v>
      </c>
      <c r="AE26" s="231">
        <v>411</v>
      </c>
      <c r="AF26" s="584">
        <f t="shared" si="7"/>
        <v>7</v>
      </c>
      <c r="AG26" s="768" t="s">
        <v>438</v>
      </c>
      <c r="AH26" s="231">
        <v>31478</v>
      </c>
      <c r="AI26" s="584">
        <f t="shared" si="8"/>
        <v>14.9</v>
      </c>
      <c r="AJ26" s="222">
        <f>ROUND(AH26/+'２表（第1表）'!P$49,2)</f>
        <v>15</v>
      </c>
      <c r="AK26" s="231">
        <f t="shared" si="9"/>
        <v>95229</v>
      </c>
      <c r="AL26" s="584">
        <f t="shared" si="10"/>
        <v>14.5</v>
      </c>
      <c r="AM26" s="222">
        <f>ROUND(AK26/+'２表（第1表）'!Q$49,2)</f>
        <v>4.51</v>
      </c>
      <c r="AN26" s="45"/>
      <c r="AO26" s="45"/>
      <c r="AP26" s="45"/>
    </row>
    <row r="27" spans="2:42" ht="21.75" customHeight="1">
      <c r="B27" s="224" t="s">
        <v>424</v>
      </c>
      <c r="C27" s="237"/>
      <c r="D27" s="231">
        <v>736</v>
      </c>
      <c r="E27" s="584">
        <f t="shared" si="11"/>
        <v>5.5</v>
      </c>
      <c r="F27" s="222">
        <f>ROUND(D27/+'２表（第1表）'!F$49,2)</f>
        <v>73.6</v>
      </c>
      <c r="G27" s="231">
        <v>0</v>
      </c>
      <c r="H27" s="584">
        <f t="shared" si="0"/>
        <v>0</v>
      </c>
      <c r="I27" s="222">
        <f>ROUND(G27/+'２表（第1表）'!G$49,2)</f>
        <v>0</v>
      </c>
      <c r="J27" s="754">
        <v>0</v>
      </c>
      <c r="K27" s="584"/>
      <c r="L27" s="764" t="s">
        <v>437</v>
      </c>
      <c r="M27" s="231">
        <v>11176</v>
      </c>
      <c r="N27" s="584">
        <f t="shared" si="1"/>
        <v>9.4</v>
      </c>
      <c r="O27" s="222">
        <f>ROUND(M27/+'２表（第1表）'!I$49,2)</f>
        <v>1.67</v>
      </c>
      <c r="P27" s="231">
        <v>4087</v>
      </c>
      <c r="Q27" s="584">
        <f t="shared" si="2"/>
        <v>2.4</v>
      </c>
      <c r="R27" s="222">
        <f>ROUND(P27/+'２表（第1表）'!J$49,2)</f>
        <v>0.51</v>
      </c>
      <c r="S27" s="231">
        <v>4830</v>
      </c>
      <c r="T27" s="584">
        <f t="shared" si="3"/>
        <v>16.7</v>
      </c>
      <c r="U27" s="222">
        <f>ROUND(S27/+'２表（第1表）'!K$49,2)</f>
        <v>1.78</v>
      </c>
      <c r="V27" s="231">
        <v>0</v>
      </c>
      <c r="W27" s="584">
        <f t="shared" si="4"/>
        <v>0</v>
      </c>
      <c r="X27" s="222">
        <f>ROUND(V27/+'２表（第1表）'!L$49,2)</f>
        <v>0</v>
      </c>
      <c r="Y27" s="231">
        <v>0</v>
      </c>
      <c r="Z27" s="584">
        <f t="shared" si="5"/>
        <v>0</v>
      </c>
      <c r="AA27" s="222">
        <f>ROUND(Y27/+'２表（第1表）'!M$49,2)</f>
        <v>0</v>
      </c>
      <c r="AB27" s="231">
        <v>0</v>
      </c>
      <c r="AC27" s="584">
        <f t="shared" si="6"/>
        <v>0</v>
      </c>
      <c r="AD27" s="222">
        <f>ROUND(AB27/+'２表（第1表）'!N$49,2)</f>
        <v>0</v>
      </c>
      <c r="AE27" s="231">
        <v>0</v>
      </c>
      <c r="AF27" s="584">
        <f t="shared" si="7"/>
        <v>0</v>
      </c>
      <c r="AG27" s="768" t="s">
        <v>438</v>
      </c>
      <c r="AH27" s="231">
        <v>2985</v>
      </c>
      <c r="AI27" s="584">
        <f t="shared" si="8"/>
        <v>1.4</v>
      </c>
      <c r="AJ27" s="222">
        <f>ROUND(AH27/+'２表（第1表）'!P$49,2)</f>
        <v>1.42</v>
      </c>
      <c r="AK27" s="231">
        <f t="shared" si="9"/>
        <v>23814</v>
      </c>
      <c r="AL27" s="584">
        <f t="shared" si="10"/>
        <v>3.6</v>
      </c>
      <c r="AM27" s="222">
        <f>ROUND(AK27/+'２表（第1表）'!Q$49,2)</f>
        <v>1.13</v>
      </c>
      <c r="AN27" s="45"/>
      <c r="AO27" s="45"/>
      <c r="AP27" s="45"/>
    </row>
    <row r="28" spans="2:42" ht="21.75" customHeight="1">
      <c r="B28" s="221" t="s">
        <v>425</v>
      </c>
      <c r="C28" s="236"/>
      <c r="D28" s="231">
        <v>0</v>
      </c>
      <c r="E28" s="584">
        <f t="shared" si="11"/>
        <v>0</v>
      </c>
      <c r="F28" s="222">
        <f>ROUND(D28/+'２表（第1表）'!F$49,2)</f>
        <v>0</v>
      </c>
      <c r="G28" s="231">
        <v>0</v>
      </c>
      <c r="H28" s="584">
        <f t="shared" si="0"/>
        <v>0</v>
      </c>
      <c r="I28" s="222">
        <f>ROUND(G28/+'２表（第1表）'!G$49,2)</f>
        <v>0</v>
      </c>
      <c r="J28" s="754">
        <v>0</v>
      </c>
      <c r="K28" s="584"/>
      <c r="L28" s="764" t="s">
        <v>437</v>
      </c>
      <c r="M28" s="231">
        <v>0</v>
      </c>
      <c r="N28" s="584">
        <f t="shared" si="1"/>
        <v>0</v>
      </c>
      <c r="O28" s="222">
        <f>ROUND(M28/+'２表（第1表）'!I$49,2)</f>
        <v>0</v>
      </c>
      <c r="P28" s="231">
        <v>0</v>
      </c>
      <c r="Q28" s="584">
        <f t="shared" si="2"/>
        <v>0</v>
      </c>
      <c r="R28" s="222">
        <f>ROUND(P28/+'２表（第1表）'!J$49,2)</f>
        <v>0</v>
      </c>
      <c r="S28" s="231">
        <v>0</v>
      </c>
      <c r="T28" s="584">
        <f t="shared" si="3"/>
        <v>0</v>
      </c>
      <c r="U28" s="222">
        <f>ROUND(S28/+'２表（第1表）'!K$49,2)</f>
        <v>0</v>
      </c>
      <c r="V28" s="231">
        <v>0</v>
      </c>
      <c r="W28" s="584">
        <f t="shared" si="4"/>
        <v>0</v>
      </c>
      <c r="X28" s="222">
        <f>ROUND(V28/+'２表（第1表）'!L$49,2)</f>
        <v>0</v>
      </c>
      <c r="Y28" s="231">
        <v>0</v>
      </c>
      <c r="Z28" s="584">
        <f t="shared" si="5"/>
        <v>0</v>
      </c>
      <c r="AA28" s="222">
        <f>ROUND(Y28/+'２表（第1表）'!M$49,2)</f>
        <v>0</v>
      </c>
      <c r="AB28" s="231">
        <v>0</v>
      </c>
      <c r="AC28" s="584">
        <f t="shared" si="6"/>
        <v>0</v>
      </c>
      <c r="AD28" s="222">
        <f>ROUND(AB28/+'２表（第1表）'!N$49,2)</f>
        <v>0</v>
      </c>
      <c r="AE28" s="231">
        <v>0</v>
      </c>
      <c r="AF28" s="584">
        <f t="shared" si="7"/>
        <v>0</v>
      </c>
      <c r="AG28" s="768" t="s">
        <v>438</v>
      </c>
      <c r="AH28" s="231">
        <v>0</v>
      </c>
      <c r="AI28" s="584">
        <f t="shared" si="8"/>
        <v>0</v>
      </c>
      <c r="AJ28" s="222">
        <f>ROUND(AH28/+'２表（第1表）'!P$49,2)</f>
        <v>0</v>
      </c>
      <c r="AK28" s="231">
        <f t="shared" si="9"/>
        <v>0</v>
      </c>
      <c r="AL28" s="584">
        <f t="shared" si="10"/>
        <v>0</v>
      </c>
      <c r="AM28" s="222">
        <f>ROUND(AK28/+'２表（第1表）'!Q$49,2)</f>
        <v>0</v>
      </c>
      <c r="AN28" s="45"/>
      <c r="AO28" s="45"/>
      <c r="AP28" s="45"/>
    </row>
    <row r="29" spans="2:42" ht="21.75" customHeight="1">
      <c r="B29" s="221" t="s">
        <v>426</v>
      </c>
      <c r="C29" s="236"/>
      <c r="D29" s="231">
        <v>0</v>
      </c>
      <c r="E29" s="584">
        <f t="shared" si="11"/>
        <v>0</v>
      </c>
      <c r="F29" s="222">
        <f>ROUND(D29/+'２表（第1表）'!F$49,2)</f>
        <v>0</v>
      </c>
      <c r="G29" s="231">
        <v>19</v>
      </c>
      <c r="H29" s="584">
        <f t="shared" si="0"/>
        <v>0</v>
      </c>
      <c r="I29" s="222">
        <f>ROUND(G29/+'２表（第1表）'!G$49,2)</f>
        <v>0.02</v>
      </c>
      <c r="J29" s="754">
        <v>0</v>
      </c>
      <c r="K29" s="584"/>
      <c r="L29" s="764" t="s">
        <v>437</v>
      </c>
      <c r="M29" s="231">
        <v>0</v>
      </c>
      <c r="N29" s="584">
        <f t="shared" si="1"/>
        <v>0</v>
      </c>
      <c r="O29" s="222">
        <f>ROUND(M29/+'２表（第1表）'!I$49,2)</f>
        <v>0</v>
      </c>
      <c r="P29" s="231">
        <v>0</v>
      </c>
      <c r="Q29" s="584">
        <f t="shared" si="2"/>
        <v>0</v>
      </c>
      <c r="R29" s="222">
        <f>ROUND(P29/+'２表（第1表）'!J$49,2)</f>
        <v>0</v>
      </c>
      <c r="S29" s="231">
        <v>0</v>
      </c>
      <c r="T29" s="584">
        <f t="shared" si="3"/>
        <v>0</v>
      </c>
      <c r="U29" s="222">
        <f>ROUND(S29/+'２表（第1表）'!K$49,2)</f>
        <v>0</v>
      </c>
      <c r="V29" s="231">
        <v>0</v>
      </c>
      <c r="W29" s="584">
        <f t="shared" si="4"/>
        <v>0</v>
      </c>
      <c r="X29" s="222">
        <f>ROUND(V29/+'２表（第1表）'!L$49,2)</f>
        <v>0</v>
      </c>
      <c r="Y29" s="231">
        <v>0</v>
      </c>
      <c r="Z29" s="584">
        <f t="shared" si="5"/>
        <v>0</v>
      </c>
      <c r="AA29" s="222">
        <f>ROUND(Y29/+'２表（第1表）'!M$49,2)</f>
        <v>0</v>
      </c>
      <c r="AB29" s="231">
        <v>0</v>
      </c>
      <c r="AC29" s="584">
        <f t="shared" si="6"/>
        <v>0</v>
      </c>
      <c r="AD29" s="222">
        <f>ROUND(AB29/+'２表（第1表）'!N$49,2)</f>
        <v>0</v>
      </c>
      <c r="AE29" s="231">
        <v>0</v>
      </c>
      <c r="AF29" s="584">
        <f t="shared" si="7"/>
        <v>0</v>
      </c>
      <c r="AG29" s="768" t="s">
        <v>438</v>
      </c>
      <c r="AH29" s="231">
        <v>0</v>
      </c>
      <c r="AI29" s="584">
        <f t="shared" si="8"/>
        <v>0</v>
      </c>
      <c r="AJ29" s="222">
        <f>ROUND(AH29/+'２表（第1表）'!P$49,2)</f>
        <v>0</v>
      </c>
      <c r="AK29" s="231">
        <f t="shared" si="9"/>
        <v>19</v>
      </c>
      <c r="AL29" s="584">
        <f t="shared" si="10"/>
        <v>0</v>
      </c>
      <c r="AM29" s="222">
        <f>ROUND(AK29/+'２表（第1表）'!Q$49,2)</f>
        <v>0</v>
      </c>
      <c r="AN29" s="45"/>
      <c r="AO29" s="45"/>
      <c r="AP29" s="45"/>
    </row>
    <row r="30" spans="2:42" ht="21.75" customHeight="1">
      <c r="B30" s="221" t="s">
        <v>427</v>
      </c>
      <c r="C30" s="236"/>
      <c r="D30" s="231">
        <v>49</v>
      </c>
      <c r="E30" s="584">
        <f t="shared" si="11"/>
        <v>0.4</v>
      </c>
      <c r="F30" s="222">
        <f>ROUND(D30/+'２表（第1表）'!F$49,2)</f>
        <v>4.9</v>
      </c>
      <c r="G30" s="231">
        <v>7615</v>
      </c>
      <c r="H30" s="584">
        <f t="shared" si="0"/>
        <v>10.7</v>
      </c>
      <c r="I30" s="222">
        <f>ROUND(G30/+'２表（第1表）'!G$49,2)</f>
        <v>8.31</v>
      </c>
      <c r="J30" s="754">
        <v>0</v>
      </c>
      <c r="K30" s="584"/>
      <c r="L30" s="764" t="s">
        <v>437</v>
      </c>
      <c r="M30" s="231">
        <v>6202</v>
      </c>
      <c r="N30" s="584">
        <f t="shared" si="1"/>
        <v>5.2</v>
      </c>
      <c r="O30" s="222">
        <f>ROUND(M30/+'２表（第1表）'!I$49,2)</f>
        <v>0.92</v>
      </c>
      <c r="P30" s="231">
        <v>3561</v>
      </c>
      <c r="Q30" s="584">
        <f t="shared" si="2"/>
        <v>2.1</v>
      </c>
      <c r="R30" s="222">
        <f>ROUND(P30/+'２表（第1表）'!J$49,2)</f>
        <v>0.44</v>
      </c>
      <c r="S30" s="231">
        <v>243</v>
      </c>
      <c r="T30" s="584">
        <f t="shared" si="3"/>
        <v>0.8</v>
      </c>
      <c r="U30" s="222">
        <f>ROUND(S30/+'２表（第1表）'!K$49,2)</f>
        <v>0.09</v>
      </c>
      <c r="V30" s="231">
        <v>1656</v>
      </c>
      <c r="W30" s="584">
        <f t="shared" si="4"/>
        <v>7.1</v>
      </c>
      <c r="X30" s="222">
        <f>ROUND(V30/+'２表（第1表）'!L$49,2)</f>
        <v>3.94</v>
      </c>
      <c r="Y30" s="231">
        <v>7</v>
      </c>
      <c r="Z30" s="584">
        <f t="shared" si="5"/>
        <v>0.1</v>
      </c>
      <c r="AA30" s="222">
        <f>ROUND(Y30/+'２表（第1表）'!M$49,2)</f>
        <v>0.08</v>
      </c>
      <c r="AB30" s="231">
        <v>464</v>
      </c>
      <c r="AC30" s="584">
        <f t="shared" si="6"/>
        <v>6.5</v>
      </c>
      <c r="AD30" s="222">
        <f>ROUND(AB30/+'２表（第1表）'!N$49,2)</f>
        <v>4.11</v>
      </c>
      <c r="AE30" s="231">
        <v>58</v>
      </c>
      <c r="AF30" s="584">
        <f t="shared" si="7"/>
        <v>1</v>
      </c>
      <c r="AG30" s="768" t="s">
        <v>438</v>
      </c>
      <c r="AH30" s="231">
        <v>6948</v>
      </c>
      <c r="AI30" s="584">
        <f t="shared" si="8"/>
        <v>3.3</v>
      </c>
      <c r="AJ30" s="222">
        <f>ROUND(AH30/+'２表（第1表）'!P$49,2)</f>
        <v>3.31</v>
      </c>
      <c r="AK30" s="231">
        <f>+D30+G30+J30+M30+S30+Y30+AB30+AE30+P30+V30+AH30</f>
        <v>26803</v>
      </c>
      <c r="AL30" s="584">
        <f t="shared" si="10"/>
        <v>4.1</v>
      </c>
      <c r="AM30" s="222">
        <f>ROUND(AK30/+'２表（第1表）'!Q$49,2)</f>
        <v>1.27</v>
      </c>
      <c r="AN30" s="45"/>
      <c r="AO30" s="45"/>
      <c r="AP30" s="45"/>
    </row>
    <row r="31" spans="2:42" s="585" customFormat="1" ht="21.75" customHeight="1">
      <c r="B31" s="451" t="s">
        <v>428</v>
      </c>
      <c r="C31" s="452"/>
      <c r="D31" s="453">
        <v>13420</v>
      </c>
      <c r="E31" s="586">
        <f t="shared" si="11"/>
        <v>100</v>
      </c>
      <c r="F31" s="222">
        <f>ROUND(D31/+'２表（第1表）'!F$49,2)</f>
        <v>1342</v>
      </c>
      <c r="G31" s="453">
        <v>70913</v>
      </c>
      <c r="H31" s="586">
        <f t="shared" si="0"/>
        <v>100</v>
      </c>
      <c r="I31" s="222">
        <f>ROUND(G31/+'２表（第1表）'!G$49,2)</f>
        <v>77.42</v>
      </c>
      <c r="J31" s="755">
        <v>0</v>
      </c>
      <c r="K31" s="586"/>
      <c r="L31" s="764" t="s">
        <v>437</v>
      </c>
      <c r="M31" s="453">
        <v>118540</v>
      </c>
      <c r="N31" s="586">
        <f t="shared" si="1"/>
        <v>100</v>
      </c>
      <c r="O31" s="222">
        <f>ROUND(M31/+'２表（第1表）'!I$49,2)</f>
        <v>17.67</v>
      </c>
      <c r="P31" s="453">
        <v>167231</v>
      </c>
      <c r="Q31" s="586">
        <f t="shared" si="2"/>
        <v>100</v>
      </c>
      <c r="R31" s="222">
        <f>ROUND(P31/+'２表（第1表）'!J$49,2)</f>
        <v>20.82</v>
      </c>
      <c r="S31" s="453">
        <v>28988</v>
      </c>
      <c r="T31" s="586">
        <f t="shared" si="3"/>
        <v>100</v>
      </c>
      <c r="U31" s="222">
        <f>ROUND(S31/+'２表（第1表）'!K$49,2)</f>
        <v>10.68</v>
      </c>
      <c r="V31" s="453">
        <v>23345</v>
      </c>
      <c r="W31" s="586">
        <f t="shared" si="4"/>
        <v>100</v>
      </c>
      <c r="X31" s="222">
        <f>ROUND(V31/+'２表（第1表）'!L$49,2)</f>
        <v>55.58</v>
      </c>
      <c r="Y31" s="453">
        <v>12361</v>
      </c>
      <c r="Z31" s="586">
        <f t="shared" si="5"/>
        <v>100</v>
      </c>
      <c r="AA31" s="222">
        <f>ROUND(Y31/+'２表（第1表）'!M$49,2)</f>
        <v>148.93</v>
      </c>
      <c r="AB31" s="453">
        <v>7146</v>
      </c>
      <c r="AC31" s="586">
        <f t="shared" si="6"/>
        <v>100</v>
      </c>
      <c r="AD31" s="222">
        <f>ROUND(AB31/+'２表（第1表）'!N$49,2)</f>
        <v>63.24</v>
      </c>
      <c r="AE31" s="453">
        <v>5833</v>
      </c>
      <c r="AF31" s="586">
        <f t="shared" si="7"/>
        <v>100</v>
      </c>
      <c r="AG31" s="764" t="s">
        <v>438</v>
      </c>
      <c r="AH31" s="453">
        <v>210875</v>
      </c>
      <c r="AI31" s="586">
        <f t="shared" si="8"/>
        <v>100</v>
      </c>
      <c r="AJ31" s="222">
        <f>ROUND(AH31/+'２表（第1表）'!P$49,2)</f>
        <v>100.51</v>
      </c>
      <c r="AK31" s="453">
        <f t="shared" si="9"/>
        <v>658652</v>
      </c>
      <c r="AL31" s="586">
        <f>ROUND(+AK31/AK$31*100,1)</f>
        <v>100</v>
      </c>
      <c r="AM31" s="222">
        <f>ROUND(AK31/+'２表（第1表）'!Q$49,2)</f>
        <v>31.22</v>
      </c>
      <c r="AN31" s="454"/>
      <c r="AO31" s="454"/>
      <c r="AP31" s="454"/>
    </row>
    <row r="32" spans="2:42" ht="21.75" customHeight="1">
      <c r="B32" s="221" t="s">
        <v>429</v>
      </c>
      <c r="C32" s="236"/>
      <c r="D32" s="231">
        <v>0</v>
      </c>
      <c r="E32" s="756"/>
      <c r="F32" s="757"/>
      <c r="G32" s="231">
        <v>0</v>
      </c>
      <c r="H32" s="756"/>
      <c r="I32" s="757"/>
      <c r="J32" s="754">
        <v>0</v>
      </c>
      <c r="K32" s="756"/>
      <c r="L32" s="757"/>
      <c r="M32" s="231">
        <v>0</v>
      </c>
      <c r="N32" s="756"/>
      <c r="O32" s="757"/>
      <c r="P32" s="231">
        <v>0</v>
      </c>
      <c r="Q32" s="756"/>
      <c r="R32" s="757"/>
      <c r="S32" s="231">
        <v>0</v>
      </c>
      <c r="T32" s="756"/>
      <c r="U32" s="757"/>
      <c r="V32" s="231">
        <v>0</v>
      </c>
      <c r="W32" s="756"/>
      <c r="X32" s="757"/>
      <c r="Y32" s="231">
        <v>0</v>
      </c>
      <c r="Z32" s="756"/>
      <c r="AA32" s="757"/>
      <c r="AB32" s="231">
        <v>0</v>
      </c>
      <c r="AC32" s="756"/>
      <c r="AD32" s="757"/>
      <c r="AE32" s="231">
        <v>0</v>
      </c>
      <c r="AF32" s="756"/>
      <c r="AG32" s="757"/>
      <c r="AH32" s="231">
        <v>0</v>
      </c>
      <c r="AI32" s="756"/>
      <c r="AJ32" s="757"/>
      <c r="AK32" s="231">
        <f t="shared" si="9"/>
        <v>0</v>
      </c>
      <c r="AL32" s="756"/>
      <c r="AM32" s="757"/>
      <c r="AN32" s="45"/>
      <c r="AO32" s="45"/>
      <c r="AP32" s="45"/>
    </row>
    <row r="33" spans="2:42" ht="21.75" customHeight="1">
      <c r="B33" s="221" t="s">
        <v>430</v>
      </c>
      <c r="C33" s="236"/>
      <c r="D33" s="231">
        <v>0</v>
      </c>
      <c r="E33" s="756"/>
      <c r="F33" s="757"/>
      <c r="G33" s="231">
        <v>0</v>
      </c>
      <c r="H33" s="756"/>
      <c r="I33" s="757"/>
      <c r="J33" s="754">
        <v>0</v>
      </c>
      <c r="K33" s="756"/>
      <c r="L33" s="757"/>
      <c r="M33" s="231">
        <v>0</v>
      </c>
      <c r="N33" s="756"/>
      <c r="O33" s="757"/>
      <c r="P33" s="231">
        <v>0</v>
      </c>
      <c r="Q33" s="756"/>
      <c r="R33" s="757"/>
      <c r="S33" s="231">
        <v>0</v>
      </c>
      <c r="T33" s="756"/>
      <c r="U33" s="757"/>
      <c r="V33" s="231">
        <v>0</v>
      </c>
      <c r="W33" s="756"/>
      <c r="X33" s="757"/>
      <c r="Y33" s="231">
        <v>0</v>
      </c>
      <c r="Z33" s="756"/>
      <c r="AA33" s="757"/>
      <c r="AB33" s="231">
        <v>0</v>
      </c>
      <c r="AC33" s="756"/>
      <c r="AD33" s="757"/>
      <c r="AE33" s="231">
        <v>0</v>
      </c>
      <c r="AF33" s="756"/>
      <c r="AG33" s="757"/>
      <c r="AH33" s="231">
        <v>0</v>
      </c>
      <c r="AI33" s="756"/>
      <c r="AJ33" s="757"/>
      <c r="AK33" s="231">
        <f t="shared" si="9"/>
        <v>0</v>
      </c>
      <c r="AL33" s="756"/>
      <c r="AM33" s="757"/>
      <c r="AN33" s="45"/>
      <c r="AO33" s="45"/>
      <c r="AP33" s="45"/>
    </row>
    <row r="34" spans="2:42" ht="21.75" customHeight="1">
      <c r="B34" s="221" t="s">
        <v>431</v>
      </c>
      <c r="C34" s="236"/>
      <c r="D34" s="231">
        <v>0</v>
      </c>
      <c r="E34" s="756"/>
      <c r="F34" s="757"/>
      <c r="G34" s="231">
        <v>0</v>
      </c>
      <c r="H34" s="756"/>
      <c r="I34" s="757"/>
      <c r="J34" s="754">
        <v>0</v>
      </c>
      <c r="K34" s="756"/>
      <c r="L34" s="757"/>
      <c r="M34" s="231">
        <v>0</v>
      </c>
      <c r="N34" s="756"/>
      <c r="O34" s="757"/>
      <c r="P34" s="231">
        <v>0</v>
      </c>
      <c r="Q34" s="756"/>
      <c r="R34" s="757"/>
      <c r="S34" s="231">
        <v>0</v>
      </c>
      <c r="T34" s="756"/>
      <c r="U34" s="757"/>
      <c r="V34" s="231">
        <v>0</v>
      </c>
      <c r="W34" s="756"/>
      <c r="X34" s="757"/>
      <c r="Y34" s="231">
        <v>0</v>
      </c>
      <c r="Z34" s="756"/>
      <c r="AA34" s="757"/>
      <c r="AB34" s="231">
        <v>0</v>
      </c>
      <c r="AC34" s="756"/>
      <c r="AD34" s="757"/>
      <c r="AE34" s="231">
        <v>0</v>
      </c>
      <c r="AF34" s="756"/>
      <c r="AG34" s="757"/>
      <c r="AH34" s="231">
        <v>0</v>
      </c>
      <c r="AI34" s="756"/>
      <c r="AJ34" s="757"/>
      <c r="AK34" s="231">
        <f t="shared" si="9"/>
        <v>0</v>
      </c>
      <c r="AL34" s="756"/>
      <c r="AM34" s="757"/>
      <c r="AN34" s="45"/>
      <c r="AO34" s="45"/>
      <c r="AP34" s="45"/>
    </row>
    <row r="35" spans="2:42" ht="21.75" customHeight="1" thickBot="1">
      <c r="B35" s="225" t="s">
        <v>432</v>
      </c>
      <c r="C35" s="238"/>
      <c r="D35" s="232">
        <v>13420</v>
      </c>
      <c r="E35" s="759"/>
      <c r="F35" s="760"/>
      <c r="G35" s="232">
        <v>70913</v>
      </c>
      <c r="H35" s="759"/>
      <c r="I35" s="760"/>
      <c r="J35" s="758">
        <v>0</v>
      </c>
      <c r="K35" s="759"/>
      <c r="L35" s="760"/>
      <c r="M35" s="232">
        <v>118540</v>
      </c>
      <c r="N35" s="759"/>
      <c r="O35" s="760"/>
      <c r="P35" s="232">
        <v>167231</v>
      </c>
      <c r="Q35" s="759"/>
      <c r="R35" s="760"/>
      <c r="S35" s="232">
        <v>28988</v>
      </c>
      <c r="T35" s="759"/>
      <c r="U35" s="760"/>
      <c r="V35" s="232">
        <v>23345</v>
      </c>
      <c r="W35" s="759"/>
      <c r="X35" s="760"/>
      <c r="Y35" s="232">
        <v>12361</v>
      </c>
      <c r="Z35" s="759"/>
      <c r="AA35" s="760"/>
      <c r="AB35" s="232">
        <v>7146</v>
      </c>
      <c r="AC35" s="759"/>
      <c r="AD35" s="760"/>
      <c r="AE35" s="232">
        <v>5833</v>
      </c>
      <c r="AF35" s="759"/>
      <c r="AG35" s="760"/>
      <c r="AH35" s="232">
        <v>210875</v>
      </c>
      <c r="AI35" s="759"/>
      <c r="AJ35" s="760"/>
      <c r="AK35" s="232">
        <f>+D35+G35+J35+M35+S35+Y35+AB35+AE35+P35+V35+AH35</f>
        <v>658652</v>
      </c>
      <c r="AL35" s="759"/>
      <c r="AM35" s="760"/>
      <c r="AN35" s="45"/>
      <c r="AO35" s="45"/>
      <c r="AP35" s="45"/>
    </row>
    <row r="36" spans="2:42" ht="21.75" customHeight="1">
      <c r="B36" s="45"/>
      <c r="C36" s="45"/>
      <c r="D36" s="45" t="s">
        <v>367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2:42" ht="21.75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2:62" ht="21.75" customHeight="1">
      <c r="B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</row>
    <row r="39" spans="2:62" ht="21.75" customHeight="1">
      <c r="B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</row>
    <row r="40" spans="2:62" ht="21.75" customHeight="1">
      <c r="B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</row>
    <row r="41" spans="2:62" ht="21.75" customHeight="1">
      <c r="B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</row>
    <row r="42" spans="2:62" ht="21.75" customHeight="1">
      <c r="B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</row>
    <row r="43" spans="2:62" ht="21.75" customHeight="1">
      <c r="B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</row>
    <row r="44" spans="2:62" ht="21.75" customHeight="1">
      <c r="B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</row>
    <row r="45" spans="2:62" ht="21.75" customHeight="1">
      <c r="B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</row>
    <row r="46" spans="2:62" ht="21.75" customHeight="1">
      <c r="B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</row>
    <row r="47" spans="2:42" ht="21.75" customHeight="1">
      <c r="B47" s="45"/>
      <c r="AK47" s="45"/>
      <c r="AL47" s="45"/>
      <c r="AM47" s="45"/>
      <c r="AN47" s="45"/>
      <c r="AO47" s="45"/>
      <c r="AP47" s="45"/>
    </row>
    <row r="48" spans="2:42" ht="21.75" customHeight="1">
      <c r="B48" s="45"/>
      <c r="AK48" s="45"/>
      <c r="AL48" s="45"/>
      <c r="AM48" s="45"/>
      <c r="AN48" s="45"/>
      <c r="AO48" s="45"/>
      <c r="AP48" s="45"/>
    </row>
    <row r="49" spans="2:42" ht="21.75" customHeight="1">
      <c r="B49" s="45"/>
      <c r="AK49" s="45"/>
      <c r="AL49" s="45"/>
      <c r="AM49" s="45"/>
      <c r="AN49" s="45"/>
      <c r="AO49" s="45"/>
      <c r="AP49" s="45"/>
    </row>
    <row r="50" spans="2:42" ht="21.75" customHeight="1">
      <c r="B50" s="45"/>
      <c r="AK50" s="45"/>
      <c r="AL50" s="45"/>
      <c r="AM50" s="45"/>
      <c r="AN50" s="45"/>
      <c r="AO50" s="45"/>
      <c r="AP50" s="45"/>
    </row>
    <row r="51" spans="2:42" ht="21.75" customHeight="1">
      <c r="B51" s="45"/>
      <c r="AK51" s="45"/>
      <c r="AL51" s="45"/>
      <c r="AM51" s="45"/>
      <c r="AN51" s="45"/>
      <c r="AO51" s="45"/>
      <c r="AP51" s="45"/>
    </row>
    <row r="52" spans="2:42" ht="21.75" customHeight="1">
      <c r="B52" s="45"/>
      <c r="AK52" s="45"/>
      <c r="AL52" s="45"/>
      <c r="AM52" s="45"/>
      <c r="AN52" s="45"/>
      <c r="AO52" s="45"/>
      <c r="AP52" s="45"/>
    </row>
    <row r="53" spans="2:42" ht="21.75" customHeight="1">
      <c r="B53" s="45"/>
      <c r="AK53" s="45"/>
      <c r="AL53" s="45"/>
      <c r="AM53" s="45"/>
      <c r="AN53" s="45"/>
      <c r="AO53" s="45"/>
      <c r="AP53" s="45"/>
    </row>
    <row r="54" spans="2:42" ht="21.75" customHeight="1">
      <c r="B54" s="45"/>
      <c r="AK54" s="45"/>
      <c r="AL54" s="45"/>
      <c r="AM54" s="45"/>
      <c r="AN54" s="45"/>
      <c r="AO54" s="45"/>
      <c r="AP54" s="45"/>
    </row>
    <row r="55" spans="2:42" ht="21.75" customHeight="1">
      <c r="B55" s="45"/>
      <c r="AK55" s="45"/>
      <c r="AL55" s="45"/>
      <c r="AM55" s="45"/>
      <c r="AN55" s="45"/>
      <c r="AO55" s="45"/>
      <c r="AP55" s="45"/>
    </row>
    <row r="56" spans="2:42" ht="21.75" customHeight="1">
      <c r="B56" s="45"/>
      <c r="AK56" s="45"/>
      <c r="AL56" s="45"/>
      <c r="AM56" s="45"/>
      <c r="AN56" s="45"/>
      <c r="AO56" s="45"/>
      <c r="AP56" s="45"/>
    </row>
  </sheetData>
  <conditionalFormatting sqref="A1:S65536 T10:T11 T14:T65536 T1:T8 U1:IV65536">
    <cfRule type="cellIs" priority="1" dxfId="0" operator="equal" stopIfTrue="1">
      <formula>0</formula>
    </cfRule>
  </conditionalFormatting>
  <printOptions/>
  <pageMargins left="0.5905511811023623" right="0.5905511811023623" top="0.5118110236220472" bottom="0.984251968503937" header="0.5118110236220472" footer="0.1968503937007874"/>
  <pageSetup errors="blank" horizontalDpi="600" verticalDpi="600" orientation="landscape" paperSize="9" scale="50" r:id="rId4"/>
  <headerFooter alignWithMargins="0">
    <oddFooter>&amp;C&amp;"ＭＳ Ｐゴシック,太字"&amp;22２　工業用水道事業</oddFooter>
  </headerFooter>
  <colBreaks count="1" manualBreakCount="1">
    <brk id="21" max="34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S81"/>
  <sheetViews>
    <sheetView view="pageBreakPreview" zoomScale="85" zoomScaleSheetLayoutView="85" workbookViewId="0" topLeftCell="A1">
      <pane xSplit="5" ySplit="4" topLeftCell="F5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T1" sqref="T1:GK16384"/>
    </sheetView>
  </sheetViews>
  <sheetFormatPr defaultColWidth="9.00390625" defaultRowHeight="13.5"/>
  <cols>
    <col min="1" max="1" width="4.875" style="13" customWidth="1"/>
    <col min="2" max="2" width="2.75390625" style="13" customWidth="1"/>
    <col min="3" max="4" width="3.50390625" style="13" customWidth="1"/>
    <col min="5" max="5" width="22.25390625" style="13" customWidth="1"/>
    <col min="6" max="7" width="12.875" style="46" customWidth="1"/>
    <col min="8" max="8" width="12.875" style="569" customWidth="1"/>
    <col min="9" max="10" width="12.875" style="46" customWidth="1"/>
    <col min="11" max="11" width="12.875" style="569" customWidth="1"/>
    <col min="12" max="17" width="12.875" style="46" customWidth="1"/>
    <col min="18" max="16384" width="9.00390625" style="13" customWidth="1"/>
  </cols>
  <sheetData>
    <row r="1" spans="2:17" ht="18" thickBot="1">
      <c r="B1" s="17" t="s">
        <v>205</v>
      </c>
      <c r="C1" s="17"/>
      <c r="D1" s="11"/>
      <c r="E1" s="12"/>
      <c r="Q1" s="82" t="s">
        <v>51</v>
      </c>
    </row>
    <row r="2" spans="2:17" ht="13.5">
      <c r="B2" s="145"/>
      <c r="C2" s="146"/>
      <c r="D2" s="146"/>
      <c r="E2" s="172" t="s">
        <v>53</v>
      </c>
      <c r="F2" s="717" t="s">
        <v>54</v>
      </c>
      <c r="G2" s="718" t="s">
        <v>55</v>
      </c>
      <c r="H2" s="718" t="s">
        <v>389</v>
      </c>
      <c r="I2" s="718" t="s">
        <v>56</v>
      </c>
      <c r="J2" s="718" t="s">
        <v>57</v>
      </c>
      <c r="K2" s="718" t="s">
        <v>391</v>
      </c>
      <c r="L2" s="718" t="s">
        <v>58</v>
      </c>
      <c r="M2" s="718" t="s">
        <v>59</v>
      </c>
      <c r="N2" s="718" t="s">
        <v>60</v>
      </c>
      <c r="O2" s="718" t="s">
        <v>61</v>
      </c>
      <c r="P2" s="719" t="s">
        <v>62</v>
      </c>
      <c r="Q2" s="806" t="s">
        <v>263</v>
      </c>
    </row>
    <row r="3" spans="2:17" ht="13.5">
      <c r="B3" s="152"/>
      <c r="C3" s="47"/>
      <c r="D3" s="47"/>
      <c r="E3" s="249"/>
      <c r="F3" s="39" t="s">
        <v>19</v>
      </c>
      <c r="G3" s="720" t="s">
        <v>63</v>
      </c>
      <c r="H3" s="720" t="s">
        <v>63</v>
      </c>
      <c r="I3" s="720" t="s">
        <v>64</v>
      </c>
      <c r="J3" s="720" t="s">
        <v>65</v>
      </c>
      <c r="K3" s="720" t="s">
        <v>65</v>
      </c>
      <c r="L3" s="720" t="s">
        <v>38</v>
      </c>
      <c r="M3" s="720" t="s">
        <v>66</v>
      </c>
      <c r="N3" s="720" t="s">
        <v>21</v>
      </c>
      <c r="O3" s="720" t="s">
        <v>67</v>
      </c>
      <c r="P3" s="721" t="s">
        <v>68</v>
      </c>
      <c r="Q3" s="807"/>
    </row>
    <row r="4" spans="2:17" ht="14.25" thickBot="1">
      <c r="B4" s="245"/>
      <c r="C4" s="246" t="s">
        <v>130</v>
      </c>
      <c r="D4" s="246"/>
      <c r="E4" s="250" t="s">
        <v>131</v>
      </c>
      <c r="F4" s="248"/>
      <c r="G4" s="722" t="s">
        <v>32</v>
      </c>
      <c r="H4" s="722" t="s">
        <v>33</v>
      </c>
      <c r="I4" s="723"/>
      <c r="J4" s="723" t="s">
        <v>70</v>
      </c>
      <c r="K4" s="723" t="s">
        <v>71</v>
      </c>
      <c r="L4" s="247"/>
      <c r="M4" s="247"/>
      <c r="N4" s="247"/>
      <c r="O4" s="723"/>
      <c r="P4" s="724" t="s">
        <v>72</v>
      </c>
      <c r="Q4" s="808"/>
    </row>
    <row r="5" spans="2:17" s="156" customFormat="1" ht="13.5">
      <c r="B5" s="151" t="s">
        <v>206</v>
      </c>
      <c r="C5" s="163"/>
      <c r="D5" s="163"/>
      <c r="E5" s="175"/>
      <c r="F5" s="171">
        <v>539264</v>
      </c>
      <c r="G5" s="31">
        <v>1322960</v>
      </c>
      <c r="H5" s="769"/>
      <c r="I5" s="31">
        <v>1228709</v>
      </c>
      <c r="J5" s="31">
        <v>1846069</v>
      </c>
      <c r="K5" s="769"/>
      <c r="L5" s="31">
        <v>165645</v>
      </c>
      <c r="M5" s="31">
        <v>77043</v>
      </c>
      <c r="N5" s="31">
        <v>47624</v>
      </c>
      <c r="O5" s="31">
        <v>75352</v>
      </c>
      <c r="P5" s="164">
        <v>5196463</v>
      </c>
      <c r="Q5" s="165">
        <f>SUM(F5:P5)</f>
        <v>10499129</v>
      </c>
    </row>
    <row r="6" spans="2:17" s="156" customFormat="1" ht="13.5">
      <c r="B6" s="151"/>
      <c r="C6" s="22" t="s">
        <v>207</v>
      </c>
      <c r="D6" s="23"/>
      <c r="E6" s="176"/>
      <c r="F6" s="400">
        <v>539264</v>
      </c>
      <c r="G6" s="401">
        <v>1320632</v>
      </c>
      <c r="H6" s="770"/>
      <c r="I6" s="401">
        <v>948576</v>
      </c>
      <c r="J6" s="401">
        <v>1691765</v>
      </c>
      <c r="K6" s="770"/>
      <c r="L6" s="401">
        <v>165559</v>
      </c>
      <c r="M6" s="401">
        <v>77043</v>
      </c>
      <c r="N6" s="401">
        <v>47624</v>
      </c>
      <c r="O6" s="401">
        <v>75352</v>
      </c>
      <c r="P6" s="187">
        <v>1671069</v>
      </c>
      <c r="Q6" s="402">
        <f aca="true" t="shared" si="0" ref="Q6:Q61">SUM(F6:P6)</f>
        <v>6536884</v>
      </c>
    </row>
    <row r="7" spans="2:17" ht="13.5">
      <c r="B7" s="152"/>
      <c r="C7" s="25"/>
      <c r="D7" s="411" t="s">
        <v>208</v>
      </c>
      <c r="E7" s="413"/>
      <c r="F7" s="469">
        <v>29447</v>
      </c>
      <c r="G7" s="404">
        <v>58686</v>
      </c>
      <c r="H7" s="771"/>
      <c r="I7" s="470">
        <v>9581</v>
      </c>
      <c r="J7" s="404">
        <v>20759</v>
      </c>
      <c r="K7" s="771"/>
      <c r="L7" s="404">
        <v>9636</v>
      </c>
      <c r="M7" s="404">
        <v>0</v>
      </c>
      <c r="N7" s="404">
        <v>0</v>
      </c>
      <c r="O7" s="404">
        <v>3959</v>
      </c>
      <c r="P7" s="405">
        <v>138977</v>
      </c>
      <c r="Q7" s="406">
        <f t="shared" si="0"/>
        <v>271045</v>
      </c>
    </row>
    <row r="8" spans="2:17" ht="13.5">
      <c r="B8" s="152"/>
      <c r="C8" s="25"/>
      <c r="D8" s="411" t="s">
        <v>209</v>
      </c>
      <c r="E8" s="413"/>
      <c r="F8" s="469">
        <v>624559</v>
      </c>
      <c r="G8" s="404">
        <v>2107526</v>
      </c>
      <c r="H8" s="771"/>
      <c r="I8" s="470">
        <v>1343396</v>
      </c>
      <c r="J8" s="404">
        <v>2569414</v>
      </c>
      <c r="K8" s="771"/>
      <c r="L8" s="404">
        <v>411231</v>
      </c>
      <c r="M8" s="404">
        <v>204009</v>
      </c>
      <c r="N8" s="404">
        <v>144099</v>
      </c>
      <c r="O8" s="404">
        <v>134594</v>
      </c>
      <c r="P8" s="405">
        <v>2766793</v>
      </c>
      <c r="Q8" s="406">
        <f t="shared" si="0"/>
        <v>10305621</v>
      </c>
    </row>
    <row r="9" spans="2:17" ht="13.5">
      <c r="B9" s="152"/>
      <c r="C9" s="25"/>
      <c r="D9" s="411" t="s">
        <v>210</v>
      </c>
      <c r="E9" s="413"/>
      <c r="F9" s="469">
        <v>114742</v>
      </c>
      <c r="G9" s="404">
        <v>845580</v>
      </c>
      <c r="H9" s="771"/>
      <c r="I9" s="470">
        <v>411501</v>
      </c>
      <c r="J9" s="404">
        <v>908337</v>
      </c>
      <c r="K9" s="771"/>
      <c r="L9" s="404">
        <v>255308</v>
      </c>
      <c r="M9" s="404">
        <v>126966</v>
      </c>
      <c r="N9" s="404">
        <v>96475</v>
      </c>
      <c r="O9" s="404">
        <v>63201</v>
      </c>
      <c r="P9" s="405">
        <v>1234701</v>
      </c>
      <c r="Q9" s="406">
        <f t="shared" si="0"/>
        <v>4056811</v>
      </c>
    </row>
    <row r="10" spans="2:17" ht="13.5">
      <c r="B10" s="152"/>
      <c r="C10" s="25"/>
      <c r="D10" s="411" t="s">
        <v>211</v>
      </c>
      <c r="E10" s="413"/>
      <c r="F10" s="469">
        <v>0</v>
      </c>
      <c r="G10" s="404">
        <v>0</v>
      </c>
      <c r="H10" s="771"/>
      <c r="I10" s="470">
        <v>7100</v>
      </c>
      <c r="J10" s="404">
        <v>9929</v>
      </c>
      <c r="K10" s="771"/>
      <c r="L10" s="404">
        <v>0</v>
      </c>
      <c r="M10" s="404">
        <v>0</v>
      </c>
      <c r="N10" s="404">
        <v>0</v>
      </c>
      <c r="O10" s="404">
        <v>0</v>
      </c>
      <c r="P10" s="405">
        <v>0</v>
      </c>
      <c r="Q10" s="406">
        <f t="shared" si="0"/>
        <v>17029</v>
      </c>
    </row>
    <row r="11" spans="2:17" ht="13.5">
      <c r="B11" s="152"/>
      <c r="C11" s="25"/>
      <c r="D11" s="411" t="s">
        <v>212</v>
      </c>
      <c r="E11" s="413"/>
      <c r="F11" s="469">
        <f>F6-F7-F8+F9-F10</f>
        <v>0</v>
      </c>
      <c r="G11" s="404">
        <f aca="true" t="shared" si="1" ref="G11:P11">G6-G7-G8+G9-G10</f>
        <v>0</v>
      </c>
      <c r="H11" s="771">
        <f t="shared" si="1"/>
        <v>0</v>
      </c>
      <c r="I11" s="470">
        <f t="shared" si="1"/>
        <v>0</v>
      </c>
      <c r="J11" s="404">
        <f t="shared" si="1"/>
        <v>0</v>
      </c>
      <c r="K11" s="771">
        <f t="shared" si="1"/>
        <v>0</v>
      </c>
      <c r="L11" s="404">
        <f t="shared" si="1"/>
        <v>0</v>
      </c>
      <c r="M11" s="404">
        <f t="shared" si="1"/>
        <v>0</v>
      </c>
      <c r="N11" s="404">
        <f t="shared" si="1"/>
        <v>0</v>
      </c>
      <c r="O11" s="404">
        <f t="shared" si="1"/>
        <v>0</v>
      </c>
      <c r="P11" s="405">
        <f t="shared" si="1"/>
        <v>0</v>
      </c>
      <c r="Q11" s="406">
        <f t="shared" si="0"/>
        <v>0</v>
      </c>
    </row>
    <row r="12" spans="2:17" ht="13.5">
      <c r="B12" s="152"/>
      <c r="C12" s="415" t="s">
        <v>213</v>
      </c>
      <c r="D12" s="412"/>
      <c r="E12" s="413"/>
      <c r="F12" s="469">
        <v>0</v>
      </c>
      <c r="G12" s="404">
        <v>2328</v>
      </c>
      <c r="H12" s="771"/>
      <c r="I12" s="470">
        <v>280133</v>
      </c>
      <c r="J12" s="404">
        <v>154304</v>
      </c>
      <c r="K12" s="771"/>
      <c r="L12" s="404">
        <v>86</v>
      </c>
      <c r="M12" s="404">
        <v>0</v>
      </c>
      <c r="N12" s="404">
        <v>0</v>
      </c>
      <c r="O12" s="404">
        <v>0</v>
      </c>
      <c r="P12" s="405">
        <v>3525394</v>
      </c>
      <c r="Q12" s="406">
        <f t="shared" si="0"/>
        <v>3962245</v>
      </c>
    </row>
    <row r="13" spans="2:17" ht="13.5">
      <c r="B13" s="153"/>
      <c r="C13" s="27" t="s">
        <v>214</v>
      </c>
      <c r="D13" s="209"/>
      <c r="E13" s="179"/>
      <c r="F13" s="171">
        <v>0</v>
      </c>
      <c r="G13" s="31">
        <v>0</v>
      </c>
      <c r="H13" s="769"/>
      <c r="I13" s="468">
        <v>0</v>
      </c>
      <c r="J13" s="31">
        <v>0</v>
      </c>
      <c r="K13" s="769"/>
      <c r="L13" s="31">
        <v>0</v>
      </c>
      <c r="M13" s="31">
        <v>0</v>
      </c>
      <c r="N13" s="31">
        <v>0</v>
      </c>
      <c r="O13" s="31">
        <v>0</v>
      </c>
      <c r="P13" s="164">
        <v>0</v>
      </c>
      <c r="Q13" s="165">
        <f t="shared" si="0"/>
        <v>0</v>
      </c>
    </row>
    <row r="14" spans="2:19" ht="13.5">
      <c r="B14" s="244" t="s">
        <v>215</v>
      </c>
      <c r="C14" s="18"/>
      <c r="D14" s="18"/>
      <c r="E14" s="178"/>
      <c r="F14" s="29">
        <v>17429</v>
      </c>
      <c r="G14" s="30">
        <v>123763</v>
      </c>
      <c r="H14" s="772"/>
      <c r="I14" s="49">
        <v>273165</v>
      </c>
      <c r="J14" s="30">
        <v>639487</v>
      </c>
      <c r="K14" s="772"/>
      <c r="L14" s="30">
        <v>259093</v>
      </c>
      <c r="M14" s="30">
        <v>93371</v>
      </c>
      <c r="N14" s="30">
        <v>107569</v>
      </c>
      <c r="O14" s="30">
        <v>67506</v>
      </c>
      <c r="P14" s="160">
        <v>82517</v>
      </c>
      <c r="Q14" s="162">
        <f>SUM(F14:P14)</f>
        <v>1663900</v>
      </c>
      <c r="R14" s="46"/>
      <c r="S14" s="46"/>
    </row>
    <row r="15" spans="2:17" ht="13.5">
      <c r="B15" s="152"/>
      <c r="C15" s="463" t="s">
        <v>216</v>
      </c>
      <c r="D15" s="457"/>
      <c r="E15" s="458"/>
      <c r="F15" s="471">
        <v>10279</v>
      </c>
      <c r="G15" s="460">
        <v>114630</v>
      </c>
      <c r="H15" s="773"/>
      <c r="I15" s="472">
        <v>249350</v>
      </c>
      <c r="J15" s="460">
        <v>635095</v>
      </c>
      <c r="K15" s="773"/>
      <c r="L15" s="460">
        <v>256665</v>
      </c>
      <c r="M15" s="460">
        <v>93271</v>
      </c>
      <c r="N15" s="460">
        <v>106897</v>
      </c>
      <c r="O15" s="460">
        <v>67506</v>
      </c>
      <c r="P15" s="461">
        <v>79851</v>
      </c>
      <c r="Q15" s="462">
        <f t="shared" si="0"/>
        <v>1613544</v>
      </c>
    </row>
    <row r="16" spans="2:17" s="156" customFormat="1" ht="13.5">
      <c r="B16" s="151"/>
      <c r="C16" s="465" t="s">
        <v>217</v>
      </c>
      <c r="D16" s="466"/>
      <c r="E16" s="467"/>
      <c r="F16" s="469">
        <v>7145</v>
      </c>
      <c r="G16" s="404">
        <v>9133</v>
      </c>
      <c r="H16" s="771"/>
      <c r="I16" s="470">
        <v>21337</v>
      </c>
      <c r="J16" s="404">
        <v>4093</v>
      </c>
      <c r="K16" s="771"/>
      <c r="L16" s="404">
        <v>2428</v>
      </c>
      <c r="M16" s="404">
        <v>0</v>
      </c>
      <c r="N16" s="404">
        <v>672</v>
      </c>
      <c r="O16" s="404">
        <v>0</v>
      </c>
      <c r="P16" s="405">
        <v>2666</v>
      </c>
      <c r="Q16" s="406">
        <f t="shared" si="0"/>
        <v>47474</v>
      </c>
    </row>
    <row r="17" spans="2:17" ht="13.5">
      <c r="B17" s="152"/>
      <c r="C17" s="415" t="s">
        <v>218</v>
      </c>
      <c r="D17" s="412"/>
      <c r="E17" s="413"/>
      <c r="F17" s="469">
        <v>0</v>
      </c>
      <c r="G17" s="404">
        <v>0</v>
      </c>
      <c r="H17" s="771"/>
      <c r="I17" s="470">
        <v>2178</v>
      </c>
      <c r="J17" s="404">
        <v>0</v>
      </c>
      <c r="K17" s="771"/>
      <c r="L17" s="404">
        <v>0</v>
      </c>
      <c r="M17" s="404">
        <v>0</v>
      </c>
      <c r="N17" s="404">
        <v>0</v>
      </c>
      <c r="O17" s="404">
        <v>0</v>
      </c>
      <c r="P17" s="405">
        <v>0</v>
      </c>
      <c r="Q17" s="406">
        <f t="shared" si="0"/>
        <v>2178</v>
      </c>
    </row>
    <row r="18" spans="2:17" ht="13.5">
      <c r="B18" s="153"/>
      <c r="C18" s="464" t="s">
        <v>219</v>
      </c>
      <c r="D18" s="427"/>
      <c r="E18" s="428"/>
      <c r="F18" s="473">
        <v>0</v>
      </c>
      <c r="G18" s="430">
        <v>0</v>
      </c>
      <c r="H18" s="774"/>
      <c r="I18" s="474">
        <v>0</v>
      </c>
      <c r="J18" s="430">
        <v>0</v>
      </c>
      <c r="K18" s="774"/>
      <c r="L18" s="430">
        <v>0</v>
      </c>
      <c r="M18" s="430">
        <v>100</v>
      </c>
      <c r="N18" s="430">
        <v>0</v>
      </c>
      <c r="O18" s="430">
        <v>0</v>
      </c>
      <c r="P18" s="431">
        <v>0</v>
      </c>
      <c r="Q18" s="432">
        <f t="shared" si="0"/>
        <v>100</v>
      </c>
    </row>
    <row r="19" spans="2:17" ht="13.5">
      <c r="B19" s="154" t="s">
        <v>220</v>
      </c>
      <c r="C19" s="28"/>
      <c r="D19" s="28"/>
      <c r="E19" s="177"/>
      <c r="F19" s="29">
        <v>0</v>
      </c>
      <c r="G19" s="30">
        <v>0</v>
      </c>
      <c r="H19" s="772"/>
      <c r="I19" s="49">
        <v>0</v>
      </c>
      <c r="J19" s="30">
        <v>0</v>
      </c>
      <c r="K19" s="772"/>
      <c r="L19" s="30">
        <v>0</v>
      </c>
      <c r="M19" s="30">
        <v>0</v>
      </c>
      <c r="N19" s="30">
        <v>0</v>
      </c>
      <c r="O19" s="30">
        <v>0</v>
      </c>
      <c r="P19" s="160">
        <v>0</v>
      </c>
      <c r="Q19" s="162">
        <f t="shared" si="0"/>
        <v>0</v>
      </c>
    </row>
    <row r="20" spans="2:17" s="156" customFormat="1" ht="14.25" thickBot="1">
      <c r="B20" s="206" t="s">
        <v>221</v>
      </c>
      <c r="C20" s="207"/>
      <c r="D20" s="207"/>
      <c r="E20" s="252"/>
      <c r="F20" s="192">
        <v>556693</v>
      </c>
      <c r="G20" s="193">
        <v>1446723</v>
      </c>
      <c r="H20" s="775"/>
      <c r="I20" s="193">
        <v>1501874</v>
      </c>
      <c r="J20" s="193">
        <v>2485556</v>
      </c>
      <c r="K20" s="775"/>
      <c r="L20" s="193">
        <v>424738</v>
      </c>
      <c r="M20" s="193">
        <v>170414</v>
      </c>
      <c r="N20" s="193">
        <v>155193</v>
      </c>
      <c r="O20" s="193">
        <v>142858</v>
      </c>
      <c r="P20" s="190">
        <v>5278980</v>
      </c>
      <c r="Q20" s="194">
        <f t="shared" si="0"/>
        <v>12163029</v>
      </c>
    </row>
    <row r="21" spans="2:17" s="156" customFormat="1" ht="13.5">
      <c r="B21" s="151" t="s">
        <v>222</v>
      </c>
      <c r="C21" s="163"/>
      <c r="D21" s="163"/>
      <c r="E21" s="175"/>
      <c r="F21" s="171">
        <v>0</v>
      </c>
      <c r="G21" s="31">
        <v>76090</v>
      </c>
      <c r="H21" s="769"/>
      <c r="I21" s="31">
        <v>0</v>
      </c>
      <c r="J21" s="31">
        <v>49560</v>
      </c>
      <c r="K21" s="769"/>
      <c r="L21" s="31">
        <v>0</v>
      </c>
      <c r="M21" s="31">
        <v>0</v>
      </c>
      <c r="N21" s="31">
        <v>4700</v>
      </c>
      <c r="O21" s="31">
        <v>0</v>
      </c>
      <c r="P21" s="164">
        <v>781953</v>
      </c>
      <c r="Q21" s="165">
        <f t="shared" si="0"/>
        <v>912303</v>
      </c>
    </row>
    <row r="22" spans="2:17" ht="13.5">
      <c r="B22" s="152"/>
      <c r="C22" s="463" t="s">
        <v>223</v>
      </c>
      <c r="D22" s="457"/>
      <c r="E22" s="458"/>
      <c r="F22" s="471">
        <v>0</v>
      </c>
      <c r="G22" s="460">
        <v>0</v>
      </c>
      <c r="H22" s="773"/>
      <c r="I22" s="472">
        <v>0</v>
      </c>
      <c r="J22" s="460">
        <v>0</v>
      </c>
      <c r="K22" s="773"/>
      <c r="L22" s="460">
        <v>0</v>
      </c>
      <c r="M22" s="460">
        <v>0</v>
      </c>
      <c r="N22" s="460">
        <v>0</v>
      </c>
      <c r="O22" s="460">
        <v>0</v>
      </c>
      <c r="P22" s="461">
        <v>26885</v>
      </c>
      <c r="Q22" s="462">
        <f t="shared" si="0"/>
        <v>26885</v>
      </c>
    </row>
    <row r="23" spans="2:17" ht="13.5">
      <c r="B23" s="152"/>
      <c r="C23" s="415" t="s">
        <v>224</v>
      </c>
      <c r="D23" s="412"/>
      <c r="E23" s="413"/>
      <c r="F23" s="469">
        <v>0</v>
      </c>
      <c r="G23" s="404">
        <v>0</v>
      </c>
      <c r="H23" s="771"/>
      <c r="I23" s="470">
        <v>0</v>
      </c>
      <c r="J23" s="404">
        <v>0</v>
      </c>
      <c r="K23" s="771"/>
      <c r="L23" s="404">
        <v>0</v>
      </c>
      <c r="M23" s="404">
        <v>0</v>
      </c>
      <c r="N23" s="404">
        <v>0</v>
      </c>
      <c r="O23" s="404">
        <v>0</v>
      </c>
      <c r="P23" s="405">
        <v>0</v>
      </c>
      <c r="Q23" s="406">
        <f t="shared" si="0"/>
        <v>0</v>
      </c>
    </row>
    <row r="24" spans="2:17" ht="13.5">
      <c r="B24" s="152"/>
      <c r="C24" s="415" t="s">
        <v>225</v>
      </c>
      <c r="D24" s="412"/>
      <c r="E24" s="413"/>
      <c r="F24" s="469">
        <v>0</v>
      </c>
      <c r="G24" s="404">
        <v>0</v>
      </c>
      <c r="H24" s="771"/>
      <c r="I24" s="470">
        <v>0</v>
      </c>
      <c r="J24" s="404">
        <v>0</v>
      </c>
      <c r="K24" s="771"/>
      <c r="L24" s="404">
        <v>0</v>
      </c>
      <c r="M24" s="404">
        <v>0</v>
      </c>
      <c r="N24" s="404">
        <v>0</v>
      </c>
      <c r="O24" s="404">
        <v>0</v>
      </c>
      <c r="P24" s="405">
        <v>755068</v>
      </c>
      <c r="Q24" s="406">
        <f t="shared" si="0"/>
        <v>755068</v>
      </c>
    </row>
    <row r="25" spans="2:17" ht="13.5">
      <c r="B25" s="152"/>
      <c r="C25" s="415" t="s">
        <v>226</v>
      </c>
      <c r="D25" s="412"/>
      <c r="E25" s="413"/>
      <c r="F25" s="469">
        <v>0</v>
      </c>
      <c r="G25" s="404">
        <v>76090</v>
      </c>
      <c r="H25" s="771"/>
      <c r="I25" s="470">
        <v>0</v>
      </c>
      <c r="J25" s="404">
        <v>49560</v>
      </c>
      <c r="K25" s="771"/>
      <c r="L25" s="404">
        <v>0</v>
      </c>
      <c r="M25" s="404">
        <v>0</v>
      </c>
      <c r="N25" s="404">
        <v>4700</v>
      </c>
      <c r="O25" s="404">
        <v>0</v>
      </c>
      <c r="P25" s="405">
        <v>0</v>
      </c>
      <c r="Q25" s="406">
        <f t="shared" si="0"/>
        <v>130350</v>
      </c>
    </row>
    <row r="26" spans="2:17" ht="13.5">
      <c r="B26" s="153"/>
      <c r="C26" s="464" t="s">
        <v>227</v>
      </c>
      <c r="D26" s="427"/>
      <c r="E26" s="428"/>
      <c r="F26" s="473">
        <v>0</v>
      </c>
      <c r="G26" s="430">
        <v>0</v>
      </c>
      <c r="H26" s="774"/>
      <c r="I26" s="474">
        <v>0</v>
      </c>
      <c r="J26" s="430">
        <v>0</v>
      </c>
      <c r="K26" s="774"/>
      <c r="L26" s="430">
        <v>0</v>
      </c>
      <c r="M26" s="430">
        <v>0</v>
      </c>
      <c r="N26" s="430">
        <v>0</v>
      </c>
      <c r="O26" s="430">
        <v>0</v>
      </c>
      <c r="P26" s="431">
        <v>0</v>
      </c>
      <c r="Q26" s="432">
        <f t="shared" si="0"/>
        <v>0</v>
      </c>
    </row>
    <row r="27" spans="2:17" s="156" customFormat="1" ht="13.5">
      <c r="B27" s="150" t="s">
        <v>228</v>
      </c>
      <c r="C27" s="23"/>
      <c r="D27" s="23"/>
      <c r="E27" s="176"/>
      <c r="F27" s="29">
        <v>1088</v>
      </c>
      <c r="G27" s="30">
        <v>2262</v>
      </c>
      <c r="H27" s="772"/>
      <c r="I27" s="30">
        <v>7661</v>
      </c>
      <c r="J27" s="30">
        <v>11545</v>
      </c>
      <c r="K27" s="772"/>
      <c r="L27" s="30">
        <v>2032</v>
      </c>
      <c r="M27" s="30">
        <v>661</v>
      </c>
      <c r="N27" s="30">
        <v>77</v>
      </c>
      <c r="O27" s="30">
        <v>407</v>
      </c>
      <c r="P27" s="160">
        <v>5345</v>
      </c>
      <c r="Q27" s="162">
        <f t="shared" si="0"/>
        <v>31078</v>
      </c>
    </row>
    <row r="28" spans="2:17" ht="13.5">
      <c r="B28" s="152"/>
      <c r="C28" s="463" t="s">
        <v>229</v>
      </c>
      <c r="D28" s="457"/>
      <c r="E28" s="458"/>
      <c r="F28" s="471">
        <v>0</v>
      </c>
      <c r="G28" s="460">
        <v>0</v>
      </c>
      <c r="H28" s="773"/>
      <c r="I28" s="472">
        <v>0</v>
      </c>
      <c r="J28" s="460">
        <v>0</v>
      </c>
      <c r="K28" s="773"/>
      <c r="L28" s="460">
        <v>0</v>
      </c>
      <c r="M28" s="460">
        <v>0</v>
      </c>
      <c r="N28" s="460">
        <v>0</v>
      </c>
      <c r="O28" s="460">
        <v>0</v>
      </c>
      <c r="P28" s="461">
        <v>0</v>
      </c>
      <c r="Q28" s="462">
        <f t="shared" si="0"/>
        <v>0</v>
      </c>
    </row>
    <row r="29" spans="2:17" ht="13.5">
      <c r="B29" s="152"/>
      <c r="C29" s="415" t="s">
        <v>230</v>
      </c>
      <c r="D29" s="412"/>
      <c r="E29" s="413"/>
      <c r="F29" s="469">
        <v>988</v>
      </c>
      <c r="G29" s="404">
        <v>2262</v>
      </c>
      <c r="H29" s="771"/>
      <c r="I29" s="470">
        <v>7157</v>
      </c>
      <c r="J29" s="404">
        <v>11235</v>
      </c>
      <c r="K29" s="771"/>
      <c r="L29" s="404">
        <v>2032</v>
      </c>
      <c r="M29" s="404">
        <v>561</v>
      </c>
      <c r="N29" s="404">
        <v>77</v>
      </c>
      <c r="O29" s="404">
        <v>107</v>
      </c>
      <c r="P29" s="405">
        <v>5345</v>
      </c>
      <c r="Q29" s="406">
        <f t="shared" si="0"/>
        <v>29764</v>
      </c>
    </row>
    <row r="30" spans="2:17" ht="13.5">
      <c r="B30" s="153"/>
      <c r="C30" s="464" t="s">
        <v>164</v>
      </c>
      <c r="D30" s="427"/>
      <c r="E30" s="428"/>
      <c r="F30" s="473">
        <v>100</v>
      </c>
      <c r="G30" s="430">
        <v>0</v>
      </c>
      <c r="H30" s="774"/>
      <c r="I30" s="474">
        <v>504</v>
      </c>
      <c r="J30" s="430">
        <v>310</v>
      </c>
      <c r="K30" s="774"/>
      <c r="L30" s="430">
        <v>0</v>
      </c>
      <c r="M30" s="430">
        <v>100</v>
      </c>
      <c r="N30" s="430">
        <v>0</v>
      </c>
      <c r="O30" s="430">
        <v>300</v>
      </c>
      <c r="P30" s="431">
        <v>0</v>
      </c>
      <c r="Q30" s="432">
        <f t="shared" si="0"/>
        <v>1314</v>
      </c>
    </row>
    <row r="31" spans="2:17" s="156" customFormat="1" ht="14.25" thickBot="1">
      <c r="B31" s="206" t="s">
        <v>231</v>
      </c>
      <c r="C31" s="207"/>
      <c r="D31" s="207"/>
      <c r="E31" s="252"/>
      <c r="F31" s="192">
        <v>1088</v>
      </c>
      <c r="G31" s="193">
        <v>78352</v>
      </c>
      <c r="H31" s="775"/>
      <c r="I31" s="193">
        <v>7661</v>
      </c>
      <c r="J31" s="193">
        <v>61105</v>
      </c>
      <c r="K31" s="775"/>
      <c r="L31" s="193">
        <v>2032</v>
      </c>
      <c r="M31" s="193">
        <v>661</v>
      </c>
      <c r="N31" s="193">
        <v>4777</v>
      </c>
      <c r="O31" s="193">
        <v>407</v>
      </c>
      <c r="P31" s="190">
        <v>787298</v>
      </c>
      <c r="Q31" s="194">
        <f t="shared" si="0"/>
        <v>943381</v>
      </c>
    </row>
    <row r="32" spans="2:17" s="156" customFormat="1" ht="13.5">
      <c r="B32" s="151" t="s">
        <v>232</v>
      </c>
      <c r="C32" s="163"/>
      <c r="D32" s="163"/>
      <c r="E32" s="175"/>
      <c r="F32" s="171">
        <v>122135</v>
      </c>
      <c r="G32" s="31">
        <v>521774</v>
      </c>
      <c r="H32" s="769"/>
      <c r="I32" s="31">
        <v>918190</v>
      </c>
      <c r="J32" s="31">
        <v>1171950</v>
      </c>
      <c r="K32" s="769"/>
      <c r="L32" s="31">
        <v>362987</v>
      </c>
      <c r="M32" s="31">
        <v>0</v>
      </c>
      <c r="N32" s="31">
        <v>0</v>
      </c>
      <c r="O32" s="31">
        <v>138553</v>
      </c>
      <c r="P32" s="164">
        <v>3583658</v>
      </c>
      <c r="Q32" s="165">
        <f t="shared" si="0"/>
        <v>6819247</v>
      </c>
    </row>
    <row r="33" spans="2:17" s="156" customFormat="1" ht="13.5">
      <c r="B33" s="151"/>
      <c r="C33" s="22" t="s">
        <v>233</v>
      </c>
      <c r="D33" s="23"/>
      <c r="E33" s="176"/>
      <c r="F33" s="471">
        <v>82316</v>
      </c>
      <c r="G33" s="460">
        <v>301105</v>
      </c>
      <c r="H33" s="773"/>
      <c r="I33" s="460">
        <v>325527</v>
      </c>
      <c r="J33" s="460">
        <v>276177</v>
      </c>
      <c r="K33" s="773"/>
      <c r="L33" s="460">
        <v>362987</v>
      </c>
      <c r="M33" s="460">
        <v>0</v>
      </c>
      <c r="N33" s="460">
        <v>0</v>
      </c>
      <c r="O33" s="460">
        <v>138553</v>
      </c>
      <c r="P33" s="461">
        <v>1325780</v>
      </c>
      <c r="Q33" s="462">
        <f t="shared" si="0"/>
        <v>2812445</v>
      </c>
    </row>
    <row r="34" spans="2:17" ht="13.5">
      <c r="B34" s="152"/>
      <c r="C34" s="25"/>
      <c r="D34" s="411" t="s">
        <v>234</v>
      </c>
      <c r="E34" s="413"/>
      <c r="F34" s="469">
        <v>82316</v>
      </c>
      <c r="G34" s="404">
        <v>0</v>
      </c>
      <c r="H34" s="771"/>
      <c r="I34" s="470">
        <v>0</v>
      </c>
      <c r="J34" s="404">
        <v>12077</v>
      </c>
      <c r="K34" s="771"/>
      <c r="L34" s="404">
        <v>362987</v>
      </c>
      <c r="M34" s="404">
        <v>0</v>
      </c>
      <c r="N34" s="404">
        <v>0</v>
      </c>
      <c r="O34" s="404">
        <v>0</v>
      </c>
      <c r="P34" s="405">
        <v>0</v>
      </c>
      <c r="Q34" s="406">
        <f t="shared" si="0"/>
        <v>457380</v>
      </c>
    </row>
    <row r="35" spans="2:17" ht="13.5">
      <c r="B35" s="152"/>
      <c r="C35" s="25"/>
      <c r="D35" s="411" t="s">
        <v>235</v>
      </c>
      <c r="E35" s="413"/>
      <c r="F35" s="469">
        <v>0</v>
      </c>
      <c r="G35" s="404">
        <v>0</v>
      </c>
      <c r="H35" s="771"/>
      <c r="I35" s="470">
        <v>0</v>
      </c>
      <c r="J35" s="404">
        <v>0</v>
      </c>
      <c r="K35" s="771"/>
      <c r="L35" s="404">
        <v>0</v>
      </c>
      <c r="M35" s="404">
        <v>0</v>
      </c>
      <c r="N35" s="404">
        <v>0</v>
      </c>
      <c r="O35" s="404">
        <v>0</v>
      </c>
      <c r="P35" s="405">
        <v>0</v>
      </c>
      <c r="Q35" s="406">
        <f t="shared" si="0"/>
        <v>0</v>
      </c>
    </row>
    <row r="36" spans="2:17" ht="13.5">
      <c r="B36" s="152"/>
      <c r="C36" s="25"/>
      <c r="D36" s="411" t="s">
        <v>236</v>
      </c>
      <c r="E36" s="413"/>
      <c r="F36" s="469">
        <v>0</v>
      </c>
      <c r="G36" s="404">
        <v>301105</v>
      </c>
      <c r="H36" s="771"/>
      <c r="I36" s="470">
        <v>15895</v>
      </c>
      <c r="J36" s="404">
        <v>65020</v>
      </c>
      <c r="K36" s="771"/>
      <c r="L36" s="404">
        <v>0</v>
      </c>
      <c r="M36" s="404">
        <v>0</v>
      </c>
      <c r="N36" s="404">
        <v>0</v>
      </c>
      <c r="O36" s="404">
        <v>138553</v>
      </c>
      <c r="P36" s="405">
        <v>1325780</v>
      </c>
      <c r="Q36" s="406">
        <f t="shared" si="0"/>
        <v>1846353</v>
      </c>
    </row>
    <row r="37" spans="2:17" ht="13.5">
      <c r="B37" s="152"/>
      <c r="C37" s="27"/>
      <c r="D37" s="426" t="s">
        <v>237</v>
      </c>
      <c r="E37" s="428"/>
      <c r="F37" s="473">
        <v>0</v>
      </c>
      <c r="G37" s="430">
        <v>0</v>
      </c>
      <c r="H37" s="774"/>
      <c r="I37" s="474">
        <v>309632</v>
      </c>
      <c r="J37" s="430">
        <v>199080</v>
      </c>
      <c r="K37" s="774"/>
      <c r="L37" s="430">
        <v>0</v>
      </c>
      <c r="M37" s="430">
        <v>0</v>
      </c>
      <c r="N37" s="430">
        <v>0</v>
      </c>
      <c r="O37" s="430">
        <v>0</v>
      </c>
      <c r="P37" s="431">
        <v>0</v>
      </c>
      <c r="Q37" s="432">
        <f t="shared" si="0"/>
        <v>508712</v>
      </c>
    </row>
    <row r="38" spans="2:17" s="156" customFormat="1" ht="13.5">
      <c r="B38" s="151"/>
      <c r="C38" s="22" t="s">
        <v>238</v>
      </c>
      <c r="D38" s="23"/>
      <c r="E38" s="176"/>
      <c r="F38" s="471">
        <v>39819</v>
      </c>
      <c r="G38" s="460">
        <v>220669</v>
      </c>
      <c r="H38" s="773"/>
      <c r="I38" s="460">
        <v>592663</v>
      </c>
      <c r="J38" s="460">
        <v>895773</v>
      </c>
      <c r="K38" s="773"/>
      <c r="L38" s="460">
        <v>0</v>
      </c>
      <c r="M38" s="460">
        <v>0</v>
      </c>
      <c r="N38" s="460">
        <v>0</v>
      </c>
      <c r="O38" s="460">
        <v>0</v>
      </c>
      <c r="P38" s="461">
        <v>2257878</v>
      </c>
      <c r="Q38" s="462">
        <f t="shared" si="0"/>
        <v>4006802</v>
      </c>
    </row>
    <row r="39" spans="2:17" ht="13.5">
      <c r="B39" s="152"/>
      <c r="C39" s="25"/>
      <c r="D39" s="411" t="s">
        <v>239</v>
      </c>
      <c r="E39" s="413"/>
      <c r="F39" s="469">
        <v>39819</v>
      </c>
      <c r="G39" s="404">
        <v>220669</v>
      </c>
      <c r="H39" s="771"/>
      <c r="I39" s="470">
        <v>592663</v>
      </c>
      <c r="J39" s="404">
        <v>895773</v>
      </c>
      <c r="K39" s="771"/>
      <c r="L39" s="404">
        <v>0</v>
      </c>
      <c r="M39" s="404">
        <v>0</v>
      </c>
      <c r="N39" s="404">
        <v>0</v>
      </c>
      <c r="O39" s="404">
        <v>0</v>
      </c>
      <c r="P39" s="405">
        <v>2257878</v>
      </c>
      <c r="Q39" s="406">
        <f t="shared" si="0"/>
        <v>4006802</v>
      </c>
    </row>
    <row r="40" spans="2:17" ht="13.5">
      <c r="B40" s="153"/>
      <c r="C40" s="27"/>
      <c r="D40" s="426" t="s">
        <v>240</v>
      </c>
      <c r="E40" s="428"/>
      <c r="F40" s="473">
        <v>0</v>
      </c>
      <c r="G40" s="430">
        <v>0</v>
      </c>
      <c r="H40" s="774"/>
      <c r="I40" s="474">
        <v>0</v>
      </c>
      <c r="J40" s="430">
        <v>0</v>
      </c>
      <c r="K40" s="774"/>
      <c r="L40" s="430">
        <v>0</v>
      </c>
      <c r="M40" s="430">
        <v>0</v>
      </c>
      <c r="N40" s="430">
        <v>0</v>
      </c>
      <c r="O40" s="430">
        <v>0</v>
      </c>
      <c r="P40" s="431">
        <v>0</v>
      </c>
      <c r="Q40" s="432">
        <f t="shared" si="0"/>
        <v>0</v>
      </c>
    </row>
    <row r="41" spans="2:17" s="156" customFormat="1" ht="13.5">
      <c r="B41" s="150" t="s">
        <v>241</v>
      </c>
      <c r="C41" s="23"/>
      <c r="D41" s="23"/>
      <c r="E41" s="176"/>
      <c r="F41" s="200">
        <v>433470</v>
      </c>
      <c r="G41" s="201">
        <v>846597</v>
      </c>
      <c r="H41" s="776"/>
      <c r="I41" s="201">
        <v>576023</v>
      </c>
      <c r="J41" s="201">
        <v>1252501</v>
      </c>
      <c r="K41" s="776"/>
      <c r="L41" s="201">
        <v>59719</v>
      </c>
      <c r="M41" s="201">
        <v>169753</v>
      </c>
      <c r="N41" s="201">
        <v>150416</v>
      </c>
      <c r="O41" s="201">
        <v>3898</v>
      </c>
      <c r="P41" s="202">
        <v>908024</v>
      </c>
      <c r="Q41" s="203">
        <f t="shared" si="0"/>
        <v>4400401</v>
      </c>
    </row>
    <row r="42" spans="2:17" s="156" customFormat="1" ht="13.5">
      <c r="B42" s="151"/>
      <c r="C42" s="22" t="s">
        <v>242</v>
      </c>
      <c r="D42" s="23"/>
      <c r="E42" s="176"/>
      <c r="F42" s="475">
        <v>432676</v>
      </c>
      <c r="G42" s="476">
        <v>887563</v>
      </c>
      <c r="H42" s="777"/>
      <c r="I42" s="476">
        <v>498254</v>
      </c>
      <c r="J42" s="476">
        <v>798405</v>
      </c>
      <c r="K42" s="777"/>
      <c r="L42" s="476">
        <v>15474</v>
      </c>
      <c r="M42" s="476">
        <v>200334</v>
      </c>
      <c r="N42" s="476">
        <v>136500</v>
      </c>
      <c r="O42" s="476">
        <v>0</v>
      </c>
      <c r="P42" s="477">
        <v>2291452</v>
      </c>
      <c r="Q42" s="478">
        <f t="shared" si="0"/>
        <v>5260658</v>
      </c>
    </row>
    <row r="43" spans="2:17" ht="13.5">
      <c r="B43" s="152"/>
      <c r="C43" s="25"/>
      <c r="D43" s="411" t="s">
        <v>243</v>
      </c>
      <c r="E43" s="413"/>
      <c r="F43" s="479">
        <v>117900</v>
      </c>
      <c r="G43" s="480">
        <v>571954</v>
      </c>
      <c r="H43" s="778"/>
      <c r="I43" s="481">
        <v>260831</v>
      </c>
      <c r="J43" s="480">
        <v>405583</v>
      </c>
      <c r="K43" s="778"/>
      <c r="L43" s="480">
        <v>0</v>
      </c>
      <c r="M43" s="480">
        <v>0</v>
      </c>
      <c r="N43" s="480">
        <v>0</v>
      </c>
      <c r="O43" s="480">
        <v>0</v>
      </c>
      <c r="P43" s="482">
        <v>1303105</v>
      </c>
      <c r="Q43" s="483">
        <f t="shared" si="0"/>
        <v>2659373</v>
      </c>
    </row>
    <row r="44" spans="2:17" ht="13.5">
      <c r="B44" s="152"/>
      <c r="C44" s="25"/>
      <c r="D44" s="411" t="s">
        <v>244</v>
      </c>
      <c r="E44" s="413"/>
      <c r="F44" s="479">
        <v>0</v>
      </c>
      <c r="G44" s="480">
        <v>0</v>
      </c>
      <c r="H44" s="778"/>
      <c r="I44" s="481">
        <v>0</v>
      </c>
      <c r="J44" s="480">
        <v>0</v>
      </c>
      <c r="K44" s="778"/>
      <c r="L44" s="480">
        <v>0</v>
      </c>
      <c r="M44" s="480">
        <v>0</v>
      </c>
      <c r="N44" s="480">
        <v>0</v>
      </c>
      <c r="O44" s="480">
        <v>0</v>
      </c>
      <c r="P44" s="482">
        <v>0</v>
      </c>
      <c r="Q44" s="483">
        <f t="shared" si="0"/>
        <v>0</v>
      </c>
    </row>
    <row r="45" spans="2:17" ht="13.5">
      <c r="B45" s="152"/>
      <c r="C45" s="25"/>
      <c r="D45" s="411" t="s">
        <v>245</v>
      </c>
      <c r="E45" s="413"/>
      <c r="F45" s="479">
        <v>0</v>
      </c>
      <c r="G45" s="480">
        <v>0</v>
      </c>
      <c r="H45" s="778"/>
      <c r="I45" s="481">
        <v>237423</v>
      </c>
      <c r="J45" s="480">
        <v>392822</v>
      </c>
      <c r="K45" s="778"/>
      <c r="L45" s="480">
        <v>0</v>
      </c>
      <c r="M45" s="480">
        <v>0</v>
      </c>
      <c r="N45" s="480">
        <v>0</v>
      </c>
      <c r="O45" s="480">
        <v>0</v>
      </c>
      <c r="P45" s="482">
        <v>478657</v>
      </c>
      <c r="Q45" s="483">
        <f t="shared" si="0"/>
        <v>1108902</v>
      </c>
    </row>
    <row r="46" spans="2:17" ht="13.5">
      <c r="B46" s="152"/>
      <c r="C46" s="25"/>
      <c r="D46" s="411" t="s">
        <v>246</v>
      </c>
      <c r="E46" s="413"/>
      <c r="F46" s="479">
        <v>0</v>
      </c>
      <c r="G46" s="480">
        <v>0</v>
      </c>
      <c r="H46" s="778"/>
      <c r="I46" s="481">
        <v>0</v>
      </c>
      <c r="J46" s="480">
        <v>0</v>
      </c>
      <c r="K46" s="778"/>
      <c r="L46" s="480">
        <v>0</v>
      </c>
      <c r="M46" s="480">
        <v>0</v>
      </c>
      <c r="N46" s="480">
        <v>0</v>
      </c>
      <c r="O46" s="480">
        <v>0</v>
      </c>
      <c r="P46" s="482">
        <v>0</v>
      </c>
      <c r="Q46" s="483">
        <f t="shared" si="0"/>
        <v>0</v>
      </c>
    </row>
    <row r="47" spans="2:17" ht="13.5">
      <c r="B47" s="152"/>
      <c r="C47" s="27"/>
      <c r="D47" s="426" t="s">
        <v>212</v>
      </c>
      <c r="E47" s="428"/>
      <c r="F47" s="484">
        <v>314776</v>
      </c>
      <c r="G47" s="485">
        <v>315609</v>
      </c>
      <c r="H47" s="779"/>
      <c r="I47" s="486">
        <v>0</v>
      </c>
      <c r="J47" s="485">
        <v>0</v>
      </c>
      <c r="K47" s="779"/>
      <c r="L47" s="485">
        <v>15474</v>
      </c>
      <c r="M47" s="485">
        <v>200334</v>
      </c>
      <c r="N47" s="485">
        <v>136500</v>
      </c>
      <c r="O47" s="485">
        <v>0</v>
      </c>
      <c r="P47" s="487">
        <v>509690</v>
      </c>
      <c r="Q47" s="488">
        <f t="shared" si="0"/>
        <v>1492383</v>
      </c>
    </row>
    <row r="48" spans="2:17" s="156" customFormat="1" ht="13.5">
      <c r="B48" s="151"/>
      <c r="C48" s="22" t="s">
        <v>247</v>
      </c>
      <c r="D48" s="23"/>
      <c r="E48" s="176"/>
      <c r="F48" s="475">
        <v>794</v>
      </c>
      <c r="G48" s="476">
        <v>-40966</v>
      </c>
      <c r="H48" s="777"/>
      <c r="I48" s="476">
        <v>77769</v>
      </c>
      <c r="J48" s="476">
        <v>454096</v>
      </c>
      <c r="K48" s="777"/>
      <c r="L48" s="476">
        <v>44245</v>
      </c>
      <c r="M48" s="476">
        <v>-30581</v>
      </c>
      <c r="N48" s="476">
        <v>13916</v>
      </c>
      <c r="O48" s="476">
        <v>3898</v>
      </c>
      <c r="P48" s="477">
        <v>-1383428</v>
      </c>
      <c r="Q48" s="478">
        <f t="shared" si="0"/>
        <v>-860257</v>
      </c>
    </row>
    <row r="49" spans="2:17" ht="13.5">
      <c r="B49" s="152"/>
      <c r="C49" s="25"/>
      <c r="D49" s="411" t="s">
        <v>248</v>
      </c>
      <c r="E49" s="413"/>
      <c r="F49" s="479">
        <v>794</v>
      </c>
      <c r="G49" s="480">
        <v>0</v>
      </c>
      <c r="H49" s="778"/>
      <c r="I49" s="481">
        <v>0</v>
      </c>
      <c r="J49" s="480">
        <v>350541</v>
      </c>
      <c r="K49" s="778"/>
      <c r="L49" s="480">
        <v>0</v>
      </c>
      <c r="M49" s="480">
        <v>0</v>
      </c>
      <c r="N49" s="480">
        <v>0</v>
      </c>
      <c r="O49" s="480">
        <v>0</v>
      </c>
      <c r="P49" s="482">
        <v>2851</v>
      </c>
      <c r="Q49" s="483">
        <f t="shared" si="0"/>
        <v>354186</v>
      </c>
    </row>
    <row r="50" spans="2:17" ht="13.5">
      <c r="B50" s="152"/>
      <c r="C50" s="25"/>
      <c r="D50" s="411" t="s">
        <v>249</v>
      </c>
      <c r="E50" s="413"/>
      <c r="F50" s="479">
        <v>0</v>
      </c>
      <c r="G50" s="480">
        <v>0</v>
      </c>
      <c r="H50" s="778"/>
      <c r="I50" s="481">
        <v>0</v>
      </c>
      <c r="J50" s="480">
        <v>0</v>
      </c>
      <c r="K50" s="778"/>
      <c r="L50" s="480">
        <v>0</v>
      </c>
      <c r="M50" s="480">
        <v>0</v>
      </c>
      <c r="N50" s="480">
        <v>0</v>
      </c>
      <c r="O50" s="480">
        <v>3151</v>
      </c>
      <c r="P50" s="482">
        <v>0</v>
      </c>
      <c r="Q50" s="483">
        <f t="shared" si="0"/>
        <v>3151</v>
      </c>
    </row>
    <row r="51" spans="2:17" ht="13.5">
      <c r="B51" s="152"/>
      <c r="C51" s="25"/>
      <c r="D51" s="411" t="s">
        <v>250</v>
      </c>
      <c r="E51" s="413"/>
      <c r="F51" s="469">
        <v>0</v>
      </c>
      <c r="G51" s="404">
        <v>0</v>
      </c>
      <c r="H51" s="771"/>
      <c r="I51" s="470">
        <v>0</v>
      </c>
      <c r="J51" s="404">
        <v>105379</v>
      </c>
      <c r="K51" s="771"/>
      <c r="L51" s="404">
        <v>0</v>
      </c>
      <c r="M51" s="404">
        <v>0</v>
      </c>
      <c r="N51" s="404">
        <v>0</v>
      </c>
      <c r="O51" s="404">
        <v>0</v>
      </c>
      <c r="P51" s="405">
        <v>0</v>
      </c>
      <c r="Q51" s="406">
        <f t="shared" si="0"/>
        <v>105379</v>
      </c>
    </row>
    <row r="52" spans="2:17" ht="13.5">
      <c r="B52" s="152"/>
      <c r="C52" s="25"/>
      <c r="D52" s="411" t="s">
        <v>251</v>
      </c>
      <c r="E52" s="413"/>
      <c r="F52" s="469">
        <v>0</v>
      </c>
      <c r="G52" s="404">
        <v>0</v>
      </c>
      <c r="H52" s="771"/>
      <c r="I52" s="470">
        <v>0</v>
      </c>
      <c r="J52" s="404">
        <v>0</v>
      </c>
      <c r="K52" s="771"/>
      <c r="L52" s="404">
        <v>0</v>
      </c>
      <c r="M52" s="404">
        <v>0</v>
      </c>
      <c r="N52" s="404">
        <v>0</v>
      </c>
      <c r="O52" s="404">
        <v>0</v>
      </c>
      <c r="P52" s="405">
        <v>0</v>
      </c>
      <c r="Q52" s="406">
        <f t="shared" si="0"/>
        <v>0</v>
      </c>
    </row>
    <row r="53" spans="2:17" ht="13.5">
      <c r="B53" s="152"/>
      <c r="C53" s="25"/>
      <c r="D53" s="411" t="s">
        <v>252</v>
      </c>
      <c r="E53" s="413"/>
      <c r="F53" s="469">
        <v>0</v>
      </c>
      <c r="G53" s="404">
        <v>0</v>
      </c>
      <c r="H53" s="771"/>
      <c r="I53" s="404">
        <v>77769</v>
      </c>
      <c r="J53" s="404">
        <v>0</v>
      </c>
      <c r="K53" s="771"/>
      <c r="L53" s="404">
        <v>44245</v>
      </c>
      <c r="M53" s="404">
        <v>0</v>
      </c>
      <c r="N53" s="404">
        <v>13916</v>
      </c>
      <c r="O53" s="404">
        <v>747</v>
      </c>
      <c r="P53" s="405">
        <v>0</v>
      </c>
      <c r="Q53" s="406">
        <f t="shared" si="0"/>
        <v>136677</v>
      </c>
    </row>
    <row r="54" spans="2:17" ht="13.5">
      <c r="B54" s="152"/>
      <c r="C54" s="25"/>
      <c r="D54" s="438" t="s">
        <v>443</v>
      </c>
      <c r="E54" s="251"/>
      <c r="F54" s="423">
        <v>0</v>
      </c>
      <c r="G54" s="424">
        <v>40966</v>
      </c>
      <c r="H54" s="780"/>
      <c r="I54" s="424">
        <v>0</v>
      </c>
      <c r="J54" s="424">
        <v>1824</v>
      </c>
      <c r="K54" s="780"/>
      <c r="L54" s="424">
        <v>0</v>
      </c>
      <c r="M54" s="424">
        <v>30581</v>
      </c>
      <c r="N54" s="424">
        <v>0</v>
      </c>
      <c r="O54" s="424">
        <v>0</v>
      </c>
      <c r="P54" s="19">
        <v>1386279</v>
      </c>
      <c r="Q54" s="425">
        <f t="shared" si="0"/>
        <v>1459650</v>
      </c>
    </row>
    <row r="55" spans="2:17" ht="13.5">
      <c r="B55" s="152"/>
      <c r="C55" s="25"/>
      <c r="D55" s="438" t="s">
        <v>253</v>
      </c>
      <c r="E55" s="433" t="s">
        <v>254</v>
      </c>
      <c r="F55" s="403">
        <v>0</v>
      </c>
      <c r="G55" s="404">
        <v>19521</v>
      </c>
      <c r="H55" s="771"/>
      <c r="I55" s="404">
        <v>58671</v>
      </c>
      <c r="J55" s="404">
        <v>0</v>
      </c>
      <c r="K55" s="771"/>
      <c r="L55" s="404">
        <v>4673</v>
      </c>
      <c r="M55" s="404">
        <v>203</v>
      </c>
      <c r="N55" s="404">
        <v>482</v>
      </c>
      <c r="O55" s="404">
        <v>738</v>
      </c>
      <c r="P55" s="405">
        <v>2940</v>
      </c>
      <c r="Q55" s="406">
        <f t="shared" si="0"/>
        <v>87228</v>
      </c>
    </row>
    <row r="56" spans="2:17" ht="13.5">
      <c r="B56" s="153"/>
      <c r="C56" s="27"/>
      <c r="D56" s="439"/>
      <c r="E56" s="435" t="s">
        <v>444</v>
      </c>
      <c r="F56" s="429">
        <v>0</v>
      </c>
      <c r="G56" s="430">
        <v>0</v>
      </c>
      <c r="H56" s="774"/>
      <c r="I56" s="430">
        <v>0</v>
      </c>
      <c r="J56" s="430">
        <v>2136</v>
      </c>
      <c r="K56" s="774"/>
      <c r="L56" s="430">
        <v>0</v>
      </c>
      <c r="M56" s="430">
        <v>0</v>
      </c>
      <c r="N56" s="430">
        <v>0</v>
      </c>
      <c r="O56" s="430">
        <v>0</v>
      </c>
      <c r="P56" s="431">
        <v>0</v>
      </c>
      <c r="Q56" s="432">
        <f t="shared" si="0"/>
        <v>2136</v>
      </c>
    </row>
    <row r="57" spans="2:17" s="156" customFormat="1" ht="14.25" thickBot="1">
      <c r="B57" s="206" t="s">
        <v>255</v>
      </c>
      <c r="C57" s="207"/>
      <c r="D57" s="207"/>
      <c r="E57" s="252"/>
      <c r="F57" s="192">
        <v>555605</v>
      </c>
      <c r="G57" s="193">
        <v>1368371</v>
      </c>
      <c r="H57" s="775"/>
      <c r="I57" s="193">
        <v>1494213</v>
      </c>
      <c r="J57" s="193">
        <v>2424451</v>
      </c>
      <c r="K57" s="775"/>
      <c r="L57" s="193">
        <v>422706</v>
      </c>
      <c r="M57" s="193">
        <v>169753</v>
      </c>
      <c r="N57" s="193">
        <v>150416</v>
      </c>
      <c r="O57" s="193">
        <v>142451</v>
      </c>
      <c r="P57" s="190">
        <v>4491682</v>
      </c>
      <c r="Q57" s="194">
        <f t="shared" si="0"/>
        <v>11219648</v>
      </c>
    </row>
    <row r="58" spans="2:17" s="156" customFormat="1" ht="13.5">
      <c r="B58" s="197" t="s">
        <v>256</v>
      </c>
      <c r="C58" s="198"/>
      <c r="D58" s="198"/>
      <c r="E58" s="253"/>
      <c r="F58" s="171">
        <v>556693</v>
      </c>
      <c r="G58" s="31">
        <v>1446723</v>
      </c>
      <c r="H58" s="769"/>
      <c r="I58" s="31">
        <v>1501874</v>
      </c>
      <c r="J58" s="31">
        <v>2485556</v>
      </c>
      <c r="K58" s="769"/>
      <c r="L58" s="31">
        <v>424738</v>
      </c>
      <c r="M58" s="31">
        <v>170414</v>
      </c>
      <c r="N58" s="31">
        <v>155193</v>
      </c>
      <c r="O58" s="31">
        <v>142858</v>
      </c>
      <c r="P58" s="164">
        <v>5278980</v>
      </c>
      <c r="Q58" s="165">
        <f t="shared" si="0"/>
        <v>12163029</v>
      </c>
    </row>
    <row r="59" spans="2:17" ht="13.5">
      <c r="B59" s="154" t="s">
        <v>257</v>
      </c>
      <c r="C59" s="28"/>
      <c r="D59" s="28"/>
      <c r="E59" s="177"/>
      <c r="F59" s="29">
        <v>0</v>
      </c>
      <c r="G59" s="30">
        <v>0</v>
      </c>
      <c r="H59" s="772"/>
      <c r="I59" s="49">
        <v>0</v>
      </c>
      <c r="J59" s="30">
        <v>0</v>
      </c>
      <c r="K59" s="772"/>
      <c r="L59" s="30">
        <v>0</v>
      </c>
      <c r="M59" s="30">
        <v>0</v>
      </c>
      <c r="N59" s="30">
        <v>0</v>
      </c>
      <c r="O59" s="30">
        <v>0</v>
      </c>
      <c r="P59" s="160">
        <v>0</v>
      </c>
      <c r="Q59" s="162">
        <f t="shared" si="0"/>
        <v>0</v>
      </c>
    </row>
    <row r="60" spans="2:17" ht="13.5">
      <c r="B60" s="154" t="s">
        <v>258</v>
      </c>
      <c r="C60" s="28"/>
      <c r="D60" s="28"/>
      <c r="E60" s="177"/>
      <c r="F60" s="29">
        <v>0</v>
      </c>
      <c r="G60" s="30">
        <v>0</v>
      </c>
      <c r="H60" s="772"/>
      <c r="I60" s="49">
        <v>0</v>
      </c>
      <c r="J60" s="30">
        <v>0</v>
      </c>
      <c r="K60" s="772"/>
      <c r="L60" s="30">
        <v>0</v>
      </c>
      <c r="M60" s="30">
        <v>0</v>
      </c>
      <c r="N60" s="30">
        <v>0</v>
      </c>
      <c r="O60" s="30">
        <v>0</v>
      </c>
      <c r="P60" s="160">
        <v>0</v>
      </c>
      <c r="Q60" s="162">
        <f t="shared" si="0"/>
        <v>0</v>
      </c>
    </row>
    <row r="61" spans="2:17" ht="13.5">
      <c r="B61" s="455" t="s">
        <v>259</v>
      </c>
      <c r="C61" s="456" t="s">
        <v>260</v>
      </c>
      <c r="D61" s="457"/>
      <c r="E61" s="458"/>
      <c r="F61" s="459">
        <v>0</v>
      </c>
      <c r="G61" s="460">
        <v>19521</v>
      </c>
      <c r="H61" s="773"/>
      <c r="I61" s="460">
        <v>58671</v>
      </c>
      <c r="J61" s="460">
        <v>0</v>
      </c>
      <c r="K61" s="773"/>
      <c r="L61" s="460">
        <v>4673</v>
      </c>
      <c r="M61" s="460">
        <v>203</v>
      </c>
      <c r="N61" s="460">
        <v>482</v>
      </c>
      <c r="O61" s="460">
        <v>738</v>
      </c>
      <c r="P61" s="461">
        <v>2940</v>
      </c>
      <c r="Q61" s="462">
        <f t="shared" si="0"/>
        <v>87228</v>
      </c>
    </row>
    <row r="62" spans="1:17" ht="14.25" thickBot="1">
      <c r="A62" s="563"/>
      <c r="B62" s="245" t="s">
        <v>261</v>
      </c>
      <c r="C62" s="417" t="s">
        <v>445</v>
      </c>
      <c r="D62" s="418"/>
      <c r="E62" s="419"/>
      <c r="F62" s="407">
        <v>0</v>
      </c>
      <c r="G62" s="408">
        <v>0</v>
      </c>
      <c r="H62" s="781"/>
      <c r="I62" s="408">
        <v>0</v>
      </c>
      <c r="J62" s="408">
        <v>2136</v>
      </c>
      <c r="K62" s="781"/>
      <c r="L62" s="408">
        <v>0</v>
      </c>
      <c r="M62" s="408">
        <v>0</v>
      </c>
      <c r="N62" s="408">
        <v>0</v>
      </c>
      <c r="O62" s="408">
        <v>0</v>
      </c>
      <c r="P62" s="409">
        <v>0</v>
      </c>
      <c r="Q62" s="410">
        <f>SUM(F62:P62)</f>
        <v>2136</v>
      </c>
    </row>
    <row r="63" spans="5:17" ht="13.5" hidden="1">
      <c r="E63" s="13" t="s">
        <v>365</v>
      </c>
      <c r="F63" s="46">
        <f>F57-F38</f>
        <v>515786</v>
      </c>
      <c r="G63" s="46">
        <f aca="true" t="shared" si="2" ref="G63:Q63">G57-G38</f>
        <v>1147702</v>
      </c>
      <c r="H63" s="569">
        <f t="shared" si="2"/>
        <v>0</v>
      </c>
      <c r="I63" s="46">
        <f t="shared" si="2"/>
        <v>901550</v>
      </c>
      <c r="J63" s="46">
        <f t="shared" si="2"/>
        <v>1528678</v>
      </c>
      <c r="K63" s="569">
        <f t="shared" si="2"/>
        <v>0</v>
      </c>
      <c r="L63" s="46">
        <f t="shared" si="2"/>
        <v>422706</v>
      </c>
      <c r="M63" s="46">
        <f t="shared" si="2"/>
        <v>169753</v>
      </c>
      <c r="N63" s="46">
        <f t="shared" si="2"/>
        <v>150416</v>
      </c>
      <c r="O63" s="46">
        <f t="shared" si="2"/>
        <v>142451</v>
      </c>
      <c r="P63" s="46">
        <f t="shared" si="2"/>
        <v>2233804</v>
      </c>
      <c r="Q63" s="46">
        <f t="shared" si="2"/>
        <v>7212846</v>
      </c>
    </row>
    <row r="64" ht="13.5" hidden="1"/>
    <row r="65" spans="3:17" ht="13.5" hidden="1">
      <c r="C65" s="14" t="s">
        <v>2</v>
      </c>
      <c r="E65" s="14" t="s">
        <v>3</v>
      </c>
      <c r="F65" s="46">
        <f>+F6-F7-F8+F9-F10-F11</f>
        <v>0</v>
      </c>
      <c r="G65" s="46">
        <f aca="true" t="shared" si="3" ref="G65:Q65">+G6-G7-G8+G9-G10-G11</f>
        <v>0</v>
      </c>
      <c r="H65" s="569">
        <f>+H6-H7-H8+H9-H10-H11</f>
        <v>0</v>
      </c>
      <c r="I65" s="46">
        <f t="shared" si="3"/>
        <v>0</v>
      </c>
      <c r="J65" s="46">
        <f>+J6-J7-J8+J9-J10-J11</f>
        <v>0</v>
      </c>
      <c r="L65" s="46">
        <f>+L6-L7-L8+L9-L10-L11</f>
        <v>0</v>
      </c>
      <c r="M65" s="46">
        <f t="shared" si="3"/>
        <v>0</v>
      </c>
      <c r="N65" s="46">
        <f>+N6-N7-N8+N9-N10-N11</f>
        <v>0</v>
      </c>
      <c r="O65" s="46">
        <f t="shared" si="3"/>
        <v>0</v>
      </c>
      <c r="P65" s="46">
        <f t="shared" si="3"/>
        <v>0</v>
      </c>
      <c r="Q65" s="46">
        <f t="shared" si="3"/>
        <v>0</v>
      </c>
    </row>
    <row r="66" spans="5:17" ht="13.5" hidden="1">
      <c r="E66" s="14" t="s">
        <v>4</v>
      </c>
      <c r="F66" s="46">
        <f>+F5-F6-F12-F13</f>
        <v>0</v>
      </c>
      <c r="G66" s="46">
        <f aca="true" t="shared" si="4" ref="G66:Q66">+G5-G6-G12-G13</f>
        <v>0</v>
      </c>
      <c r="H66" s="569">
        <f>+H5-H6-H12-H13</f>
        <v>0</v>
      </c>
      <c r="I66" s="46">
        <f t="shared" si="4"/>
        <v>0</v>
      </c>
      <c r="J66" s="46">
        <f>+J5-J6-J12-J13</f>
        <v>0</v>
      </c>
      <c r="L66" s="46">
        <f>+L5-L6-L12-L13</f>
        <v>0</v>
      </c>
      <c r="M66" s="46">
        <f t="shared" si="4"/>
        <v>0</v>
      </c>
      <c r="N66" s="46">
        <f>+N5-N6-N12-N13</f>
        <v>0</v>
      </c>
      <c r="O66" s="46">
        <f t="shared" si="4"/>
        <v>0</v>
      </c>
      <c r="P66" s="46">
        <f t="shared" si="4"/>
        <v>0</v>
      </c>
      <c r="Q66" s="46">
        <f t="shared" si="4"/>
        <v>0</v>
      </c>
    </row>
    <row r="67" spans="5:17" ht="13.5" hidden="1">
      <c r="E67" s="14" t="s">
        <v>5</v>
      </c>
      <c r="F67" s="46">
        <f>SUM(F15:F18)-F14</f>
        <v>-5</v>
      </c>
      <c r="G67" s="46">
        <f aca="true" t="shared" si="5" ref="G67:P67">SUM(G15:G18)-G14</f>
        <v>0</v>
      </c>
      <c r="H67" s="569">
        <f>SUM(H15:H18)-H14</f>
        <v>0</v>
      </c>
      <c r="I67" s="46">
        <f t="shared" si="5"/>
        <v>-300</v>
      </c>
      <c r="J67" s="46">
        <f>SUM(J15:J18)-J14</f>
        <v>-299</v>
      </c>
      <c r="L67" s="46">
        <f>SUM(L15:L18)-L14</f>
        <v>0</v>
      </c>
      <c r="M67" s="46">
        <f t="shared" si="5"/>
        <v>0</v>
      </c>
      <c r="N67" s="46">
        <f>SUM(N15:N18)-N14</f>
        <v>0</v>
      </c>
      <c r="O67" s="46">
        <f t="shared" si="5"/>
        <v>0</v>
      </c>
      <c r="P67" s="46">
        <f t="shared" si="5"/>
        <v>0</v>
      </c>
      <c r="Q67" s="46">
        <f>SUM(Q15:Q18)-Q14</f>
        <v>-604</v>
      </c>
    </row>
    <row r="68" spans="5:17" ht="13.5" hidden="1">
      <c r="E68" s="14" t="s">
        <v>6</v>
      </c>
      <c r="F68" s="46">
        <f>+F5+F14+F19-F20</f>
        <v>0</v>
      </c>
      <c r="G68" s="46">
        <f aca="true" t="shared" si="6" ref="G68:Q68">+G5+G14+G19-G20</f>
        <v>0</v>
      </c>
      <c r="H68" s="569">
        <f>+H5+H14+H19-H20</f>
        <v>0</v>
      </c>
      <c r="I68" s="46">
        <f t="shared" si="6"/>
        <v>0</v>
      </c>
      <c r="J68" s="46">
        <f>+J5+J14+J19-J20</f>
        <v>0</v>
      </c>
      <c r="L68" s="46">
        <f>+L5+L14+L19-L20</f>
        <v>0</v>
      </c>
      <c r="M68" s="46">
        <f t="shared" si="6"/>
        <v>0</v>
      </c>
      <c r="N68" s="46">
        <f>+N5+N14+N19-N20</f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</row>
    <row r="69" spans="5:17" ht="13.5" hidden="1">
      <c r="E69" s="14" t="s">
        <v>7</v>
      </c>
      <c r="F69" s="46">
        <f>SUM(F22:F26)-F21</f>
        <v>0</v>
      </c>
      <c r="G69" s="46">
        <f aca="true" t="shared" si="7" ref="G69:Q69">SUM(G22:G26)-G21</f>
        <v>0</v>
      </c>
      <c r="H69" s="569">
        <f>SUM(H22:H26)-H21</f>
        <v>0</v>
      </c>
      <c r="I69" s="46">
        <f t="shared" si="7"/>
        <v>0</v>
      </c>
      <c r="J69" s="46">
        <f>SUM(J22:J26)-J21</f>
        <v>0</v>
      </c>
      <c r="L69" s="46">
        <f>SUM(L22:L26)-L21</f>
        <v>0</v>
      </c>
      <c r="M69" s="46">
        <f t="shared" si="7"/>
        <v>0</v>
      </c>
      <c r="N69" s="46">
        <f>SUM(N22:N26)-N21</f>
        <v>0</v>
      </c>
      <c r="O69" s="46">
        <f t="shared" si="7"/>
        <v>0</v>
      </c>
      <c r="P69" s="46">
        <f t="shared" si="7"/>
        <v>0</v>
      </c>
      <c r="Q69" s="46">
        <f t="shared" si="7"/>
        <v>0</v>
      </c>
    </row>
    <row r="70" spans="5:17" ht="13.5" hidden="1">
      <c r="E70" s="14" t="s">
        <v>8</v>
      </c>
      <c r="F70" s="46">
        <f>SUM(F28:F30)-F27</f>
        <v>0</v>
      </c>
      <c r="G70" s="46">
        <f aca="true" t="shared" si="8" ref="G70:Q70">SUM(G28:G30)-G27</f>
        <v>0</v>
      </c>
      <c r="H70" s="569">
        <f>SUM(H28:H30)-H27</f>
        <v>0</v>
      </c>
      <c r="I70" s="46">
        <f t="shared" si="8"/>
        <v>0</v>
      </c>
      <c r="J70" s="46">
        <f>SUM(J28:J30)-J27</f>
        <v>0</v>
      </c>
      <c r="L70" s="46">
        <f>SUM(L28:L30)-L27</f>
        <v>0</v>
      </c>
      <c r="M70" s="46">
        <f t="shared" si="8"/>
        <v>0</v>
      </c>
      <c r="N70" s="46">
        <f>SUM(N28:N30)-N27</f>
        <v>0</v>
      </c>
      <c r="O70" s="46">
        <f t="shared" si="8"/>
        <v>0</v>
      </c>
      <c r="P70" s="46">
        <f t="shared" si="8"/>
        <v>0</v>
      </c>
      <c r="Q70" s="46">
        <f t="shared" si="8"/>
        <v>0</v>
      </c>
    </row>
    <row r="71" spans="5:17" ht="13.5" hidden="1">
      <c r="E71" s="14" t="s">
        <v>9</v>
      </c>
      <c r="F71" s="46">
        <f>+F31-F27-F21</f>
        <v>0</v>
      </c>
      <c r="G71" s="46">
        <f aca="true" t="shared" si="9" ref="G71:Q71">+G31-G27-G21</f>
        <v>0</v>
      </c>
      <c r="H71" s="569">
        <f>+H31-H27-H21</f>
        <v>0</v>
      </c>
      <c r="I71" s="46">
        <f t="shared" si="9"/>
        <v>0</v>
      </c>
      <c r="J71" s="46">
        <f>+J31-J27-J21</f>
        <v>0</v>
      </c>
      <c r="L71" s="46">
        <f>+L31-L27-L21</f>
        <v>0</v>
      </c>
      <c r="M71" s="46">
        <f t="shared" si="9"/>
        <v>0</v>
      </c>
      <c r="N71" s="46">
        <f>+N31-N27-N21</f>
        <v>0</v>
      </c>
      <c r="O71" s="46">
        <f t="shared" si="9"/>
        <v>0</v>
      </c>
      <c r="P71" s="46">
        <f t="shared" si="9"/>
        <v>0</v>
      </c>
      <c r="Q71" s="46">
        <f t="shared" si="9"/>
        <v>0</v>
      </c>
    </row>
    <row r="72" spans="5:17" ht="13.5" hidden="1">
      <c r="E72" s="14" t="s">
        <v>10</v>
      </c>
      <c r="F72" s="46">
        <f>+F32-F33-F38</f>
        <v>0</v>
      </c>
      <c r="G72" s="46">
        <f aca="true" t="shared" si="10" ref="G72:Q72">+G32-G33-G38</f>
        <v>0</v>
      </c>
      <c r="H72" s="569">
        <f>+H32-H33-H38</f>
        <v>0</v>
      </c>
      <c r="I72" s="46">
        <f t="shared" si="10"/>
        <v>0</v>
      </c>
      <c r="J72" s="46">
        <f>+J32-J33-J38</f>
        <v>0</v>
      </c>
      <c r="L72" s="46">
        <f>+L32-L33-L38</f>
        <v>0</v>
      </c>
      <c r="M72" s="46">
        <f t="shared" si="10"/>
        <v>0</v>
      </c>
      <c r="N72" s="46">
        <f>+N32-N33-N38</f>
        <v>0</v>
      </c>
      <c r="O72" s="46">
        <f t="shared" si="10"/>
        <v>0</v>
      </c>
      <c r="P72" s="46">
        <f t="shared" si="10"/>
        <v>0</v>
      </c>
      <c r="Q72" s="46">
        <f t="shared" si="10"/>
        <v>0</v>
      </c>
    </row>
    <row r="73" spans="5:17" ht="13.5" hidden="1">
      <c r="E73" s="14" t="s">
        <v>11</v>
      </c>
      <c r="F73" s="46">
        <f>SUM(F34:F37)-F33</f>
        <v>0</v>
      </c>
      <c r="G73" s="46">
        <f aca="true" t="shared" si="11" ref="G73:P73">SUM(G34:G37)-G33</f>
        <v>0</v>
      </c>
      <c r="H73" s="569">
        <f>SUM(H34:H37)-H33</f>
        <v>0</v>
      </c>
      <c r="I73" s="46">
        <f t="shared" si="11"/>
        <v>0</v>
      </c>
      <c r="J73" s="46">
        <f>SUM(J34:J37)-J33</f>
        <v>0</v>
      </c>
      <c r="L73" s="46">
        <f>SUM(L34:L37)-L33</f>
        <v>0</v>
      </c>
      <c r="M73" s="46">
        <f t="shared" si="11"/>
        <v>0</v>
      </c>
      <c r="N73" s="46">
        <f>SUM(N34:N37)-N33</f>
        <v>0</v>
      </c>
      <c r="O73" s="46">
        <f t="shared" si="11"/>
        <v>0</v>
      </c>
      <c r="P73" s="46">
        <f t="shared" si="11"/>
        <v>0</v>
      </c>
      <c r="Q73" s="46">
        <f>SUM(Q34:Q37)-Q33</f>
        <v>0</v>
      </c>
    </row>
    <row r="74" spans="5:17" ht="13.5" hidden="1">
      <c r="E74" s="14" t="s">
        <v>12</v>
      </c>
      <c r="F74" s="46">
        <f>SUM(F39:F40)-F38</f>
        <v>0</v>
      </c>
      <c r="G74" s="46">
        <f aca="true" t="shared" si="12" ref="G74:Q74">SUM(G39:G40)-G38</f>
        <v>0</v>
      </c>
      <c r="H74" s="569">
        <f>SUM(H39:H40)-H38</f>
        <v>0</v>
      </c>
      <c r="I74" s="46">
        <f t="shared" si="12"/>
        <v>0</v>
      </c>
      <c r="J74" s="46">
        <f>SUM(J39:J40)-J38</f>
        <v>0</v>
      </c>
      <c r="L74" s="46">
        <f>SUM(L39:L40)-L38</f>
        <v>0</v>
      </c>
      <c r="M74" s="46">
        <f t="shared" si="12"/>
        <v>0</v>
      </c>
      <c r="N74" s="46">
        <f>SUM(N39:N40)-N38</f>
        <v>0</v>
      </c>
      <c r="O74" s="46">
        <f t="shared" si="12"/>
        <v>0</v>
      </c>
      <c r="P74" s="46">
        <f t="shared" si="12"/>
        <v>0</v>
      </c>
      <c r="Q74" s="46">
        <f t="shared" si="12"/>
        <v>0</v>
      </c>
    </row>
    <row r="75" spans="5:17" ht="13.5" hidden="1">
      <c r="E75" s="14" t="s">
        <v>13</v>
      </c>
      <c r="F75" s="46">
        <f>+F41-F42-F48</f>
        <v>0</v>
      </c>
      <c r="G75" s="46">
        <f aca="true" t="shared" si="13" ref="G75:Q75">+G41-G42-G48</f>
        <v>0</v>
      </c>
      <c r="H75" s="569">
        <f>+H41-H42-H48</f>
        <v>0</v>
      </c>
      <c r="I75" s="46">
        <f t="shared" si="13"/>
        <v>0</v>
      </c>
      <c r="J75" s="46">
        <f>+J41-J42-J48</f>
        <v>0</v>
      </c>
      <c r="L75" s="46">
        <f>+L41-L42-L48</f>
        <v>0</v>
      </c>
      <c r="M75" s="46">
        <f t="shared" si="13"/>
        <v>0</v>
      </c>
      <c r="N75" s="46">
        <f>+N41-N42-N48</f>
        <v>0</v>
      </c>
      <c r="O75" s="46">
        <f t="shared" si="13"/>
        <v>0</v>
      </c>
      <c r="P75" s="46">
        <f t="shared" si="13"/>
        <v>0</v>
      </c>
      <c r="Q75" s="46">
        <f t="shared" si="13"/>
        <v>0</v>
      </c>
    </row>
    <row r="76" spans="5:17" ht="13.5" hidden="1">
      <c r="E76" s="14" t="s">
        <v>14</v>
      </c>
      <c r="F76" s="46">
        <f>SUM(F43:F47)-F42</f>
        <v>0</v>
      </c>
      <c r="G76" s="46">
        <f aca="true" t="shared" si="14" ref="G76:Q76">SUM(G43:G47)-G42</f>
        <v>0</v>
      </c>
      <c r="H76" s="569">
        <f>SUM(H43:H47)-H42</f>
        <v>0</v>
      </c>
      <c r="I76" s="46">
        <f t="shared" si="14"/>
        <v>0</v>
      </c>
      <c r="J76" s="46">
        <f>SUM(J43:J47)-J42</f>
        <v>0</v>
      </c>
      <c r="L76" s="46">
        <f>SUM(L43:L47)-L42</f>
        <v>0</v>
      </c>
      <c r="M76" s="46">
        <f t="shared" si="14"/>
        <v>0</v>
      </c>
      <c r="N76" s="46">
        <f>SUM(N43:N47)-N42</f>
        <v>0</v>
      </c>
      <c r="O76" s="46">
        <f t="shared" si="14"/>
        <v>0</v>
      </c>
      <c r="P76" s="46">
        <f t="shared" si="14"/>
        <v>0</v>
      </c>
      <c r="Q76" s="46">
        <f t="shared" si="14"/>
        <v>0</v>
      </c>
    </row>
    <row r="77" spans="5:17" ht="13.5" hidden="1">
      <c r="E77" s="14" t="s">
        <v>15</v>
      </c>
      <c r="F77" s="46">
        <f>SUM(F49:F53)-F54-F48</f>
        <v>0</v>
      </c>
      <c r="G77" s="46">
        <f aca="true" t="shared" si="15" ref="G77:Q77">SUM(G49:G53)-G54-G48</f>
        <v>0</v>
      </c>
      <c r="H77" s="569">
        <f>SUM(H49:H53)-H54-H48</f>
        <v>0</v>
      </c>
      <c r="I77" s="46">
        <f t="shared" si="15"/>
        <v>0</v>
      </c>
      <c r="J77" s="46">
        <f>SUM(J49:J53)-J54-J48</f>
        <v>0</v>
      </c>
      <c r="L77" s="46">
        <f>SUM(L49:L53)-L54-L48</f>
        <v>0</v>
      </c>
      <c r="M77" s="46">
        <f t="shared" si="15"/>
        <v>0</v>
      </c>
      <c r="N77" s="46">
        <f>SUM(N49:N53)-N54-N48</f>
        <v>0</v>
      </c>
      <c r="O77" s="46">
        <f t="shared" si="15"/>
        <v>0</v>
      </c>
      <c r="P77" s="46">
        <f t="shared" si="15"/>
        <v>0</v>
      </c>
      <c r="Q77" s="46">
        <f t="shared" si="15"/>
        <v>0</v>
      </c>
    </row>
    <row r="78" spans="5:17" ht="13.5" hidden="1">
      <c r="E78" s="14" t="s">
        <v>16</v>
      </c>
      <c r="F78" s="46">
        <f>+F32+F41-F57</f>
        <v>0</v>
      </c>
      <c r="G78" s="46">
        <f aca="true" t="shared" si="16" ref="G78:Q78">+G32+G41-G57</f>
        <v>0</v>
      </c>
      <c r="H78" s="569">
        <f>+H32+H41-H57</f>
        <v>0</v>
      </c>
      <c r="I78" s="46">
        <f t="shared" si="16"/>
        <v>0</v>
      </c>
      <c r="J78" s="46">
        <f>+J32+J41-J57</f>
        <v>0</v>
      </c>
      <c r="L78" s="46">
        <f>+L32+L41-L57</f>
        <v>0</v>
      </c>
      <c r="M78" s="46">
        <f t="shared" si="16"/>
        <v>0</v>
      </c>
      <c r="N78" s="46">
        <f>+N32+N41-N57</f>
        <v>0</v>
      </c>
      <c r="O78" s="46">
        <f t="shared" si="16"/>
        <v>0</v>
      </c>
      <c r="P78" s="46">
        <f t="shared" si="16"/>
        <v>0</v>
      </c>
      <c r="Q78" s="46">
        <f t="shared" si="16"/>
        <v>0</v>
      </c>
    </row>
    <row r="79" spans="5:17" ht="13.5" hidden="1">
      <c r="E79" s="14" t="s">
        <v>17</v>
      </c>
      <c r="F79" s="46">
        <f>+F58-F57-F31</f>
        <v>0</v>
      </c>
      <c r="G79" s="46">
        <f aca="true" t="shared" si="17" ref="G79:Q79">+G58-G57-G31</f>
        <v>0</v>
      </c>
      <c r="H79" s="569">
        <f>+H58-H57-H31</f>
        <v>0</v>
      </c>
      <c r="I79" s="46">
        <f t="shared" si="17"/>
        <v>0</v>
      </c>
      <c r="J79" s="46">
        <f>+J58-J57-J31</f>
        <v>0</v>
      </c>
      <c r="L79" s="46">
        <f>+L58-L57-L31</f>
        <v>0</v>
      </c>
      <c r="M79" s="46">
        <f t="shared" si="17"/>
        <v>0</v>
      </c>
      <c r="N79" s="46">
        <f>+N58-N57-N31</f>
        <v>0</v>
      </c>
      <c r="O79" s="46">
        <f t="shared" si="17"/>
        <v>0</v>
      </c>
      <c r="P79" s="46">
        <f t="shared" si="17"/>
        <v>0</v>
      </c>
      <c r="Q79" s="46">
        <f t="shared" si="17"/>
        <v>0</v>
      </c>
    </row>
    <row r="80" spans="6:17" ht="13.5" hidden="1">
      <c r="F80" s="46">
        <f>+F58-F20</f>
        <v>0</v>
      </c>
      <c r="G80" s="46">
        <f aca="true" t="shared" si="18" ref="G80:Q80">+G58-G20</f>
        <v>0</v>
      </c>
      <c r="H80" s="569">
        <f>+H58-H20</f>
        <v>0</v>
      </c>
      <c r="I80" s="46">
        <f t="shared" si="18"/>
        <v>0</v>
      </c>
      <c r="J80" s="46">
        <f>+J58-J20</f>
        <v>0</v>
      </c>
      <c r="L80" s="46">
        <f>+L58-L20</f>
        <v>0</v>
      </c>
      <c r="M80" s="46">
        <f t="shared" si="18"/>
        <v>0</v>
      </c>
      <c r="N80" s="46">
        <f>+N58-N20</f>
        <v>0</v>
      </c>
      <c r="O80" s="46">
        <f t="shared" si="18"/>
        <v>0</v>
      </c>
      <c r="P80" s="46">
        <f t="shared" si="18"/>
        <v>0</v>
      </c>
      <c r="Q80" s="46">
        <f t="shared" si="18"/>
        <v>0</v>
      </c>
    </row>
    <row r="81" spans="5:17" ht="13.5" hidden="1">
      <c r="E81" s="14" t="s">
        <v>18</v>
      </c>
      <c r="F81" s="46">
        <f>'２０表（第2表）'!F35-F61</f>
        <v>0</v>
      </c>
      <c r="G81" s="46">
        <f>'２０表（第2表）'!G35+'２０表（第2表）'!H35-G61</f>
        <v>0</v>
      </c>
      <c r="J81" s="46">
        <f>'２０表（第2表）'!J35+'２０表（第2表）'!K35-J61</f>
        <v>17798</v>
      </c>
      <c r="L81" s="46">
        <f>'２０表（第2表）'!L35-L61</f>
        <v>0</v>
      </c>
      <c r="M81" s="46">
        <f>'２０表（第2表）'!M35-M61</f>
        <v>0</v>
      </c>
      <c r="N81" s="46">
        <f>'２０表（第2表）'!N35-N61</f>
        <v>0</v>
      </c>
      <c r="O81" s="46">
        <f>'２０表（第2表）'!O35-O61</f>
        <v>0</v>
      </c>
      <c r="P81" s="46">
        <f>'２０表（第2表）'!P35-P61</f>
        <v>0</v>
      </c>
      <c r="Q81" s="46">
        <f>'２０表（第2表）'!Q35-Q61</f>
        <v>17798</v>
      </c>
    </row>
  </sheetData>
  <mergeCells count="1">
    <mergeCell ref="Q2:Q4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118110236220472" bottom="0.5905511811023623" header="0.5118110236220472" footer="0.1968503937007874"/>
  <pageSetup errors="blank" horizontalDpi="600" verticalDpi="600" orientation="landscape" paperSize="9" scale="65" r:id="rId2"/>
  <headerFooter alignWithMargins="0">
    <oddFooter>&amp;C&amp;"ＭＳ Ｐゴシック,太字"&amp;18２　工業用水道事業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31"/>
  <sheetViews>
    <sheetView view="pageBreakPreview" zoomScale="85" zoomScaleNormal="75" zoomScaleSheetLayoutView="85" workbookViewId="0" topLeftCell="A1">
      <pane xSplit="5" ySplit="4" topLeftCell="F5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N12" sqref="N12"/>
    </sheetView>
  </sheetViews>
  <sheetFormatPr defaultColWidth="9.00390625" defaultRowHeight="13.5"/>
  <cols>
    <col min="1" max="1" width="9.00390625" style="589" customWidth="1"/>
    <col min="2" max="2" width="4.875" style="594" customWidth="1"/>
    <col min="3" max="3" width="21.25390625" style="594" customWidth="1"/>
    <col min="4" max="4" width="22.75390625" style="594" customWidth="1"/>
    <col min="5" max="5" width="7.75390625" style="594" customWidth="1"/>
    <col min="6" max="17" width="11.375" style="588" customWidth="1"/>
    <col min="18" max="16384" width="9.00390625" style="589" customWidth="1"/>
  </cols>
  <sheetData>
    <row r="1" spans="1:17" ht="19.5" customHeight="1" thickBot="1">
      <c r="A1" s="587"/>
      <c r="B1" s="83" t="s">
        <v>264</v>
      </c>
      <c r="C1" s="588"/>
      <c r="D1" s="588"/>
      <c r="E1" s="588"/>
      <c r="Q1" s="90" t="s">
        <v>262</v>
      </c>
    </row>
    <row r="2" spans="1:17" ht="19.5" customHeight="1">
      <c r="A2" s="587"/>
      <c r="B2" s="323"/>
      <c r="C2" s="324"/>
      <c r="D2" s="325" t="s">
        <v>265</v>
      </c>
      <c r="E2" s="331"/>
      <c r="F2" s="148" t="s">
        <v>54</v>
      </c>
      <c r="G2" s="147" t="s">
        <v>55</v>
      </c>
      <c r="H2" s="147" t="s">
        <v>55</v>
      </c>
      <c r="I2" s="147" t="s">
        <v>56</v>
      </c>
      <c r="J2" s="147" t="s">
        <v>57</v>
      </c>
      <c r="K2" s="147" t="s">
        <v>57</v>
      </c>
      <c r="L2" s="147" t="s">
        <v>58</v>
      </c>
      <c r="M2" s="147" t="s">
        <v>59</v>
      </c>
      <c r="N2" s="147" t="s">
        <v>60</v>
      </c>
      <c r="O2" s="147" t="s">
        <v>61</v>
      </c>
      <c r="P2" s="158" t="s">
        <v>62</v>
      </c>
      <c r="Q2" s="797" t="s">
        <v>263</v>
      </c>
    </row>
    <row r="3" spans="1:17" ht="19.5" customHeight="1">
      <c r="A3" s="587"/>
      <c r="B3" s="326"/>
      <c r="C3" s="84"/>
      <c r="D3" s="85"/>
      <c r="E3" s="332"/>
      <c r="F3" s="170" t="s">
        <v>19</v>
      </c>
      <c r="G3" s="21" t="s">
        <v>63</v>
      </c>
      <c r="H3" s="21" t="s">
        <v>63</v>
      </c>
      <c r="I3" s="21" t="s">
        <v>64</v>
      </c>
      <c r="J3" s="21" t="s">
        <v>65</v>
      </c>
      <c r="K3" s="21" t="s">
        <v>65</v>
      </c>
      <c r="L3" s="21" t="s">
        <v>38</v>
      </c>
      <c r="M3" s="21" t="s">
        <v>66</v>
      </c>
      <c r="N3" s="21" t="s">
        <v>21</v>
      </c>
      <c r="O3" s="21" t="s">
        <v>67</v>
      </c>
      <c r="P3" s="159" t="s">
        <v>68</v>
      </c>
      <c r="Q3" s="798"/>
    </row>
    <row r="4" spans="1:17" ht="19.5" customHeight="1" thickBot="1">
      <c r="A4" s="587"/>
      <c r="B4" s="329"/>
      <c r="C4" s="333" t="s">
        <v>266</v>
      </c>
      <c r="D4" s="334"/>
      <c r="E4" s="335"/>
      <c r="F4" s="559"/>
      <c r="G4" s="168" t="s">
        <v>32</v>
      </c>
      <c r="H4" s="168" t="s">
        <v>33</v>
      </c>
      <c r="I4" s="168"/>
      <c r="J4" s="168" t="s">
        <v>70</v>
      </c>
      <c r="K4" s="168" t="s">
        <v>71</v>
      </c>
      <c r="L4" s="336"/>
      <c r="M4" s="336"/>
      <c r="N4" s="336"/>
      <c r="O4" s="168"/>
      <c r="P4" s="169" t="s">
        <v>72</v>
      </c>
      <c r="Q4" s="799"/>
    </row>
    <row r="5" spans="1:17" ht="19.5" customHeight="1">
      <c r="A5" s="587"/>
      <c r="B5" s="326" t="s">
        <v>267</v>
      </c>
      <c r="C5" s="337"/>
      <c r="D5" s="514" t="s">
        <v>268</v>
      </c>
      <c r="E5" s="817" t="s">
        <v>408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337"/>
      <c r="Q5" s="338"/>
    </row>
    <row r="6" spans="1:17" ht="19.5" customHeight="1">
      <c r="A6" s="587"/>
      <c r="B6" s="327"/>
      <c r="C6" s="86"/>
      <c r="D6" s="515" t="s">
        <v>269</v>
      </c>
      <c r="E6" s="812"/>
      <c r="F6" s="89">
        <f>ROUND(('２２表（第4表）'!F33+'２２表（第4表）'!F41)/'２２表（第4表）'!F58*100,1)</f>
        <v>92.7</v>
      </c>
      <c r="G6" s="89">
        <f>ROUND(('２２表（第4表）'!G33+'２２表（第4表）'!G41)/'２２表（第4表）'!G58*100,1)</f>
        <v>79.3</v>
      </c>
      <c r="H6" s="87" t="s">
        <v>409</v>
      </c>
      <c r="I6" s="89">
        <f>ROUND(('２２表（第4表）'!I33+'２２表（第4表）'!I41)/'２２表（第4表）'!I58*100,1)</f>
        <v>60</v>
      </c>
      <c r="J6" s="89">
        <f>ROUND(('２２表（第4表）'!J33+'２２表（第4表）'!J41)/'２２表（第4表）'!J58*100,1)</f>
        <v>61.5</v>
      </c>
      <c r="K6" s="87" t="s">
        <v>409</v>
      </c>
      <c r="L6" s="89">
        <f>ROUND(('２２表（第4表）'!L33+'２２表（第4表）'!L41)/'２２表（第4表）'!L58*100,1)</f>
        <v>99.5</v>
      </c>
      <c r="M6" s="89">
        <f>ROUND(('２２表（第4表）'!M33+'２２表（第4表）'!M41)/'２２表（第4表）'!M58*100,1)</f>
        <v>99.6</v>
      </c>
      <c r="N6" s="89">
        <f>ROUND(('２２表（第4表）'!N33+'２２表（第4表）'!N41)/'２２表（第4表）'!N58*100,1)</f>
        <v>96.9</v>
      </c>
      <c r="O6" s="89">
        <f>ROUND(('２２表（第4表）'!O33+'２２表（第4表）'!O41)/'２２表（第4表）'!O58*100,1)</f>
        <v>99.7</v>
      </c>
      <c r="P6" s="86">
        <f>ROUND(('２２表（第4表）'!P33+'２２表（第4表）'!P41)/'２２表（第4表）'!P58*100,1)</f>
        <v>42.3</v>
      </c>
      <c r="Q6" s="339">
        <f>ROUND(('２２表（第4表）'!Q33+'２２表（第4表）'!Q41)/'２２表（第4表）'!Q58*100,1)</f>
        <v>59.3</v>
      </c>
    </row>
    <row r="7" spans="1:17" ht="19.5" customHeight="1">
      <c r="A7" s="587"/>
      <c r="B7" s="328" t="s">
        <v>270</v>
      </c>
      <c r="C7" s="513"/>
      <c r="D7" s="516" t="s">
        <v>271</v>
      </c>
      <c r="E7" s="811" t="s">
        <v>410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337"/>
      <c r="Q7" s="338"/>
    </row>
    <row r="8" spans="1:17" ht="19.5" customHeight="1">
      <c r="A8" s="587"/>
      <c r="B8" s="327"/>
      <c r="C8" s="86"/>
      <c r="D8" s="515" t="s">
        <v>272</v>
      </c>
      <c r="E8" s="812"/>
      <c r="F8" s="89">
        <f>ROUND('２２表（第4表）'!F5/('２２表（第4表）'!F21+'２２表（第4表）'!F32+'２２表（第4表）'!F41)*100,1)</f>
        <v>97.1</v>
      </c>
      <c r="G8" s="89">
        <f>ROUND('２２表（第4表）'!G5/('２２表（第4表）'!G21+'２２表（第4表）'!G32+'２２表（第4表）'!G41)*100,1)</f>
        <v>91.6</v>
      </c>
      <c r="H8" s="87" t="s">
        <v>198</v>
      </c>
      <c r="I8" s="89">
        <f>ROUND('２２表（第4表）'!I5/('２２表（第4表）'!I21+'２２表（第4表）'!I32+'２２表（第4表）'!I41)*100,1)</f>
        <v>82.2</v>
      </c>
      <c r="J8" s="89">
        <f>ROUND('２２表（第4表）'!J5/('２２表（第4表）'!J21+'２２表（第4表）'!J32+'２２表（第4表）'!J41)*100,1)</f>
        <v>74.6</v>
      </c>
      <c r="K8" s="87" t="s">
        <v>198</v>
      </c>
      <c r="L8" s="89">
        <f>ROUND('２２表（第4表）'!L5/('２２表（第4表）'!L21+'２２表（第4表）'!L32+'２２表（第4表）'!L41)*100,1)</f>
        <v>39.2</v>
      </c>
      <c r="M8" s="89">
        <f>ROUND('２２表（第4表）'!M5/('２２表（第4表）'!M21+'２２表（第4表）'!M32+'２２表（第4表）'!M41)*100,1)</f>
        <v>45.4</v>
      </c>
      <c r="N8" s="89">
        <f>ROUND('２２表（第4表）'!N5/('２２表（第4表）'!N21+'２２表（第4表）'!N32+'２２表（第4表）'!N41)*100,1)</f>
        <v>30.7</v>
      </c>
      <c r="O8" s="89">
        <f>ROUND('２２表（第4表）'!O5/('２２表（第4表）'!O21+'２２表（第4表）'!O32+'２２表（第4表）'!O41)*100,1)</f>
        <v>52.9</v>
      </c>
      <c r="P8" s="86">
        <f>ROUND('２２表（第4表）'!P5/('２２表（第4表）'!P21+'２２表（第4表）'!P32+'２２表（第4表）'!P41)*100,1)</f>
        <v>98.5</v>
      </c>
      <c r="Q8" s="339">
        <f>ROUND('２２表（第4表）'!Q5/('２２表（第4表）'!Q21+'２２表（第4表）'!Q32+'２２表（第4表）'!Q41)*100,1)</f>
        <v>86.5</v>
      </c>
    </row>
    <row r="9" spans="1:17" ht="19.5" customHeight="1">
      <c r="A9" s="587"/>
      <c r="B9" s="328" t="s">
        <v>273</v>
      </c>
      <c r="C9" s="513"/>
      <c r="D9" s="516" t="s">
        <v>274</v>
      </c>
      <c r="E9" s="811" t="s">
        <v>411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337"/>
      <c r="Q9" s="338"/>
    </row>
    <row r="10" spans="1:17" ht="19.5" customHeight="1">
      <c r="A10" s="587"/>
      <c r="B10" s="327"/>
      <c r="C10" s="86"/>
      <c r="D10" s="515" t="s">
        <v>275</v>
      </c>
      <c r="E10" s="812"/>
      <c r="F10" s="89">
        <f>ROUND('２２表（第4表）'!F14/'２２表（第4表）'!F27*100,1)</f>
        <v>1601.9</v>
      </c>
      <c r="G10" s="89">
        <f>ROUND('２２表（第4表）'!G14/'２２表（第4表）'!G27*100,1)</f>
        <v>5471.4</v>
      </c>
      <c r="H10" s="87" t="s">
        <v>412</v>
      </c>
      <c r="I10" s="89">
        <f>ROUND('２２表（第4表）'!I14/'２２表（第4表）'!I27*100,1)</f>
        <v>3565.7</v>
      </c>
      <c r="J10" s="89">
        <f>ROUND('２２表（第4表）'!J14/'２２表（第4表）'!J27*100,1)</f>
        <v>5539.1</v>
      </c>
      <c r="K10" s="87" t="s">
        <v>412</v>
      </c>
      <c r="L10" s="89">
        <f>ROUND('２２表（第4表）'!L14/'２２表（第4表）'!L27*100,1)</f>
        <v>12750.6</v>
      </c>
      <c r="M10" s="89">
        <f>ROUND('２２表（第4表）'!M14/'２２表（第4表）'!M27*100,1)</f>
        <v>14125.7</v>
      </c>
      <c r="N10" s="89">
        <f>ROUND('２２表（第4表）'!N14/'２２表（第4表）'!N27*100,1)</f>
        <v>139700</v>
      </c>
      <c r="O10" s="89">
        <f>ROUND('２２表（第4表）'!O14/'２２表（第4表）'!O27*100,1)</f>
        <v>16586.2</v>
      </c>
      <c r="P10" s="86">
        <f>ROUND('２２表（第4表）'!P14/'２２表（第4表）'!P27*100,1)</f>
        <v>1543.8</v>
      </c>
      <c r="Q10" s="339">
        <f>ROUND('２２表（第4表）'!Q14/'２２表（第4表）'!Q27*100,1)</f>
        <v>5353.9</v>
      </c>
    </row>
    <row r="11" spans="1:17" ht="19.5" customHeight="1">
      <c r="A11" s="587"/>
      <c r="B11" s="328" t="s">
        <v>276</v>
      </c>
      <c r="C11" s="513"/>
      <c r="D11" s="516" t="s">
        <v>277</v>
      </c>
      <c r="E11" s="811" t="s">
        <v>413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337"/>
      <c r="Q11" s="338"/>
    </row>
    <row r="12" spans="1:17" ht="19.5" customHeight="1">
      <c r="A12" s="587"/>
      <c r="B12" s="327"/>
      <c r="C12" s="86"/>
      <c r="D12" s="515" t="s">
        <v>278</v>
      </c>
      <c r="E12" s="812"/>
      <c r="F12" s="89">
        <f>ROUND(+'２０表（第2表）'!F5/'２０表（第2表）'!F19*100,1)</f>
        <v>100</v>
      </c>
      <c r="G12" s="89">
        <f>ROUND(+'２０表（第2表）'!G5/'２０表（第2表）'!G19*100,1)</f>
        <v>127.3</v>
      </c>
      <c r="H12" s="89" t="e">
        <f>ROUND(+'２０表（第2表）'!H5/'２０表（第2表）'!H19*100,1)</f>
        <v>#DIV/0!</v>
      </c>
      <c r="I12" s="89">
        <f>ROUND(+'２０表（第2表）'!I5/'２０表（第2表）'!I19*100,1)</f>
        <v>149.5</v>
      </c>
      <c r="J12" s="89">
        <f>ROUND(+'２０表（第2表）'!J5/'２０表（第2表）'!J19*100,1)</f>
        <v>88.1</v>
      </c>
      <c r="K12" s="89">
        <f>ROUND(+'２０表（第2表）'!K5/'２０表（第2表）'!K19*100,1)</f>
        <v>161.4</v>
      </c>
      <c r="L12" s="89">
        <f>ROUND(+'２０表（第2表）'!L5/'２０表（第2表）'!L19*100,1)</f>
        <v>120</v>
      </c>
      <c r="M12" s="89">
        <f>ROUND(+'２０表（第2表）'!M5/'２０表（第2表）'!M19*100,1)</f>
        <v>101.6</v>
      </c>
      <c r="N12" s="89">
        <f>ROUND(+'２０表（第2表）'!N5/'２０表（第2表）'!N19*100,1)</f>
        <v>106.7</v>
      </c>
      <c r="O12" s="89">
        <f>ROUND(+'２０表（第2表）'!O5/'２０表（第2表）'!O19*100,1)</f>
        <v>112.7</v>
      </c>
      <c r="P12" s="86">
        <f>ROUND(+'２０表（第2表）'!P5/'２０表（第2表）'!P19*100,1)</f>
        <v>101.4</v>
      </c>
      <c r="Q12" s="339">
        <f>ROUND(+'２０表（第2表）'!Q5/'２０表（第2表）'!Q19*100,1)</f>
        <v>112.9</v>
      </c>
    </row>
    <row r="13" spans="1:17" ht="19.5" customHeight="1">
      <c r="A13" s="587"/>
      <c r="B13" s="328" t="s">
        <v>279</v>
      </c>
      <c r="C13" s="513"/>
      <c r="D13" s="516" t="s">
        <v>280</v>
      </c>
      <c r="E13" s="811" t="s">
        <v>368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337"/>
      <c r="Q13" s="338"/>
    </row>
    <row r="14" spans="1:17" ht="19.5" customHeight="1">
      <c r="A14" s="587"/>
      <c r="B14" s="327"/>
      <c r="C14" s="86"/>
      <c r="D14" s="515" t="s">
        <v>281</v>
      </c>
      <c r="E14" s="812"/>
      <c r="F14" s="89">
        <f>ROUND((+'２０表（第2表）'!F6+'２０表（第2表）'!F12)/('２０表（第2表）'!F20+'２０表（第2表）'!F29)*100,1)</f>
        <v>100</v>
      </c>
      <c r="G14" s="89">
        <f>ROUND((+'２０表（第2表）'!G6+'２０表（第2表）'!G12)/('２０表（第2表）'!G20+'２０表（第2表）'!G29)*100,1)</f>
        <v>127.3</v>
      </c>
      <c r="H14" s="89" t="e">
        <f>ROUND((+'２０表（第2表）'!H6+'２０表（第2表）'!H12)/('２０表（第2表）'!H20+'２０表（第2表）'!H29)*100,1)</f>
        <v>#DIV/0!</v>
      </c>
      <c r="I14" s="89">
        <f>ROUND((+'２０表（第2表）'!I6+'２０表（第2表）'!I12)/('２０表（第2表）'!I20+'２０表（第2表）'!I29)*100,1)</f>
        <v>149.5</v>
      </c>
      <c r="J14" s="89">
        <f>ROUND((+'２０表（第2表）'!J6+'２０表（第2表）'!J12)/('２０表（第2表）'!J20+'２０表（第2表）'!J29)*100,1)</f>
        <v>88.1</v>
      </c>
      <c r="K14" s="89">
        <f>ROUND((+'２０表（第2表）'!K6+'２０表（第2表）'!K12)/('２０表（第2表）'!K20+'２０表（第2表）'!K29)*100,1)</f>
        <v>161.4</v>
      </c>
      <c r="L14" s="89">
        <f>ROUND((+'２０表（第2表）'!L6+'２０表（第2表）'!L12)/('２０表（第2表）'!L20+'２０表（第2表）'!L29)*100,1)</f>
        <v>120</v>
      </c>
      <c r="M14" s="89">
        <f>ROUND((+'２０表（第2表）'!M6+'２０表（第2表）'!M12)/('２０表（第2表）'!M20+'２０表（第2表）'!M29)*100,1)</f>
        <v>101.6</v>
      </c>
      <c r="N14" s="89">
        <f>ROUND((+'２０表（第2表）'!N6+'２０表（第2表）'!N12)/('２０表（第2表）'!N20+'２０表（第2表）'!N29)*100,1)</f>
        <v>106.7</v>
      </c>
      <c r="O14" s="89">
        <f>ROUND((+'２０表（第2表）'!O6+'２０表（第2表）'!O12)/('２０表（第2表）'!O20+'２０表（第2表）'!O29)*100,1)</f>
        <v>112.7</v>
      </c>
      <c r="P14" s="86">
        <f>ROUND((+'２０表（第2表）'!P6+'２０表（第2表）'!P12)/('２０表（第2表）'!P20+'２０表（第2表）'!P29)*100,1)</f>
        <v>101.4</v>
      </c>
      <c r="Q14" s="339">
        <f>ROUND((+'２０表（第2表）'!Q6+'２０表（第2表）'!Q12)/('２０表（第2表）'!Q20+'２０表（第2表）'!Q29)*100,1)</f>
        <v>112.9</v>
      </c>
    </row>
    <row r="15" spans="1:17" ht="19.5" customHeight="1">
      <c r="A15" s="587"/>
      <c r="B15" s="328" t="s">
        <v>369</v>
      </c>
      <c r="C15" s="513"/>
      <c r="D15" s="516" t="s">
        <v>370</v>
      </c>
      <c r="E15" s="811" t="s">
        <v>368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337"/>
      <c r="Q15" s="338"/>
    </row>
    <row r="16" spans="1:17" ht="19.5" customHeight="1">
      <c r="A16" s="587"/>
      <c r="B16" s="327"/>
      <c r="C16" s="86"/>
      <c r="D16" s="515" t="s">
        <v>371</v>
      </c>
      <c r="E16" s="812"/>
      <c r="F16" s="89">
        <f>ROUND(('２０表（第2表）'!F6-'２０表（第2表）'!F8)/('２０表（第2表）'!F20-'２０表（第2表）'!F23)*100,1)</f>
        <v>53.7</v>
      </c>
      <c r="G16" s="89">
        <f>ROUND(('２０表（第2表）'!G6-'２０表（第2表）'!G8)/('２０表（第2表）'!G20-'２０表（第2表）'!G23)*100,1)</f>
        <v>76.6</v>
      </c>
      <c r="H16" s="89" t="e">
        <f>ROUND(('２０表（第2表）'!H6-'２０表（第2表）'!H8)/('２０表（第2表）'!H20-'２０表（第2表）'!H23)*100,1)</f>
        <v>#DIV/0!</v>
      </c>
      <c r="I16" s="89">
        <f>ROUND(('２０表（第2表）'!I6-'２０表（第2表）'!I8)/('２０表（第2表）'!I20-'２０表（第2表）'!I23)*100,1)</f>
        <v>161.9</v>
      </c>
      <c r="J16" s="89">
        <f>ROUND(('２０表（第2表）'!J6-'２０表（第2表）'!J8)/('２０表（第2表）'!J20-'２０表（第2表）'!J23)*100,1)</f>
        <v>101.8</v>
      </c>
      <c r="K16" s="89">
        <f>ROUND(('２０表（第2表）'!K6-'２０表（第2表）'!K8)/('２０表（第2表）'!K20-'２０表（第2表）'!K23)*100,1)</f>
        <v>161.4</v>
      </c>
      <c r="L16" s="89">
        <f>ROUND(('２０表（第2表）'!L6-'２０表（第2表）'!L8)/('２０表（第2表）'!L20-'２０表（第2表）'!L23)*100,1)</f>
        <v>117.9</v>
      </c>
      <c r="M16" s="89">
        <f>ROUND(('２０表（第2表）'!M6-'２０表（第2表）'!M8)/('２０表（第2表）'!M20-'２０表（第2表）'!M23)*100,1)</f>
        <v>100.9</v>
      </c>
      <c r="N16" s="89">
        <f>ROUND(('２０表（第2表）'!N6-'２０表（第2表）'!N8)/('２０表（第2表）'!N20-'２０表（第2表）'!N23)*100,1)</f>
        <v>102.5</v>
      </c>
      <c r="O16" s="89">
        <f>ROUND(('２０表（第2表）'!O6-'２０表（第2表）'!O8)/('２０表（第2表）'!O20-'２０表（第2表）'!O23)*100,1)</f>
        <v>0</v>
      </c>
      <c r="P16" s="86">
        <f>ROUND(('２０表（第2表）'!P6-'２０表（第2表）'!P8)/('２０表（第2表）'!P20-'２０表（第2表）'!P23)*100,1)</f>
        <v>104.2</v>
      </c>
      <c r="Q16" s="339">
        <f>ROUND(('２０表（第2表）'!Q6-'２０表（第2表）'!Q8)/('２０表（第2表）'!Q20-'２０表（第2表）'!Q23)*100,1)</f>
        <v>113</v>
      </c>
    </row>
    <row r="17" spans="1:17" ht="19.5" customHeight="1">
      <c r="A17" s="587"/>
      <c r="B17" s="815" t="s">
        <v>282</v>
      </c>
      <c r="C17" s="816"/>
      <c r="D17" s="517" t="s">
        <v>283</v>
      </c>
      <c r="E17" s="811" t="s">
        <v>414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337"/>
      <c r="Q17" s="338"/>
    </row>
    <row r="18" spans="1:17" ht="19.5" customHeight="1" thickBot="1">
      <c r="A18" s="587"/>
      <c r="B18" s="329"/>
      <c r="C18" s="333"/>
      <c r="D18" s="518" t="s">
        <v>284</v>
      </c>
      <c r="E18" s="810"/>
      <c r="F18" s="330">
        <f>ROUND('２３表(第6表)'!F42/'２０表（第2表）'!F26*100,1)</f>
        <v>68.6</v>
      </c>
      <c r="G18" s="330">
        <f>ROUND('２３表(第6表)'!G42/'２０表（第2表）'!G26*100,1)</f>
        <v>185.4</v>
      </c>
      <c r="H18" s="330" t="e">
        <f>ROUND('２３表(第6表)'!H42/'２０表（第2表）'!H26*100,1)</f>
        <v>#DIV/0!</v>
      </c>
      <c r="I18" s="330">
        <f>ROUND('２３表(第6表)'!I42/'２０表（第2表）'!I26*100,1)</f>
        <v>120.8</v>
      </c>
      <c r="J18" s="330">
        <f>ROUND('２３表(第6表)'!J42/'２０表（第2表）'!J26*100,1)</f>
        <v>96</v>
      </c>
      <c r="K18" s="330">
        <f>ROUND('２３表(第6表)'!K42/'２０表（第2表）'!K26*100,1)</f>
        <v>0</v>
      </c>
      <c r="L18" s="330">
        <f>ROUND('２３表(第6表)'!L42/'２０表（第2表）'!L26*100,1)</f>
        <v>0</v>
      </c>
      <c r="M18" s="330">
        <f>ROUND('２３表(第6表)'!M42/'２０表（第2表）'!M26*100,1)</f>
        <v>0</v>
      </c>
      <c r="N18" s="330">
        <f>ROUND('２３表(第6表)'!N42/'２０表（第2表）'!N26*100,1)</f>
        <v>0</v>
      </c>
      <c r="O18" s="330">
        <f>ROUND('２３表(第6表)'!O42/'２０表（第2表）'!O26*100,1)</f>
        <v>0</v>
      </c>
      <c r="P18" s="576">
        <f>ROUND('２３表(第6表)'!P42/'２０表（第2表）'!P26*100,1)</f>
        <v>277.6</v>
      </c>
      <c r="Q18" s="593">
        <f>ROUND('２３表(第6表)'!Q42/'２０表（第2表）'!Q26*100,1)</f>
        <v>153.6</v>
      </c>
    </row>
    <row r="19" spans="1:17" ht="19.5" customHeight="1">
      <c r="A19" s="587"/>
      <c r="B19" s="326" t="s">
        <v>285</v>
      </c>
      <c r="C19" s="337"/>
      <c r="D19" s="595"/>
      <c r="E19" s="596"/>
      <c r="F19" s="653"/>
      <c r="G19" s="653"/>
      <c r="H19" s="653"/>
      <c r="I19" s="653"/>
      <c r="J19" s="653"/>
      <c r="K19" s="653"/>
      <c r="L19" s="653"/>
      <c r="M19" s="653"/>
      <c r="N19" s="653"/>
      <c r="O19" s="653"/>
      <c r="P19" s="654"/>
      <c r="Q19" s="655"/>
    </row>
    <row r="20" spans="1:17" ht="19.5" customHeight="1">
      <c r="A20" s="587"/>
      <c r="B20" s="326"/>
      <c r="C20" s="519" t="s">
        <v>286</v>
      </c>
      <c r="D20" s="521" t="s">
        <v>287</v>
      </c>
      <c r="E20" s="813" t="s">
        <v>415</v>
      </c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3"/>
      <c r="Q20" s="524"/>
    </row>
    <row r="21" spans="1:17" ht="19.5" customHeight="1">
      <c r="A21" s="587"/>
      <c r="B21" s="326"/>
      <c r="C21" s="530"/>
      <c r="D21" s="531" t="s">
        <v>288</v>
      </c>
      <c r="E21" s="809"/>
      <c r="F21" s="88">
        <f>ROUND(+'２３表(第6表)'!F38/'２０表（第2表）'!F7*100,1)</f>
        <v>101.3</v>
      </c>
      <c r="G21" s="88">
        <f>ROUND(+'２３表(第6表)'!G38/'２０表（第2表）'!G7*100,1)</f>
        <v>84.5</v>
      </c>
      <c r="H21" s="527" t="s">
        <v>187</v>
      </c>
      <c r="I21" s="88">
        <f>ROUND(+'２３表(第6表)'!I38/'２０表（第2表）'!I7*100,1)</f>
        <v>22.3</v>
      </c>
      <c r="J21" s="88">
        <f>ROUND(+'２３表(第6表)'!J38/'２０表（第2表）'!J7*100,1)</f>
        <v>66.4</v>
      </c>
      <c r="K21" s="88">
        <f>ROUND(+'２３表(第6表)'!K38/'２０表（第2表）'!K7*100,1)</f>
        <v>0</v>
      </c>
      <c r="L21" s="88">
        <f>ROUND(+'２３表(第6表)'!L38/'２０表（第2表）'!L7*100,1)</f>
        <v>0</v>
      </c>
      <c r="M21" s="88">
        <f>ROUND(+'２３表(第6表)'!M38/'２０表（第2表）'!M7*100,1)</f>
        <v>0</v>
      </c>
      <c r="N21" s="88">
        <f>ROUND(+'２３表(第6表)'!N38/'２０表（第2表）'!N7*100,1)</f>
        <v>0</v>
      </c>
      <c r="O21" s="527" t="s">
        <v>187</v>
      </c>
      <c r="P21" s="577">
        <f>ROUND(+'２３表(第6表)'!P38/'２０表（第2表）'!P7*100,1)</f>
        <v>211.6</v>
      </c>
      <c r="Q21" s="529">
        <f>ROUND(+'２３表(第6表)'!Q38/'２０表（第2表）'!Q7*100,1)</f>
        <v>70.5</v>
      </c>
    </row>
    <row r="22" spans="1:17" ht="19.5" customHeight="1">
      <c r="A22" s="587"/>
      <c r="B22" s="326"/>
      <c r="C22" s="519" t="s">
        <v>194</v>
      </c>
      <c r="D22" s="521" t="s">
        <v>289</v>
      </c>
      <c r="E22" s="813" t="s">
        <v>415</v>
      </c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3"/>
      <c r="Q22" s="524"/>
    </row>
    <row r="23" spans="1:17" ht="19.5" customHeight="1">
      <c r="A23" s="587"/>
      <c r="B23" s="326"/>
      <c r="C23" s="532"/>
      <c r="D23" s="525" t="s">
        <v>288</v>
      </c>
      <c r="E23" s="814"/>
      <c r="F23" s="526">
        <f>ROUND(+'２１表（第3表）'!D15/'２０表（第2表）'!F7*100,1)</f>
        <v>31.5</v>
      </c>
      <c r="G23" s="526">
        <f>ROUND(+'２１表（第3表）'!G15/'２０表（第2表）'!G7*100,1)</f>
        <v>10.8</v>
      </c>
      <c r="H23" s="527" t="s">
        <v>187</v>
      </c>
      <c r="I23" s="526">
        <f>ROUND(+'２１表（第3表）'!M15/'２０表（第2表）'!I7*100,1)</f>
        <v>5.2</v>
      </c>
      <c r="J23" s="526">
        <f>ROUND(+'２１表（第3表）'!P15/'２０表（第2表）'!J7*100,1)</f>
        <v>16.1</v>
      </c>
      <c r="K23" s="526">
        <f>ROUND(+'２１表（第3表）'!S15/'２０表（第2表）'!K7*100,1)</f>
        <v>0</v>
      </c>
      <c r="L23" s="526">
        <f>ROUND(+'２１表（第3表）'!V15/'２０表（第2表）'!L7*100,1)</f>
        <v>0</v>
      </c>
      <c r="M23" s="526">
        <f>ROUND(+'２１表（第3表）'!Y15/'２０表（第2表）'!M7*100,1)</f>
        <v>0</v>
      </c>
      <c r="N23" s="526">
        <f>ROUND(+'２１表（第3表）'!AB15/'２０表（第2表）'!N7*100,1)</f>
        <v>0</v>
      </c>
      <c r="O23" s="527" t="s">
        <v>187</v>
      </c>
      <c r="P23" s="528">
        <f>ROUND(+'２１表（第3表）'!AH15/'２０表（第2表）'!P7*100,1)</f>
        <v>56.3</v>
      </c>
      <c r="Q23" s="529">
        <f>ROUND(+'２１表（第3表）'!AK15/'２０表（第2表）'!Q7*100,1)</f>
        <v>17.2</v>
      </c>
    </row>
    <row r="24" spans="1:17" ht="19.5" customHeight="1">
      <c r="A24" s="587"/>
      <c r="B24" s="326"/>
      <c r="C24" s="519" t="s">
        <v>290</v>
      </c>
      <c r="D24" s="521" t="s">
        <v>291</v>
      </c>
      <c r="E24" s="813" t="s">
        <v>416</v>
      </c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3"/>
      <c r="Q24" s="524"/>
    </row>
    <row r="25" spans="1:17" ht="19.5" customHeight="1">
      <c r="A25" s="587"/>
      <c r="B25" s="326"/>
      <c r="C25" s="532"/>
      <c r="D25" s="525" t="s">
        <v>288</v>
      </c>
      <c r="E25" s="814"/>
      <c r="F25" s="526">
        <f>ROUND(+'２０表（第2表）'!F26/'２０表（第2表）'!F7*100,1)</f>
        <v>147.6</v>
      </c>
      <c r="G25" s="526">
        <f>ROUND(+'２０表（第2表）'!G26/'２０表（第2表）'!G7*100,1)</f>
        <v>45.6</v>
      </c>
      <c r="H25" s="527" t="s">
        <v>187</v>
      </c>
      <c r="I25" s="526">
        <f>ROUND(+'２０表（第2表）'!I26/'２０表（第2表）'!I7*100,1)</f>
        <v>18.5</v>
      </c>
      <c r="J25" s="526">
        <f>ROUND(+'２０表（第2表）'!J26/'２０表（第2表）'!J7*100,1)</f>
        <v>29.9</v>
      </c>
      <c r="K25" s="526">
        <f>ROUND(+'２０表（第2表）'!K26/'２０表（第2表）'!K7*100,1)</f>
        <v>32.1</v>
      </c>
      <c r="L25" s="526">
        <f>ROUND(+'２０表（第2表）'!L26/'２０表（第2表）'!L7*100,1)</f>
        <v>36.2</v>
      </c>
      <c r="M25" s="526">
        <f>ROUND(+'２０表（第2表）'!M26/'２０表（第2表）'!M7*100,1)</f>
        <v>61.3</v>
      </c>
      <c r="N25" s="526">
        <f>ROUND(+'２０表（第2表）'!N26/'２０表（第2表）'!N7*100,1)</f>
        <v>30.3</v>
      </c>
      <c r="O25" s="527" t="s">
        <v>187</v>
      </c>
      <c r="P25" s="528">
        <f>ROUND(+'２０表（第2表）'!P26/'２０表（第2表）'!P7*100,1)</f>
        <v>74.8</v>
      </c>
      <c r="Q25" s="529">
        <f>ROUND(+'２０表（第2表）'!Q26/'２０表（第2表）'!Q7*100,1)</f>
        <v>39.3</v>
      </c>
    </row>
    <row r="26" spans="1:17" ht="19.5" customHeight="1">
      <c r="A26" s="587"/>
      <c r="B26" s="326"/>
      <c r="C26" s="530" t="s">
        <v>292</v>
      </c>
      <c r="D26" s="520" t="s">
        <v>293</v>
      </c>
      <c r="E26" s="809" t="s">
        <v>417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337"/>
      <c r="Q26" s="338"/>
    </row>
    <row r="27" spans="1:17" ht="19.5" customHeight="1">
      <c r="A27" s="587"/>
      <c r="B27" s="327"/>
      <c r="C27" s="560"/>
      <c r="D27" s="515" t="s">
        <v>288</v>
      </c>
      <c r="E27" s="812"/>
      <c r="F27" s="89">
        <f>ROUND(+'２１表（第3表）'!D13/'２０表（第2表）'!F7*100,1)</f>
        <v>0.6</v>
      </c>
      <c r="G27" s="89">
        <f>ROUND(+'２１表（第3表）'!G13/'２０表（第2表）'!G7*100,1)</f>
        <v>28.5</v>
      </c>
      <c r="H27" s="87" t="s">
        <v>187</v>
      </c>
      <c r="I27" s="89">
        <f>ROUND(+'２１表（第3表）'!M13/'２０表（第2表）'!I7*100,1)</f>
        <v>19.3</v>
      </c>
      <c r="J27" s="89">
        <f>ROUND(+'２１表（第3表）'!P13/'２０表（第2表）'!J7*100,1)</f>
        <v>13.6</v>
      </c>
      <c r="K27" s="89">
        <f>ROUND(+'２１表（第3表）'!S13/'２０表（第2表）'!K7*100,1)</f>
        <v>0</v>
      </c>
      <c r="L27" s="89">
        <f>ROUND(+'２１表（第3表）'!V13/'２０表（第2表）'!L7*100,1)</f>
        <v>22</v>
      </c>
      <c r="M27" s="89">
        <f>ROUND(+'２１表（第3表）'!Y13/'２０表（第2表）'!M7*100,1)</f>
        <v>27.9</v>
      </c>
      <c r="N27" s="89">
        <f>ROUND(+'２１表（第3表）'!AB13/'２０表（第2表）'!N7*100,1)</f>
        <v>0</v>
      </c>
      <c r="O27" s="87" t="s">
        <v>187</v>
      </c>
      <c r="P27" s="86">
        <f>ROUND(+'２１表（第3表）'!AH13/'２０表（第2表）'!P7*100,1)</f>
        <v>16.7</v>
      </c>
      <c r="Q27" s="339">
        <f>ROUND(+'２１表（第3表）'!AK13/'２０表（第2表）'!Q7*100,1)</f>
        <v>16.5</v>
      </c>
    </row>
    <row r="28" spans="1:17" ht="19.5" customHeight="1">
      <c r="A28" s="587"/>
      <c r="B28" s="328" t="s">
        <v>372</v>
      </c>
      <c r="C28" s="513"/>
      <c r="D28" s="516" t="s">
        <v>375</v>
      </c>
      <c r="E28" s="811" t="s">
        <v>418</v>
      </c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13"/>
      <c r="Q28" s="591"/>
    </row>
    <row r="29" spans="1:17" ht="19.5" customHeight="1">
      <c r="A29" s="587"/>
      <c r="B29" s="327"/>
      <c r="C29" s="86"/>
      <c r="D29" s="515" t="s">
        <v>370</v>
      </c>
      <c r="E29" s="812"/>
      <c r="F29" s="89">
        <f>ROUND(('２０表（第2表）'!F47)/('２０表（第2表）'!F6-'２０表（第2表）'!F8)*100,1)*-1</f>
        <v>0</v>
      </c>
      <c r="G29" s="89">
        <f>ROUND(('２０表（第2表）'!G47)/('２０表（第2表）'!G6-'２０表（第2表）'!G8)*100,1)*-1</f>
        <v>84.1</v>
      </c>
      <c r="H29" s="89"/>
      <c r="I29" s="89"/>
      <c r="J29" s="89">
        <f>ROUND(('２０表（第2表）'!J47)/('２０表（第2表）'!J6-'２０表（第2表）'!J8)*100,1)*-1</f>
        <v>24.4</v>
      </c>
      <c r="K29" s="89"/>
      <c r="L29" s="89"/>
      <c r="M29" s="89">
        <f>ROUND(('２０表（第2表）'!M47)/('２０表（第2表）'!M6-'２０表（第2表）'!M8)*100,1)*-1</f>
        <v>245.3</v>
      </c>
      <c r="N29" s="89"/>
      <c r="O29" s="89"/>
      <c r="P29" s="592">
        <f>ROUND(('２０表（第2表）'!P47)/('２０表（第2表）'!P6-'２０表（第2表）'!P8)*100,1)*-1</f>
        <v>879</v>
      </c>
      <c r="Q29" s="339">
        <f>ROUND(('２０表（第2表）'!Q47)/('２０表（第2表）'!Q6-'２０表（第2表）'!Q8)*100,1)*-1</f>
        <v>209.5</v>
      </c>
    </row>
    <row r="30" spans="2:17" ht="17.25" customHeight="1">
      <c r="B30" s="326" t="s">
        <v>373</v>
      </c>
      <c r="C30" s="337"/>
      <c r="D30" s="520" t="s">
        <v>374</v>
      </c>
      <c r="E30" s="809" t="s">
        <v>419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337"/>
      <c r="Q30" s="338"/>
    </row>
    <row r="31" spans="2:17" ht="17.25" customHeight="1" thickBot="1">
      <c r="B31" s="329"/>
      <c r="C31" s="333"/>
      <c r="D31" s="518" t="s">
        <v>370</v>
      </c>
      <c r="E31" s="81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3"/>
      <c r="Q31" s="593"/>
    </row>
  </sheetData>
  <mergeCells count="15">
    <mergeCell ref="Q2:Q4"/>
    <mergeCell ref="B17:C17"/>
    <mergeCell ref="E5:E6"/>
    <mergeCell ref="E7:E8"/>
    <mergeCell ref="E9:E10"/>
    <mergeCell ref="E11:E12"/>
    <mergeCell ref="E13:E14"/>
    <mergeCell ref="E15:E16"/>
    <mergeCell ref="E17:E18"/>
    <mergeCell ref="E30:E31"/>
    <mergeCell ref="E28:E29"/>
    <mergeCell ref="E20:E21"/>
    <mergeCell ref="E22:E23"/>
    <mergeCell ref="E24:E25"/>
    <mergeCell ref="E26:E27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5" r:id="rId1"/>
  <headerFooter alignWithMargins="0">
    <oddFooter>&amp;C&amp;"ＭＳ Ｐゴシック,太字"&amp;18２　工業用水道事業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75"/>
  <sheetViews>
    <sheetView view="pageBreakPreview" zoomScale="85" zoomScaleNormal="60" zoomScaleSheetLayoutView="85" workbookViewId="0" topLeftCell="A1">
      <pane xSplit="5" ySplit="4" topLeftCell="F5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C3" sqref="C3"/>
    </sheetView>
  </sheetViews>
  <sheetFormatPr defaultColWidth="9.00390625" defaultRowHeight="13.5"/>
  <cols>
    <col min="1" max="1" width="5.125" style="570" customWidth="1"/>
    <col min="2" max="2" width="4.25390625" style="570" customWidth="1"/>
    <col min="3" max="3" width="4.375" style="570" customWidth="1"/>
    <col min="4" max="4" width="9.625" style="570" customWidth="1"/>
    <col min="5" max="5" width="23.375" style="570" customWidth="1"/>
    <col min="6" max="17" width="12.75390625" style="570" customWidth="1"/>
    <col min="18" max="16384" width="9.00390625" style="571" customWidth="1"/>
  </cols>
  <sheetData>
    <row r="1" spans="2:17" ht="11.25" customHeight="1" thickBot="1">
      <c r="B1" s="36" t="s">
        <v>294</v>
      </c>
      <c r="C1" s="36"/>
      <c r="D1" s="36"/>
      <c r="E1" s="36"/>
      <c r="Q1" s="103" t="s">
        <v>51</v>
      </c>
    </row>
    <row r="2" spans="2:17" ht="11.25" customHeight="1">
      <c r="B2" s="254"/>
      <c r="C2" s="255"/>
      <c r="D2" s="255"/>
      <c r="E2" s="269" t="s">
        <v>53</v>
      </c>
      <c r="F2" s="707" t="s">
        <v>388</v>
      </c>
      <c r="G2" s="708" t="s">
        <v>389</v>
      </c>
      <c r="H2" s="708" t="s">
        <v>389</v>
      </c>
      <c r="I2" s="708" t="s">
        <v>390</v>
      </c>
      <c r="J2" s="708" t="s">
        <v>391</v>
      </c>
      <c r="K2" s="708" t="s">
        <v>391</v>
      </c>
      <c r="L2" s="708" t="s">
        <v>392</v>
      </c>
      <c r="M2" s="708" t="s">
        <v>393</v>
      </c>
      <c r="N2" s="708" t="s">
        <v>394</v>
      </c>
      <c r="O2" s="708" t="s">
        <v>395</v>
      </c>
      <c r="P2" s="709" t="s">
        <v>396</v>
      </c>
      <c r="Q2" s="787" t="s">
        <v>263</v>
      </c>
    </row>
    <row r="3" spans="2:17" s="570" customFormat="1" ht="11.25" customHeight="1">
      <c r="B3" s="125"/>
      <c r="C3" s="81"/>
      <c r="D3" s="81"/>
      <c r="E3" s="270"/>
      <c r="F3" s="733" t="s">
        <v>19</v>
      </c>
      <c r="G3" s="734" t="s">
        <v>63</v>
      </c>
      <c r="H3" s="734" t="s">
        <v>63</v>
      </c>
      <c r="I3" s="734" t="s">
        <v>64</v>
      </c>
      <c r="J3" s="734" t="s">
        <v>65</v>
      </c>
      <c r="K3" s="734" t="s">
        <v>65</v>
      </c>
      <c r="L3" s="734" t="s">
        <v>38</v>
      </c>
      <c r="M3" s="734" t="s">
        <v>66</v>
      </c>
      <c r="N3" s="734" t="s">
        <v>21</v>
      </c>
      <c r="O3" s="734" t="s">
        <v>67</v>
      </c>
      <c r="P3" s="712" t="s">
        <v>68</v>
      </c>
      <c r="Q3" s="791"/>
    </row>
    <row r="4" spans="2:17" s="570" customFormat="1" ht="11.25" customHeight="1" thickBot="1">
      <c r="B4" s="281"/>
      <c r="C4" s="282" t="s">
        <v>130</v>
      </c>
      <c r="D4" s="282"/>
      <c r="E4" s="283" t="s">
        <v>398</v>
      </c>
      <c r="F4" s="735"/>
      <c r="G4" s="714" t="s">
        <v>32</v>
      </c>
      <c r="H4" s="714" t="s">
        <v>33</v>
      </c>
      <c r="I4" s="714"/>
      <c r="J4" s="714" t="s">
        <v>70</v>
      </c>
      <c r="K4" s="714" t="s">
        <v>71</v>
      </c>
      <c r="L4" s="736"/>
      <c r="M4" s="736"/>
      <c r="N4" s="736"/>
      <c r="O4" s="714"/>
      <c r="P4" s="716" t="s">
        <v>72</v>
      </c>
      <c r="Q4" s="792"/>
    </row>
    <row r="5" spans="2:17" ht="11.25" customHeight="1">
      <c r="B5" s="125" t="s">
        <v>295</v>
      </c>
      <c r="C5" s="81"/>
      <c r="D5" s="81"/>
      <c r="E5" s="280"/>
      <c r="F5" s="656"/>
      <c r="G5" s="657"/>
      <c r="H5" s="657"/>
      <c r="I5" s="657"/>
      <c r="J5" s="657"/>
      <c r="K5" s="657"/>
      <c r="L5" s="657"/>
      <c r="M5" s="657"/>
      <c r="N5" s="657"/>
      <c r="O5" s="657"/>
      <c r="P5" s="658"/>
      <c r="Q5" s="659"/>
    </row>
    <row r="6" spans="2:17" ht="11.25" customHeight="1">
      <c r="B6" s="125"/>
      <c r="C6" s="74" t="s">
        <v>296</v>
      </c>
      <c r="D6" s="63"/>
      <c r="E6" s="271"/>
      <c r="F6" s="64">
        <v>0</v>
      </c>
      <c r="G6" s="71">
        <v>0</v>
      </c>
      <c r="H6" s="71">
        <v>0</v>
      </c>
      <c r="I6" s="71">
        <v>246300</v>
      </c>
      <c r="J6" s="71">
        <v>54100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4">
        <v>0</v>
      </c>
      <c r="Q6" s="278">
        <f>SUM(F6:P6)</f>
        <v>300400</v>
      </c>
    </row>
    <row r="7" spans="2:17" ht="11.25" customHeight="1">
      <c r="B7" s="125"/>
      <c r="C7" s="70"/>
      <c r="D7" s="541" t="s">
        <v>297</v>
      </c>
      <c r="E7" s="352"/>
      <c r="F7" s="353">
        <v>0</v>
      </c>
      <c r="G7" s="354">
        <v>0</v>
      </c>
      <c r="H7" s="354">
        <v>0</v>
      </c>
      <c r="I7" s="354">
        <v>246300</v>
      </c>
      <c r="J7" s="354">
        <v>0</v>
      </c>
      <c r="K7" s="354">
        <v>0</v>
      </c>
      <c r="L7" s="354">
        <v>0</v>
      </c>
      <c r="M7" s="354">
        <v>0</v>
      </c>
      <c r="N7" s="354">
        <v>0</v>
      </c>
      <c r="O7" s="354">
        <v>0</v>
      </c>
      <c r="P7" s="350">
        <v>0</v>
      </c>
      <c r="Q7" s="355">
        <f aca="true" t="shared" si="0" ref="Q7:Q21">SUM(F7:P7)</f>
        <v>246300</v>
      </c>
    </row>
    <row r="8" spans="2:17" ht="11.25" customHeight="1">
      <c r="B8" s="125"/>
      <c r="C8" s="73"/>
      <c r="D8" s="555" t="s">
        <v>298</v>
      </c>
      <c r="E8" s="391"/>
      <c r="F8" s="367">
        <v>0</v>
      </c>
      <c r="G8" s="368">
        <v>0</v>
      </c>
      <c r="H8" s="368">
        <v>0</v>
      </c>
      <c r="I8" s="368">
        <v>0</v>
      </c>
      <c r="J8" s="368">
        <v>54100</v>
      </c>
      <c r="K8" s="368">
        <v>0</v>
      </c>
      <c r="L8" s="368">
        <v>0</v>
      </c>
      <c r="M8" s="368">
        <v>0</v>
      </c>
      <c r="N8" s="368">
        <v>0</v>
      </c>
      <c r="O8" s="368">
        <v>0</v>
      </c>
      <c r="P8" s="369">
        <v>0</v>
      </c>
      <c r="Q8" s="370">
        <f t="shared" si="0"/>
        <v>54100</v>
      </c>
    </row>
    <row r="9" spans="2:17" ht="11.25" customHeight="1">
      <c r="B9" s="125"/>
      <c r="C9" s="35" t="s">
        <v>299</v>
      </c>
      <c r="D9" s="59"/>
      <c r="E9" s="272"/>
      <c r="F9" s="60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35">
        <v>108900</v>
      </c>
      <c r="Q9" s="134">
        <f t="shared" si="0"/>
        <v>108900</v>
      </c>
    </row>
    <row r="10" spans="2:17" ht="11.25" customHeight="1">
      <c r="B10" s="125"/>
      <c r="C10" s="35" t="s">
        <v>300</v>
      </c>
      <c r="D10" s="59"/>
      <c r="E10" s="272"/>
      <c r="F10" s="60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35">
        <v>0</v>
      </c>
      <c r="Q10" s="134">
        <f t="shared" si="0"/>
        <v>0</v>
      </c>
    </row>
    <row r="11" spans="2:17" ht="11.25" customHeight="1">
      <c r="B11" s="125"/>
      <c r="C11" s="35" t="s">
        <v>301</v>
      </c>
      <c r="D11" s="59"/>
      <c r="E11" s="272"/>
      <c r="F11" s="60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35">
        <v>0</v>
      </c>
      <c r="Q11" s="134">
        <f t="shared" si="0"/>
        <v>0</v>
      </c>
    </row>
    <row r="12" spans="2:17" ht="11.25" customHeight="1">
      <c r="B12" s="125"/>
      <c r="C12" s="35" t="s">
        <v>302</v>
      </c>
      <c r="D12" s="59"/>
      <c r="E12" s="272"/>
      <c r="F12" s="60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35">
        <v>49010</v>
      </c>
      <c r="Q12" s="134">
        <f t="shared" si="0"/>
        <v>49010</v>
      </c>
    </row>
    <row r="13" spans="2:17" ht="11.25" customHeight="1">
      <c r="B13" s="125"/>
      <c r="C13" s="35" t="s">
        <v>303</v>
      </c>
      <c r="D13" s="59"/>
      <c r="E13" s="272"/>
      <c r="F13" s="60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35">
        <v>0</v>
      </c>
      <c r="Q13" s="134">
        <f t="shared" si="0"/>
        <v>0</v>
      </c>
    </row>
    <row r="14" spans="2:17" ht="11.25" customHeight="1">
      <c r="B14" s="125"/>
      <c r="C14" s="35" t="s">
        <v>304</v>
      </c>
      <c r="D14" s="59"/>
      <c r="E14" s="272"/>
      <c r="F14" s="60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35">
        <v>0</v>
      </c>
      <c r="Q14" s="134">
        <f t="shared" si="0"/>
        <v>0</v>
      </c>
    </row>
    <row r="15" spans="2:17" ht="11.25" customHeight="1">
      <c r="B15" s="125"/>
      <c r="C15" s="35" t="s">
        <v>305</v>
      </c>
      <c r="D15" s="59"/>
      <c r="E15" s="272"/>
      <c r="F15" s="60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35">
        <v>0</v>
      </c>
      <c r="Q15" s="134">
        <f t="shared" si="0"/>
        <v>0</v>
      </c>
    </row>
    <row r="16" spans="2:17" ht="11.25" customHeight="1">
      <c r="B16" s="125"/>
      <c r="C16" s="35" t="s">
        <v>306</v>
      </c>
      <c r="D16" s="59"/>
      <c r="E16" s="272"/>
      <c r="F16" s="60">
        <v>0</v>
      </c>
      <c r="G16" s="61">
        <v>0</v>
      </c>
      <c r="H16" s="61">
        <v>0</v>
      </c>
      <c r="I16" s="61">
        <v>84079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35">
        <v>0</v>
      </c>
      <c r="Q16" s="134">
        <f t="shared" si="0"/>
        <v>84079</v>
      </c>
    </row>
    <row r="17" spans="2:17" ht="11.25" customHeight="1">
      <c r="B17" s="125"/>
      <c r="C17" s="35" t="s">
        <v>307</v>
      </c>
      <c r="D17" s="59"/>
      <c r="E17" s="272"/>
      <c r="F17" s="60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35">
        <v>0</v>
      </c>
      <c r="Q17" s="134">
        <f t="shared" si="0"/>
        <v>0</v>
      </c>
    </row>
    <row r="18" spans="1:17" s="572" customFormat="1" ht="11.25" customHeight="1">
      <c r="A18" s="570"/>
      <c r="B18" s="125"/>
      <c r="C18" s="35" t="s">
        <v>308</v>
      </c>
      <c r="D18" s="59"/>
      <c r="E18" s="272"/>
      <c r="F18" s="60">
        <v>0</v>
      </c>
      <c r="G18" s="61">
        <v>0</v>
      </c>
      <c r="H18" s="61">
        <v>0</v>
      </c>
      <c r="I18" s="61">
        <v>330379</v>
      </c>
      <c r="J18" s="61">
        <v>54100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35">
        <v>157910</v>
      </c>
      <c r="Q18" s="134">
        <f t="shared" si="0"/>
        <v>542389</v>
      </c>
    </row>
    <row r="19" spans="2:17" ht="11.25" customHeight="1">
      <c r="B19" s="125"/>
      <c r="C19" s="35" t="s">
        <v>37</v>
      </c>
      <c r="D19" s="59"/>
      <c r="E19" s="272"/>
      <c r="F19" s="60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35">
        <v>0</v>
      </c>
      <c r="Q19" s="134">
        <f t="shared" si="0"/>
        <v>0</v>
      </c>
    </row>
    <row r="20" spans="2:17" ht="11.25" customHeight="1">
      <c r="B20" s="125"/>
      <c r="C20" s="35" t="s">
        <v>387</v>
      </c>
      <c r="D20" s="59"/>
      <c r="E20" s="272"/>
      <c r="F20" s="60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35">
        <v>0</v>
      </c>
      <c r="Q20" s="134">
        <f t="shared" si="0"/>
        <v>0</v>
      </c>
    </row>
    <row r="21" spans="1:17" s="572" customFormat="1" ht="11.25" customHeight="1" thickBot="1">
      <c r="A21" s="570"/>
      <c r="B21" s="129"/>
      <c r="C21" s="130" t="s">
        <v>309</v>
      </c>
      <c r="D21" s="131"/>
      <c r="E21" s="284"/>
      <c r="F21" s="132">
        <v>0</v>
      </c>
      <c r="G21" s="133">
        <v>0</v>
      </c>
      <c r="H21" s="133">
        <v>0</v>
      </c>
      <c r="I21" s="133">
        <v>330379</v>
      </c>
      <c r="J21" s="133">
        <v>54100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0">
        <v>157910</v>
      </c>
      <c r="Q21" s="135">
        <f t="shared" si="0"/>
        <v>542389</v>
      </c>
    </row>
    <row r="22" spans="2:17" ht="11.25" customHeight="1">
      <c r="B22" s="125" t="s">
        <v>310</v>
      </c>
      <c r="C22" s="81"/>
      <c r="D22" s="81"/>
      <c r="E22" s="280"/>
      <c r="F22" s="656"/>
      <c r="G22" s="657"/>
      <c r="H22" s="657"/>
      <c r="I22" s="657"/>
      <c r="J22" s="657"/>
      <c r="K22" s="657"/>
      <c r="L22" s="657"/>
      <c r="M22" s="657"/>
      <c r="N22" s="657"/>
      <c r="O22" s="657"/>
      <c r="P22" s="658"/>
      <c r="Q22" s="659"/>
    </row>
    <row r="23" spans="2:17" ht="11.25" customHeight="1">
      <c r="B23" s="125"/>
      <c r="C23" s="74" t="s">
        <v>311</v>
      </c>
      <c r="D23" s="63"/>
      <c r="E23" s="271"/>
      <c r="F23" s="566">
        <v>1386</v>
      </c>
      <c r="G23" s="374">
        <v>0</v>
      </c>
      <c r="H23" s="374">
        <v>0</v>
      </c>
      <c r="I23" s="374">
        <v>365700</v>
      </c>
      <c r="J23" s="374">
        <v>9930</v>
      </c>
      <c r="K23" s="374">
        <v>0</v>
      </c>
      <c r="L23" s="374">
        <v>0</v>
      </c>
      <c r="M23" s="374">
        <v>0</v>
      </c>
      <c r="N23" s="374">
        <v>0</v>
      </c>
      <c r="O23" s="374">
        <v>0</v>
      </c>
      <c r="P23" s="375">
        <v>0</v>
      </c>
      <c r="Q23" s="376">
        <f aca="true" t="shared" si="1" ref="Q23:Q47">SUM(F23:P23)</f>
        <v>377016</v>
      </c>
    </row>
    <row r="24" spans="2:17" ht="11.25" customHeight="1">
      <c r="B24" s="125"/>
      <c r="C24" s="554" t="s">
        <v>399</v>
      </c>
      <c r="D24" s="541" t="s">
        <v>293</v>
      </c>
      <c r="E24" s="352"/>
      <c r="F24" s="384">
        <v>0</v>
      </c>
      <c r="G24" s="385">
        <v>0</v>
      </c>
      <c r="H24" s="385">
        <v>0</v>
      </c>
      <c r="I24" s="385">
        <v>0</v>
      </c>
      <c r="J24" s="385">
        <v>9930</v>
      </c>
      <c r="K24" s="385">
        <v>0</v>
      </c>
      <c r="L24" s="385">
        <v>0</v>
      </c>
      <c r="M24" s="385">
        <v>0</v>
      </c>
      <c r="N24" s="385">
        <v>0</v>
      </c>
      <c r="O24" s="385">
        <v>0</v>
      </c>
      <c r="P24" s="386">
        <v>0</v>
      </c>
      <c r="Q24" s="387">
        <f t="shared" si="1"/>
        <v>9930</v>
      </c>
    </row>
    <row r="25" spans="2:17" ht="11.25" customHeight="1">
      <c r="B25" s="125"/>
      <c r="C25" s="386"/>
      <c r="D25" s="544" t="s">
        <v>312</v>
      </c>
      <c r="E25" s="280"/>
      <c r="F25" s="141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0">
        <v>0</v>
      </c>
      <c r="Q25" s="545">
        <f t="shared" si="1"/>
        <v>0</v>
      </c>
    </row>
    <row r="26" spans="2:17" ht="11.25" customHeight="1">
      <c r="B26" s="125"/>
      <c r="C26" s="553" t="s">
        <v>400</v>
      </c>
      <c r="D26" s="550" t="s">
        <v>313</v>
      </c>
      <c r="E26" s="551"/>
      <c r="F26" s="556">
        <v>0</v>
      </c>
      <c r="G26" s="557">
        <v>0</v>
      </c>
      <c r="H26" s="557">
        <v>0</v>
      </c>
      <c r="I26" s="557">
        <v>0</v>
      </c>
      <c r="J26" s="557">
        <v>0</v>
      </c>
      <c r="K26" s="557">
        <v>0</v>
      </c>
      <c r="L26" s="557">
        <v>0</v>
      </c>
      <c r="M26" s="557">
        <v>0</v>
      </c>
      <c r="N26" s="557">
        <v>0</v>
      </c>
      <c r="O26" s="557">
        <v>0</v>
      </c>
      <c r="P26" s="554">
        <v>0</v>
      </c>
      <c r="Q26" s="558">
        <f t="shared" si="1"/>
        <v>0</v>
      </c>
    </row>
    <row r="27" spans="2:17" ht="11.25" customHeight="1">
      <c r="B27" s="125"/>
      <c r="C27" s="378"/>
      <c r="D27" s="552"/>
      <c r="E27" s="738" t="s">
        <v>314</v>
      </c>
      <c r="F27" s="353">
        <v>0</v>
      </c>
      <c r="G27" s="354">
        <v>0</v>
      </c>
      <c r="H27" s="354">
        <v>0</v>
      </c>
      <c r="I27" s="354">
        <v>0</v>
      </c>
      <c r="J27" s="354">
        <v>0</v>
      </c>
      <c r="K27" s="354">
        <v>0</v>
      </c>
      <c r="L27" s="354">
        <v>0</v>
      </c>
      <c r="M27" s="354">
        <v>0</v>
      </c>
      <c r="N27" s="354">
        <v>0</v>
      </c>
      <c r="O27" s="354">
        <v>0</v>
      </c>
      <c r="P27" s="350">
        <v>0</v>
      </c>
      <c r="Q27" s="355">
        <f t="shared" si="1"/>
        <v>0</v>
      </c>
    </row>
    <row r="28" spans="2:17" ht="11.25" customHeight="1">
      <c r="B28" s="125"/>
      <c r="C28" s="378"/>
      <c r="D28" s="544" t="s">
        <v>315</v>
      </c>
      <c r="E28" s="280"/>
      <c r="F28" s="141">
        <v>1386</v>
      </c>
      <c r="G28" s="72">
        <v>0</v>
      </c>
      <c r="H28" s="72">
        <v>0</v>
      </c>
      <c r="I28" s="72">
        <v>365700</v>
      </c>
      <c r="J28" s="72">
        <v>9930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0">
        <v>0</v>
      </c>
      <c r="Q28" s="545">
        <f t="shared" si="1"/>
        <v>377016</v>
      </c>
    </row>
    <row r="29" spans="2:17" ht="11.25" customHeight="1">
      <c r="B29" s="125"/>
      <c r="C29" s="379"/>
      <c r="D29" s="552"/>
      <c r="E29" s="738" t="s">
        <v>314</v>
      </c>
      <c r="F29" s="353">
        <v>0</v>
      </c>
      <c r="G29" s="354">
        <v>0</v>
      </c>
      <c r="H29" s="354">
        <v>0</v>
      </c>
      <c r="I29" s="354">
        <v>246300</v>
      </c>
      <c r="J29" s="354">
        <v>0</v>
      </c>
      <c r="K29" s="354">
        <v>0</v>
      </c>
      <c r="L29" s="354">
        <v>0</v>
      </c>
      <c r="M29" s="354">
        <v>0</v>
      </c>
      <c r="N29" s="354">
        <v>0</v>
      </c>
      <c r="O29" s="354">
        <v>0</v>
      </c>
      <c r="P29" s="350">
        <v>0</v>
      </c>
      <c r="Q29" s="355">
        <f t="shared" si="1"/>
        <v>246300</v>
      </c>
    </row>
    <row r="30" spans="2:17" ht="11.25" customHeight="1">
      <c r="B30" s="125"/>
      <c r="C30" s="70" t="s">
        <v>401</v>
      </c>
      <c r="D30" s="544" t="s">
        <v>316</v>
      </c>
      <c r="E30" s="549" t="s">
        <v>345</v>
      </c>
      <c r="F30" s="353">
        <v>0</v>
      </c>
      <c r="G30" s="354">
        <v>0</v>
      </c>
      <c r="H30" s="354">
        <v>0</v>
      </c>
      <c r="I30" s="354">
        <v>51800</v>
      </c>
      <c r="J30" s="354">
        <v>0</v>
      </c>
      <c r="K30" s="354">
        <v>0</v>
      </c>
      <c r="L30" s="354">
        <v>0</v>
      </c>
      <c r="M30" s="354">
        <v>0</v>
      </c>
      <c r="N30" s="354">
        <v>0</v>
      </c>
      <c r="O30" s="354">
        <v>0</v>
      </c>
      <c r="P30" s="350">
        <v>0</v>
      </c>
      <c r="Q30" s="355">
        <f t="shared" si="1"/>
        <v>51800</v>
      </c>
    </row>
    <row r="31" spans="2:17" ht="11.25" customHeight="1">
      <c r="B31" s="125"/>
      <c r="C31" s="70"/>
      <c r="D31" s="544"/>
      <c r="E31" s="394" t="s">
        <v>439</v>
      </c>
      <c r="F31" s="353">
        <v>0</v>
      </c>
      <c r="G31" s="354">
        <v>0</v>
      </c>
      <c r="H31" s="354">
        <v>0</v>
      </c>
      <c r="I31" s="354">
        <v>194500</v>
      </c>
      <c r="J31" s="354">
        <v>0</v>
      </c>
      <c r="K31" s="354">
        <v>0</v>
      </c>
      <c r="L31" s="354">
        <v>0</v>
      </c>
      <c r="M31" s="354">
        <v>0</v>
      </c>
      <c r="N31" s="354">
        <v>0</v>
      </c>
      <c r="O31" s="354">
        <v>0</v>
      </c>
      <c r="P31" s="350">
        <v>0</v>
      </c>
      <c r="Q31" s="355">
        <f t="shared" si="1"/>
        <v>194500</v>
      </c>
    </row>
    <row r="32" spans="2:17" ht="11.25" customHeight="1">
      <c r="B32" s="125"/>
      <c r="C32" s="70"/>
      <c r="D32" s="544"/>
      <c r="E32" s="394" t="s">
        <v>95</v>
      </c>
      <c r="F32" s="353">
        <v>0</v>
      </c>
      <c r="G32" s="354">
        <v>0</v>
      </c>
      <c r="H32" s="354">
        <v>0</v>
      </c>
      <c r="I32" s="354">
        <v>0</v>
      </c>
      <c r="J32" s="354">
        <v>0</v>
      </c>
      <c r="K32" s="354">
        <v>0</v>
      </c>
      <c r="L32" s="354">
        <v>0</v>
      </c>
      <c r="M32" s="354">
        <v>0</v>
      </c>
      <c r="N32" s="354">
        <v>0</v>
      </c>
      <c r="O32" s="354">
        <v>0</v>
      </c>
      <c r="P32" s="350">
        <v>0</v>
      </c>
      <c r="Q32" s="355">
        <f t="shared" si="1"/>
        <v>0</v>
      </c>
    </row>
    <row r="33" spans="2:17" ht="11.25" customHeight="1">
      <c r="B33" s="125"/>
      <c r="C33" s="70"/>
      <c r="D33" s="541" t="s">
        <v>317</v>
      </c>
      <c r="E33" s="352"/>
      <c r="F33" s="353">
        <v>0</v>
      </c>
      <c r="G33" s="354">
        <v>0</v>
      </c>
      <c r="H33" s="354">
        <v>0</v>
      </c>
      <c r="I33" s="354">
        <v>0</v>
      </c>
      <c r="J33" s="354">
        <v>0</v>
      </c>
      <c r="K33" s="354">
        <v>0</v>
      </c>
      <c r="L33" s="354">
        <v>0</v>
      </c>
      <c r="M33" s="354">
        <v>0</v>
      </c>
      <c r="N33" s="354">
        <v>0</v>
      </c>
      <c r="O33" s="354">
        <v>0</v>
      </c>
      <c r="P33" s="350">
        <v>0</v>
      </c>
      <c r="Q33" s="355">
        <f t="shared" si="1"/>
        <v>0</v>
      </c>
    </row>
    <row r="34" spans="2:17" ht="11.25" customHeight="1">
      <c r="B34" s="125"/>
      <c r="C34" s="70"/>
      <c r="D34" s="541" t="s">
        <v>318</v>
      </c>
      <c r="E34" s="352"/>
      <c r="F34" s="353">
        <v>0</v>
      </c>
      <c r="G34" s="354">
        <v>0</v>
      </c>
      <c r="H34" s="354">
        <v>0</v>
      </c>
      <c r="I34" s="354">
        <v>0</v>
      </c>
      <c r="J34" s="354">
        <v>0</v>
      </c>
      <c r="K34" s="354">
        <v>0</v>
      </c>
      <c r="L34" s="354">
        <v>0</v>
      </c>
      <c r="M34" s="354">
        <v>0</v>
      </c>
      <c r="N34" s="354">
        <v>0</v>
      </c>
      <c r="O34" s="354">
        <v>0</v>
      </c>
      <c r="P34" s="350">
        <v>0</v>
      </c>
      <c r="Q34" s="355">
        <f t="shared" si="1"/>
        <v>0</v>
      </c>
    </row>
    <row r="35" spans="2:17" ht="11.25" customHeight="1">
      <c r="B35" s="125"/>
      <c r="C35" s="70"/>
      <c r="D35" s="541" t="s">
        <v>319</v>
      </c>
      <c r="E35" s="352"/>
      <c r="F35" s="353">
        <v>0</v>
      </c>
      <c r="G35" s="354">
        <v>0</v>
      </c>
      <c r="H35" s="354">
        <v>0</v>
      </c>
      <c r="I35" s="354">
        <v>84079</v>
      </c>
      <c r="J35" s="354">
        <v>0</v>
      </c>
      <c r="K35" s="354">
        <v>0</v>
      </c>
      <c r="L35" s="354">
        <v>0</v>
      </c>
      <c r="M35" s="354">
        <v>0</v>
      </c>
      <c r="N35" s="354">
        <v>0</v>
      </c>
      <c r="O35" s="354">
        <v>0</v>
      </c>
      <c r="P35" s="350">
        <v>0</v>
      </c>
      <c r="Q35" s="355">
        <f t="shared" si="1"/>
        <v>84079</v>
      </c>
    </row>
    <row r="36" spans="2:17" ht="11.25" customHeight="1">
      <c r="B36" s="125"/>
      <c r="C36" s="70"/>
      <c r="D36" s="541" t="s">
        <v>320</v>
      </c>
      <c r="E36" s="352"/>
      <c r="F36" s="353">
        <v>0</v>
      </c>
      <c r="G36" s="354">
        <v>0</v>
      </c>
      <c r="H36" s="354">
        <v>0</v>
      </c>
      <c r="I36" s="354">
        <v>0</v>
      </c>
      <c r="J36" s="354">
        <v>0</v>
      </c>
      <c r="K36" s="354">
        <v>0</v>
      </c>
      <c r="L36" s="354">
        <v>0</v>
      </c>
      <c r="M36" s="354">
        <v>0</v>
      </c>
      <c r="N36" s="354">
        <v>0</v>
      </c>
      <c r="O36" s="354">
        <v>0</v>
      </c>
      <c r="P36" s="350">
        <v>0</v>
      </c>
      <c r="Q36" s="355">
        <f t="shared" si="1"/>
        <v>0</v>
      </c>
    </row>
    <row r="37" spans="2:17" ht="11.25" customHeight="1">
      <c r="B37" s="125"/>
      <c r="C37" s="73"/>
      <c r="D37" s="542" t="s">
        <v>95</v>
      </c>
      <c r="E37" s="273"/>
      <c r="F37" s="79">
        <v>1386</v>
      </c>
      <c r="G37" s="54">
        <v>0</v>
      </c>
      <c r="H37" s="54">
        <v>0</v>
      </c>
      <c r="I37" s="54">
        <v>35321</v>
      </c>
      <c r="J37" s="54">
        <v>9930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73">
        <v>0</v>
      </c>
      <c r="Q37" s="285">
        <f t="shared" si="1"/>
        <v>46637</v>
      </c>
    </row>
    <row r="38" spans="2:17" ht="11.25" customHeight="1">
      <c r="B38" s="125"/>
      <c r="C38" s="74" t="s">
        <v>321</v>
      </c>
      <c r="D38" s="63"/>
      <c r="E38" s="271"/>
      <c r="F38" s="64">
        <v>6243</v>
      </c>
      <c r="G38" s="71">
        <v>42277</v>
      </c>
      <c r="H38" s="71">
        <v>0</v>
      </c>
      <c r="I38" s="71">
        <v>39508</v>
      </c>
      <c r="J38" s="71">
        <v>97109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4">
        <v>223458</v>
      </c>
      <c r="Q38" s="278">
        <f t="shared" si="1"/>
        <v>408595</v>
      </c>
    </row>
    <row r="39" spans="2:17" ht="11.25" customHeight="1">
      <c r="B39" s="125"/>
      <c r="C39" s="70"/>
      <c r="D39" s="548" t="s">
        <v>397</v>
      </c>
      <c r="E39" s="394" t="s">
        <v>322</v>
      </c>
      <c r="F39" s="353">
        <v>0</v>
      </c>
      <c r="G39" s="354">
        <v>0</v>
      </c>
      <c r="H39" s="354">
        <v>0</v>
      </c>
      <c r="I39" s="354">
        <v>0</v>
      </c>
      <c r="J39" s="354">
        <v>31937</v>
      </c>
      <c r="K39" s="354">
        <v>0</v>
      </c>
      <c r="L39" s="354">
        <v>0</v>
      </c>
      <c r="M39" s="354">
        <v>0</v>
      </c>
      <c r="N39" s="354">
        <v>0</v>
      </c>
      <c r="O39" s="354">
        <v>0</v>
      </c>
      <c r="P39" s="350">
        <v>0</v>
      </c>
      <c r="Q39" s="355">
        <f t="shared" si="1"/>
        <v>31937</v>
      </c>
    </row>
    <row r="40" spans="2:17" ht="11.25" customHeight="1">
      <c r="B40" s="125"/>
      <c r="C40" s="70"/>
      <c r="D40" s="544"/>
      <c r="E40" s="575" t="s">
        <v>440</v>
      </c>
      <c r="F40" s="353">
        <v>0</v>
      </c>
      <c r="G40" s="354">
        <v>0</v>
      </c>
      <c r="H40" s="354">
        <v>0</v>
      </c>
      <c r="I40" s="354">
        <v>0</v>
      </c>
      <c r="J40" s="354">
        <v>23133</v>
      </c>
      <c r="K40" s="354">
        <v>0</v>
      </c>
      <c r="L40" s="354">
        <v>0</v>
      </c>
      <c r="M40" s="354">
        <v>0</v>
      </c>
      <c r="N40" s="354">
        <v>0</v>
      </c>
      <c r="O40" s="354">
        <v>0</v>
      </c>
      <c r="P40" s="350">
        <v>0</v>
      </c>
      <c r="Q40" s="355">
        <f t="shared" si="1"/>
        <v>23133</v>
      </c>
    </row>
    <row r="41" spans="2:17" ht="11.25" customHeight="1">
      <c r="B41" s="125"/>
      <c r="C41" s="70"/>
      <c r="D41" s="544"/>
      <c r="E41" s="394" t="s">
        <v>323</v>
      </c>
      <c r="F41" s="353">
        <v>0</v>
      </c>
      <c r="G41" s="354">
        <v>0</v>
      </c>
      <c r="H41" s="354">
        <v>0</v>
      </c>
      <c r="I41" s="354">
        <v>0</v>
      </c>
      <c r="J41" s="354">
        <v>0</v>
      </c>
      <c r="K41" s="354">
        <v>0</v>
      </c>
      <c r="L41" s="354">
        <v>0</v>
      </c>
      <c r="M41" s="354">
        <v>0</v>
      </c>
      <c r="N41" s="354">
        <v>0</v>
      </c>
      <c r="O41" s="354">
        <v>0</v>
      </c>
      <c r="P41" s="350">
        <v>0</v>
      </c>
      <c r="Q41" s="355">
        <f t="shared" si="1"/>
        <v>0</v>
      </c>
    </row>
    <row r="42" spans="2:17" ht="11.25" customHeight="1">
      <c r="B42" s="125"/>
      <c r="C42" s="70"/>
      <c r="D42" s="541" t="s">
        <v>297</v>
      </c>
      <c r="E42" s="352"/>
      <c r="F42" s="353">
        <v>6243</v>
      </c>
      <c r="G42" s="354">
        <v>42277</v>
      </c>
      <c r="H42" s="354">
        <v>0</v>
      </c>
      <c r="I42" s="354">
        <v>39508</v>
      </c>
      <c r="J42" s="354">
        <v>42039</v>
      </c>
      <c r="K42" s="354">
        <v>0</v>
      </c>
      <c r="L42" s="354">
        <v>0</v>
      </c>
      <c r="M42" s="354">
        <v>0</v>
      </c>
      <c r="N42" s="354">
        <v>0</v>
      </c>
      <c r="O42" s="354">
        <v>0</v>
      </c>
      <c r="P42" s="350">
        <v>219339</v>
      </c>
      <c r="Q42" s="355">
        <f t="shared" si="1"/>
        <v>349406</v>
      </c>
    </row>
    <row r="43" spans="2:17" ht="11.25" customHeight="1">
      <c r="B43" s="125"/>
      <c r="C43" s="73"/>
      <c r="D43" s="542" t="s">
        <v>298</v>
      </c>
      <c r="E43" s="273"/>
      <c r="F43" s="79">
        <v>0</v>
      </c>
      <c r="G43" s="54">
        <v>0</v>
      </c>
      <c r="H43" s="54">
        <v>0</v>
      </c>
      <c r="I43" s="54">
        <v>0</v>
      </c>
      <c r="J43" s="54">
        <v>55070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73">
        <v>4119</v>
      </c>
      <c r="Q43" s="285">
        <f t="shared" si="1"/>
        <v>59189</v>
      </c>
    </row>
    <row r="44" spans="2:17" ht="11.25" customHeight="1">
      <c r="B44" s="125"/>
      <c r="C44" s="35" t="s">
        <v>324</v>
      </c>
      <c r="D44" s="59"/>
      <c r="E44" s="272"/>
      <c r="F44" s="60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35">
        <v>0</v>
      </c>
      <c r="Q44" s="134">
        <f t="shared" si="1"/>
        <v>0</v>
      </c>
    </row>
    <row r="45" spans="2:17" ht="11.25" customHeight="1">
      <c r="B45" s="125"/>
      <c r="C45" s="35" t="s">
        <v>325</v>
      </c>
      <c r="D45" s="59"/>
      <c r="E45" s="272"/>
      <c r="F45" s="60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35">
        <v>0</v>
      </c>
      <c r="Q45" s="134">
        <f t="shared" si="1"/>
        <v>0</v>
      </c>
    </row>
    <row r="46" spans="2:17" ht="11.25" customHeight="1">
      <c r="B46" s="125"/>
      <c r="C46" s="35" t="s">
        <v>227</v>
      </c>
      <c r="D46" s="59"/>
      <c r="E46" s="272"/>
      <c r="F46" s="60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35">
        <v>0</v>
      </c>
      <c r="Q46" s="134">
        <f t="shared" si="1"/>
        <v>0</v>
      </c>
    </row>
    <row r="47" spans="2:17" ht="11.25" customHeight="1" thickBot="1">
      <c r="B47" s="129"/>
      <c r="C47" s="130" t="s">
        <v>326</v>
      </c>
      <c r="D47" s="131"/>
      <c r="E47" s="284"/>
      <c r="F47" s="132">
        <v>7629</v>
      </c>
      <c r="G47" s="133">
        <v>42277</v>
      </c>
      <c r="H47" s="133">
        <v>0</v>
      </c>
      <c r="I47" s="133">
        <v>405208</v>
      </c>
      <c r="J47" s="133">
        <v>107039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0">
        <v>223458</v>
      </c>
      <c r="Q47" s="135">
        <f t="shared" si="1"/>
        <v>785611</v>
      </c>
    </row>
    <row r="48" spans="2:17" ht="11.25" customHeight="1">
      <c r="B48" s="125" t="s">
        <v>327</v>
      </c>
      <c r="C48" s="81"/>
      <c r="D48" s="81" t="s">
        <v>402</v>
      </c>
      <c r="E48" s="280"/>
      <c r="F48" s="656"/>
      <c r="G48" s="657"/>
      <c r="H48" s="657"/>
      <c r="I48" s="657"/>
      <c r="J48" s="657"/>
      <c r="K48" s="657"/>
      <c r="L48" s="657"/>
      <c r="M48" s="657"/>
      <c r="N48" s="657"/>
      <c r="O48" s="657"/>
      <c r="P48" s="658"/>
      <c r="Q48" s="659"/>
    </row>
    <row r="49" spans="2:17" ht="11.25" customHeight="1">
      <c r="B49" s="125"/>
      <c r="C49" s="375" t="s">
        <v>328</v>
      </c>
      <c r="D49" s="546"/>
      <c r="E49" s="547"/>
      <c r="F49" s="373">
        <v>0</v>
      </c>
      <c r="G49" s="374">
        <v>0</v>
      </c>
      <c r="H49" s="374">
        <v>0</v>
      </c>
      <c r="I49" s="374">
        <v>0</v>
      </c>
      <c r="J49" s="374">
        <v>0</v>
      </c>
      <c r="K49" s="374">
        <v>0</v>
      </c>
      <c r="L49" s="374">
        <v>0</v>
      </c>
      <c r="M49" s="374">
        <v>0</v>
      </c>
      <c r="N49" s="374">
        <v>0</v>
      </c>
      <c r="O49" s="374">
        <v>0</v>
      </c>
      <c r="P49" s="375">
        <v>0</v>
      </c>
      <c r="Q49" s="376">
        <f>SUM(F49:P49)</f>
        <v>0</v>
      </c>
    </row>
    <row r="50" spans="2:17" ht="11.25" customHeight="1" thickBot="1">
      <c r="B50" s="129"/>
      <c r="C50" s="143" t="s">
        <v>329</v>
      </c>
      <c r="D50" s="138"/>
      <c r="E50" s="346" t="s">
        <v>403</v>
      </c>
      <c r="F50" s="343">
        <v>7629</v>
      </c>
      <c r="G50" s="140">
        <v>42277</v>
      </c>
      <c r="H50" s="140">
        <v>0</v>
      </c>
      <c r="I50" s="140">
        <v>74829</v>
      </c>
      <c r="J50" s="140">
        <v>52939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3">
        <v>65548</v>
      </c>
      <c r="Q50" s="349">
        <f>SUM(F50:P50)</f>
        <v>243222</v>
      </c>
    </row>
    <row r="51" spans="2:17" ht="11.25" customHeight="1">
      <c r="B51" s="254" t="s">
        <v>330</v>
      </c>
      <c r="C51" s="255"/>
      <c r="D51" s="255"/>
      <c r="E51" s="543"/>
      <c r="F51" s="660"/>
      <c r="G51" s="661"/>
      <c r="H51" s="661"/>
      <c r="I51" s="661"/>
      <c r="J51" s="661"/>
      <c r="K51" s="661"/>
      <c r="L51" s="661"/>
      <c r="M51" s="661"/>
      <c r="N51" s="661"/>
      <c r="O51" s="661"/>
      <c r="P51" s="662"/>
      <c r="Q51" s="663"/>
    </row>
    <row r="52" spans="2:17" ht="11.25" customHeight="1">
      <c r="B52" s="125"/>
      <c r="C52" s="541" t="s">
        <v>331</v>
      </c>
      <c r="D52" s="351"/>
      <c r="E52" s="352"/>
      <c r="F52" s="353">
        <v>7629</v>
      </c>
      <c r="G52" s="354">
        <v>0</v>
      </c>
      <c r="H52" s="354">
        <v>0</v>
      </c>
      <c r="I52" s="354">
        <v>1449</v>
      </c>
      <c r="J52" s="354">
        <v>52938</v>
      </c>
      <c r="K52" s="354">
        <v>0</v>
      </c>
      <c r="L52" s="354">
        <v>0</v>
      </c>
      <c r="M52" s="354">
        <v>0</v>
      </c>
      <c r="N52" s="354">
        <v>0</v>
      </c>
      <c r="O52" s="354">
        <v>0</v>
      </c>
      <c r="P52" s="350">
        <v>58401</v>
      </c>
      <c r="Q52" s="355">
        <f aca="true" t="shared" si="2" ref="Q52:Q73">SUM(F52:P52)</f>
        <v>120417</v>
      </c>
    </row>
    <row r="53" spans="2:17" ht="11.25" customHeight="1">
      <c r="B53" s="125"/>
      <c r="C53" s="541" t="s">
        <v>332</v>
      </c>
      <c r="D53" s="351"/>
      <c r="E53" s="352"/>
      <c r="F53" s="353">
        <v>0</v>
      </c>
      <c r="G53" s="354">
        <v>42277</v>
      </c>
      <c r="H53" s="354">
        <v>0</v>
      </c>
      <c r="I53" s="354">
        <v>0</v>
      </c>
      <c r="J53" s="354">
        <v>0</v>
      </c>
      <c r="K53" s="354">
        <v>0</v>
      </c>
      <c r="L53" s="354">
        <v>0</v>
      </c>
      <c r="M53" s="354">
        <v>0</v>
      </c>
      <c r="N53" s="354">
        <v>0</v>
      </c>
      <c r="O53" s="354">
        <v>0</v>
      </c>
      <c r="P53" s="350">
        <v>7147</v>
      </c>
      <c r="Q53" s="355">
        <f t="shared" si="2"/>
        <v>49424</v>
      </c>
    </row>
    <row r="54" spans="2:17" ht="11.25" customHeight="1">
      <c r="B54" s="125"/>
      <c r="C54" s="541" t="s">
        <v>333</v>
      </c>
      <c r="D54" s="351"/>
      <c r="E54" s="352"/>
      <c r="F54" s="353">
        <v>0</v>
      </c>
      <c r="G54" s="354">
        <v>0</v>
      </c>
      <c r="H54" s="354">
        <v>0</v>
      </c>
      <c r="I54" s="354">
        <v>0</v>
      </c>
      <c r="J54" s="354">
        <v>0</v>
      </c>
      <c r="K54" s="354">
        <v>0</v>
      </c>
      <c r="L54" s="354">
        <v>0</v>
      </c>
      <c r="M54" s="354">
        <v>0</v>
      </c>
      <c r="N54" s="354">
        <v>0</v>
      </c>
      <c r="O54" s="354">
        <v>0</v>
      </c>
      <c r="P54" s="350">
        <v>0</v>
      </c>
      <c r="Q54" s="355">
        <f t="shared" si="2"/>
        <v>0</v>
      </c>
    </row>
    <row r="55" spans="2:17" ht="11.25" customHeight="1">
      <c r="B55" s="125"/>
      <c r="C55" s="541" t="s">
        <v>334</v>
      </c>
      <c r="D55" s="351"/>
      <c r="E55" s="352"/>
      <c r="F55" s="353">
        <v>0</v>
      </c>
      <c r="G55" s="354">
        <v>0</v>
      </c>
      <c r="H55" s="354">
        <v>0</v>
      </c>
      <c r="I55" s="354">
        <v>0</v>
      </c>
      <c r="J55" s="354">
        <v>0</v>
      </c>
      <c r="K55" s="354">
        <v>0</v>
      </c>
      <c r="L55" s="354">
        <v>0</v>
      </c>
      <c r="M55" s="354">
        <v>0</v>
      </c>
      <c r="N55" s="354">
        <v>0</v>
      </c>
      <c r="O55" s="354">
        <v>0</v>
      </c>
      <c r="P55" s="350">
        <v>0</v>
      </c>
      <c r="Q55" s="355">
        <f t="shared" si="2"/>
        <v>0</v>
      </c>
    </row>
    <row r="56" spans="2:17" ht="11.25" customHeight="1">
      <c r="B56" s="125"/>
      <c r="C56" s="541" t="s">
        <v>335</v>
      </c>
      <c r="D56" s="351"/>
      <c r="E56" s="352"/>
      <c r="F56" s="353">
        <v>0</v>
      </c>
      <c r="G56" s="354">
        <v>0</v>
      </c>
      <c r="H56" s="354">
        <v>0</v>
      </c>
      <c r="I56" s="354">
        <v>60000</v>
      </c>
      <c r="J56" s="354">
        <v>0</v>
      </c>
      <c r="K56" s="354">
        <v>0</v>
      </c>
      <c r="L56" s="354">
        <v>0</v>
      </c>
      <c r="M56" s="354">
        <v>0</v>
      </c>
      <c r="N56" s="354">
        <v>0</v>
      </c>
      <c r="O56" s="354">
        <v>0</v>
      </c>
      <c r="P56" s="350">
        <v>0</v>
      </c>
      <c r="Q56" s="355">
        <f t="shared" si="2"/>
        <v>60000</v>
      </c>
    </row>
    <row r="57" spans="2:17" ht="11.25" customHeight="1">
      <c r="B57" s="125"/>
      <c r="C57" s="541" t="s">
        <v>336</v>
      </c>
      <c r="D57" s="351"/>
      <c r="E57" s="352"/>
      <c r="F57" s="353">
        <v>0</v>
      </c>
      <c r="G57" s="354">
        <v>0</v>
      </c>
      <c r="H57" s="354">
        <v>0</v>
      </c>
      <c r="I57" s="354">
        <v>0</v>
      </c>
      <c r="J57" s="354">
        <v>0</v>
      </c>
      <c r="K57" s="354">
        <v>0</v>
      </c>
      <c r="L57" s="354">
        <v>0</v>
      </c>
      <c r="M57" s="354">
        <v>0</v>
      </c>
      <c r="N57" s="354">
        <v>0</v>
      </c>
      <c r="O57" s="354">
        <v>0</v>
      </c>
      <c r="P57" s="350">
        <v>0</v>
      </c>
      <c r="Q57" s="355">
        <f t="shared" si="2"/>
        <v>0</v>
      </c>
    </row>
    <row r="58" spans="2:17" ht="11.25" customHeight="1">
      <c r="B58" s="125"/>
      <c r="C58" s="544" t="s">
        <v>337</v>
      </c>
      <c r="D58" s="81"/>
      <c r="E58" s="280"/>
      <c r="F58" s="141">
        <v>0</v>
      </c>
      <c r="G58" s="72">
        <v>0</v>
      </c>
      <c r="H58" s="72">
        <v>0</v>
      </c>
      <c r="I58" s="72">
        <v>13380</v>
      </c>
      <c r="J58" s="72">
        <v>1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0">
        <v>0</v>
      </c>
      <c r="Q58" s="545">
        <f t="shared" si="2"/>
        <v>13381</v>
      </c>
    </row>
    <row r="59" spans="2:17" ht="11.25" customHeight="1">
      <c r="B59" s="125"/>
      <c r="C59" s="567"/>
      <c r="D59" s="541" t="s">
        <v>338</v>
      </c>
      <c r="E59" s="352"/>
      <c r="F59" s="353">
        <v>0</v>
      </c>
      <c r="G59" s="354">
        <v>0</v>
      </c>
      <c r="H59" s="354">
        <v>0</v>
      </c>
      <c r="I59" s="354">
        <v>13380</v>
      </c>
      <c r="J59" s="354">
        <v>1</v>
      </c>
      <c r="K59" s="354">
        <v>0</v>
      </c>
      <c r="L59" s="354">
        <v>0</v>
      </c>
      <c r="M59" s="354">
        <v>0</v>
      </c>
      <c r="N59" s="354">
        <v>0</v>
      </c>
      <c r="O59" s="354">
        <v>0</v>
      </c>
      <c r="P59" s="350">
        <v>0</v>
      </c>
      <c r="Q59" s="355">
        <f t="shared" si="2"/>
        <v>13381</v>
      </c>
    </row>
    <row r="60" spans="2:17" ht="11.25" customHeight="1">
      <c r="B60" s="126"/>
      <c r="C60" s="542" t="s">
        <v>339</v>
      </c>
      <c r="D60" s="53"/>
      <c r="E60" s="273"/>
      <c r="F60" s="79">
        <v>7629</v>
      </c>
      <c r="G60" s="54">
        <v>42277</v>
      </c>
      <c r="H60" s="54">
        <v>0</v>
      </c>
      <c r="I60" s="54">
        <v>74829</v>
      </c>
      <c r="J60" s="54">
        <v>52939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73">
        <v>65548</v>
      </c>
      <c r="Q60" s="285">
        <f t="shared" si="2"/>
        <v>243222</v>
      </c>
    </row>
    <row r="61" spans="2:17" ht="11.25" customHeight="1">
      <c r="B61" s="122" t="s">
        <v>340</v>
      </c>
      <c r="C61" s="53"/>
      <c r="D61" s="53"/>
      <c r="E61" s="273"/>
      <c r="F61" s="79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73">
        <v>0</v>
      </c>
      <c r="Q61" s="285">
        <f t="shared" si="2"/>
        <v>0</v>
      </c>
    </row>
    <row r="62" spans="2:17" ht="11.25" customHeight="1" thickBot="1">
      <c r="B62" s="127" t="s">
        <v>406</v>
      </c>
      <c r="C62" s="63"/>
      <c r="D62" s="63"/>
      <c r="E62" s="271"/>
      <c r="F62" s="64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4">
        <v>0</v>
      </c>
      <c r="Q62" s="278">
        <f t="shared" si="2"/>
        <v>0</v>
      </c>
    </row>
    <row r="63" spans="1:17" s="570" customFormat="1" ht="11.25" customHeight="1">
      <c r="A63" s="573"/>
      <c r="B63" s="256" t="s">
        <v>44</v>
      </c>
      <c r="C63" s="257"/>
      <c r="D63" s="257"/>
      <c r="E63" s="274"/>
      <c r="F63" s="267">
        <v>0</v>
      </c>
      <c r="G63" s="258">
        <v>0</v>
      </c>
      <c r="H63" s="258">
        <v>0</v>
      </c>
      <c r="I63" s="258">
        <v>0</v>
      </c>
      <c r="J63" s="258">
        <v>0</v>
      </c>
      <c r="K63" s="258">
        <v>0</v>
      </c>
      <c r="L63" s="258">
        <v>0</v>
      </c>
      <c r="M63" s="258">
        <v>0</v>
      </c>
      <c r="N63" s="258">
        <v>0</v>
      </c>
      <c r="O63" s="258">
        <v>0</v>
      </c>
      <c r="P63" s="277">
        <v>157910</v>
      </c>
      <c r="Q63" s="279">
        <f t="shared" si="2"/>
        <v>157910</v>
      </c>
    </row>
    <row r="64" spans="1:17" s="570" customFormat="1" ht="11.25" customHeight="1">
      <c r="A64" s="573"/>
      <c r="B64" s="259"/>
      <c r="C64" s="260" t="s">
        <v>172</v>
      </c>
      <c r="D64" s="261"/>
      <c r="E64" s="275"/>
      <c r="F64" s="268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35">
        <v>0</v>
      </c>
      <c r="Q64" s="134">
        <f t="shared" si="2"/>
        <v>0</v>
      </c>
    </row>
    <row r="65" spans="1:17" s="570" customFormat="1" ht="11.25" customHeight="1">
      <c r="A65" s="573"/>
      <c r="B65" s="259"/>
      <c r="C65" s="262" t="s">
        <v>173</v>
      </c>
      <c r="D65" s="263"/>
      <c r="E65" s="276"/>
      <c r="F65" s="536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4">
        <v>157910</v>
      </c>
      <c r="Q65" s="278">
        <f t="shared" si="2"/>
        <v>157910</v>
      </c>
    </row>
    <row r="66" spans="1:17" s="570" customFormat="1" ht="11.25" customHeight="1">
      <c r="A66" s="573"/>
      <c r="B66" s="259"/>
      <c r="C66" s="264"/>
      <c r="D66" s="537" t="s">
        <v>174</v>
      </c>
      <c r="E66" s="538"/>
      <c r="F66" s="353">
        <v>0</v>
      </c>
      <c r="G66" s="354">
        <v>0</v>
      </c>
      <c r="H66" s="354">
        <v>0</v>
      </c>
      <c r="I66" s="354">
        <v>0</v>
      </c>
      <c r="J66" s="354">
        <v>0</v>
      </c>
      <c r="K66" s="354">
        <v>0</v>
      </c>
      <c r="L66" s="354">
        <v>0</v>
      </c>
      <c r="M66" s="354">
        <v>0</v>
      </c>
      <c r="N66" s="354">
        <v>0</v>
      </c>
      <c r="O66" s="354">
        <v>0</v>
      </c>
      <c r="P66" s="350">
        <v>0</v>
      </c>
      <c r="Q66" s="355">
        <f t="shared" si="2"/>
        <v>0</v>
      </c>
    </row>
    <row r="67" spans="1:17" s="570" customFormat="1" ht="11.25" customHeight="1">
      <c r="A67" s="573"/>
      <c r="B67" s="265"/>
      <c r="C67" s="266"/>
      <c r="D67" s="539" t="s">
        <v>175</v>
      </c>
      <c r="E67" s="540"/>
      <c r="F67" s="367">
        <v>0</v>
      </c>
      <c r="G67" s="368">
        <v>0</v>
      </c>
      <c r="H67" s="368">
        <v>0</v>
      </c>
      <c r="I67" s="368">
        <v>0</v>
      </c>
      <c r="J67" s="368">
        <v>0</v>
      </c>
      <c r="K67" s="368">
        <v>0</v>
      </c>
      <c r="L67" s="368">
        <v>0</v>
      </c>
      <c r="M67" s="368">
        <v>0</v>
      </c>
      <c r="N67" s="368">
        <v>0</v>
      </c>
      <c r="O67" s="368">
        <v>0</v>
      </c>
      <c r="P67" s="369">
        <v>157910</v>
      </c>
      <c r="Q67" s="370">
        <f t="shared" si="2"/>
        <v>157910</v>
      </c>
    </row>
    <row r="68" spans="1:17" s="570" customFormat="1" ht="11.25" customHeight="1">
      <c r="A68" s="573"/>
      <c r="B68" s="818" t="s">
        <v>404</v>
      </c>
      <c r="C68" s="819"/>
      <c r="D68" s="819"/>
      <c r="E68" s="533" t="s">
        <v>45</v>
      </c>
      <c r="F68" s="64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4">
        <v>0</v>
      </c>
      <c r="Q68" s="278">
        <f t="shared" si="2"/>
        <v>0</v>
      </c>
    </row>
    <row r="69" spans="1:17" s="570" customFormat="1" ht="11.25" customHeight="1">
      <c r="A69" s="573"/>
      <c r="B69" s="820"/>
      <c r="C69" s="821"/>
      <c r="D69" s="821"/>
      <c r="E69" s="395" t="s">
        <v>46</v>
      </c>
      <c r="F69" s="367">
        <v>0</v>
      </c>
      <c r="G69" s="368">
        <v>0</v>
      </c>
      <c r="H69" s="368">
        <v>0</v>
      </c>
      <c r="I69" s="368">
        <v>0</v>
      </c>
      <c r="J69" s="368">
        <v>0</v>
      </c>
      <c r="K69" s="368">
        <v>0</v>
      </c>
      <c r="L69" s="368">
        <v>0</v>
      </c>
      <c r="M69" s="368">
        <v>0</v>
      </c>
      <c r="N69" s="368">
        <v>0</v>
      </c>
      <c r="O69" s="368">
        <v>0</v>
      </c>
      <c r="P69" s="369">
        <v>157910</v>
      </c>
      <c r="Q69" s="370">
        <f t="shared" si="2"/>
        <v>157910</v>
      </c>
    </row>
    <row r="70" spans="1:17" s="570" customFormat="1" ht="11.25" customHeight="1">
      <c r="A70" s="573"/>
      <c r="B70" s="818" t="s">
        <v>405</v>
      </c>
      <c r="C70" s="819"/>
      <c r="D70" s="819"/>
      <c r="E70" s="392" t="s">
        <v>45</v>
      </c>
      <c r="F70" s="373">
        <v>0</v>
      </c>
      <c r="G70" s="374">
        <v>0</v>
      </c>
      <c r="H70" s="374">
        <v>0</v>
      </c>
      <c r="I70" s="374">
        <v>0</v>
      </c>
      <c r="J70" s="374">
        <v>0</v>
      </c>
      <c r="K70" s="374">
        <v>0</v>
      </c>
      <c r="L70" s="374">
        <v>0</v>
      </c>
      <c r="M70" s="374">
        <v>0</v>
      </c>
      <c r="N70" s="374">
        <v>0</v>
      </c>
      <c r="O70" s="374">
        <v>0</v>
      </c>
      <c r="P70" s="375">
        <v>0</v>
      </c>
      <c r="Q70" s="376">
        <f t="shared" si="2"/>
        <v>0</v>
      </c>
    </row>
    <row r="71" spans="1:17" s="570" customFormat="1" ht="11.25" customHeight="1">
      <c r="A71" s="573"/>
      <c r="B71" s="820"/>
      <c r="C71" s="821"/>
      <c r="D71" s="821"/>
      <c r="E71" s="534" t="s">
        <v>46</v>
      </c>
      <c r="F71" s="79">
        <v>0</v>
      </c>
      <c r="G71" s="54">
        <v>5390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73">
        <v>47835</v>
      </c>
      <c r="Q71" s="285">
        <f t="shared" si="2"/>
        <v>53225</v>
      </c>
    </row>
    <row r="72" spans="1:17" s="570" customFormat="1" ht="11.25" customHeight="1">
      <c r="A72" s="573"/>
      <c r="B72" s="822" t="s">
        <v>434</v>
      </c>
      <c r="C72" s="823"/>
      <c r="D72" s="823"/>
      <c r="E72" s="392" t="s">
        <v>45</v>
      </c>
      <c r="F72" s="373">
        <v>0</v>
      </c>
      <c r="G72" s="374">
        <v>0</v>
      </c>
      <c r="H72" s="374">
        <v>0</v>
      </c>
      <c r="I72" s="374">
        <v>0</v>
      </c>
      <c r="J72" s="374">
        <v>0</v>
      </c>
      <c r="K72" s="374">
        <v>0</v>
      </c>
      <c r="L72" s="374">
        <v>0</v>
      </c>
      <c r="M72" s="374">
        <v>0</v>
      </c>
      <c r="N72" s="374">
        <v>0</v>
      </c>
      <c r="O72" s="374">
        <v>0</v>
      </c>
      <c r="P72" s="375">
        <v>0</v>
      </c>
      <c r="Q72" s="376">
        <f t="shared" si="2"/>
        <v>0</v>
      </c>
    </row>
    <row r="73" spans="1:17" s="570" customFormat="1" ht="11.25" customHeight="1" thickBot="1">
      <c r="A73" s="573"/>
      <c r="B73" s="824"/>
      <c r="C73" s="825"/>
      <c r="D73" s="825"/>
      <c r="E73" s="535" t="s">
        <v>46</v>
      </c>
      <c r="F73" s="343">
        <v>0</v>
      </c>
      <c r="G73" s="140">
        <v>5390</v>
      </c>
      <c r="H73" s="140">
        <v>0</v>
      </c>
      <c r="I73" s="140">
        <v>0</v>
      </c>
      <c r="J73" s="140">
        <v>0</v>
      </c>
      <c r="K73" s="140">
        <v>0</v>
      </c>
      <c r="L73" s="140">
        <v>0</v>
      </c>
      <c r="M73" s="140">
        <v>0</v>
      </c>
      <c r="N73" s="140">
        <v>0</v>
      </c>
      <c r="O73" s="140">
        <v>0</v>
      </c>
      <c r="P73" s="143">
        <v>205745</v>
      </c>
      <c r="Q73" s="349">
        <f t="shared" si="2"/>
        <v>211135</v>
      </c>
    </row>
    <row r="74" spans="2:17" ht="11.25" customHeight="1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ht="11.25" customHeight="1">
      <c r="G75" s="115"/>
    </row>
  </sheetData>
  <mergeCells count="4">
    <mergeCell ref="Q2:Q4"/>
    <mergeCell ref="B68:D69"/>
    <mergeCell ref="B70:D71"/>
    <mergeCell ref="B72:D73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65" r:id="rId2"/>
  <headerFooter alignWithMargins="0">
    <oddFooter>&amp;C&amp;"ＭＳ Ｐゴシック,太字"&amp;18２　工業用水道事業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30"/>
  <sheetViews>
    <sheetView view="pageBreakPreview" zoomScale="90" zoomScaleSheetLayoutView="90" workbookViewId="0" topLeftCell="A1">
      <pane xSplit="5" ySplit="4" topLeftCell="F5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A1" sqref="A1:A16384"/>
    </sheetView>
  </sheetViews>
  <sheetFormatPr defaultColWidth="9.00390625" defaultRowHeight="16.5" customHeight="1"/>
  <cols>
    <col min="1" max="1" width="5.625" style="286" customWidth="1"/>
    <col min="2" max="2" width="3.375" style="95" customWidth="1"/>
    <col min="3" max="3" width="3.625" style="95" customWidth="1"/>
    <col min="4" max="4" width="11.375" style="95" customWidth="1"/>
    <col min="5" max="5" width="16.25390625" style="95" customWidth="1"/>
    <col min="6" max="7" width="12.875" style="13" customWidth="1"/>
    <col min="8" max="8" width="12.875" style="568" customWidth="1"/>
    <col min="9" max="10" width="12.875" style="13" customWidth="1"/>
    <col min="11" max="11" width="12.875" style="568" customWidth="1"/>
    <col min="12" max="16" width="12.875" style="13" customWidth="1"/>
    <col min="17" max="17" width="12.875" style="97" customWidth="1"/>
    <col min="18" max="16384" width="9.00390625" style="97" customWidth="1"/>
  </cols>
  <sheetData>
    <row r="1" spans="2:17" ht="21.75" customHeight="1" thickBot="1">
      <c r="B1" s="99" t="s">
        <v>341</v>
      </c>
      <c r="C1" s="94"/>
      <c r="E1" s="96"/>
      <c r="Q1" s="102" t="s">
        <v>51</v>
      </c>
    </row>
    <row r="2" spans="1:17" ht="14.25" customHeight="1">
      <c r="A2" s="287"/>
      <c r="B2" s="145"/>
      <c r="C2" s="146"/>
      <c r="D2" s="146"/>
      <c r="E2" s="172" t="s">
        <v>53</v>
      </c>
      <c r="F2" s="717" t="s">
        <v>54</v>
      </c>
      <c r="G2" s="718" t="s">
        <v>55</v>
      </c>
      <c r="H2" s="718" t="s">
        <v>389</v>
      </c>
      <c r="I2" s="718" t="s">
        <v>56</v>
      </c>
      <c r="J2" s="718" t="s">
        <v>57</v>
      </c>
      <c r="K2" s="718" t="s">
        <v>391</v>
      </c>
      <c r="L2" s="718" t="s">
        <v>58</v>
      </c>
      <c r="M2" s="718" t="s">
        <v>59</v>
      </c>
      <c r="N2" s="718" t="s">
        <v>60</v>
      </c>
      <c r="O2" s="718" t="s">
        <v>61</v>
      </c>
      <c r="P2" s="719" t="s">
        <v>62</v>
      </c>
      <c r="Q2" s="797" t="s">
        <v>355</v>
      </c>
    </row>
    <row r="3" spans="1:17" ht="14.25" customHeight="1">
      <c r="A3" s="287"/>
      <c r="B3" s="152"/>
      <c r="C3" s="47"/>
      <c r="D3" s="47"/>
      <c r="E3" s="249"/>
      <c r="F3" s="39" t="s">
        <v>19</v>
      </c>
      <c r="G3" s="720" t="s">
        <v>63</v>
      </c>
      <c r="H3" s="720" t="s">
        <v>63</v>
      </c>
      <c r="I3" s="720" t="s">
        <v>64</v>
      </c>
      <c r="J3" s="720" t="s">
        <v>65</v>
      </c>
      <c r="K3" s="720" t="s">
        <v>65</v>
      </c>
      <c r="L3" s="720" t="s">
        <v>38</v>
      </c>
      <c r="M3" s="720" t="s">
        <v>66</v>
      </c>
      <c r="N3" s="720" t="s">
        <v>21</v>
      </c>
      <c r="O3" s="720" t="s">
        <v>67</v>
      </c>
      <c r="P3" s="721" t="s">
        <v>68</v>
      </c>
      <c r="Q3" s="798"/>
    </row>
    <row r="4" spans="1:17" ht="14.25" customHeight="1" thickBot="1">
      <c r="A4" s="287"/>
      <c r="B4" s="245"/>
      <c r="C4" s="246" t="s">
        <v>130</v>
      </c>
      <c r="D4" s="246"/>
      <c r="E4" s="250" t="s">
        <v>131</v>
      </c>
      <c r="F4" s="248"/>
      <c r="G4" s="722" t="s">
        <v>32</v>
      </c>
      <c r="H4" s="722" t="s">
        <v>33</v>
      </c>
      <c r="I4" s="723"/>
      <c r="J4" s="723" t="s">
        <v>70</v>
      </c>
      <c r="K4" s="723" t="s">
        <v>71</v>
      </c>
      <c r="L4" s="247"/>
      <c r="M4" s="247"/>
      <c r="N4" s="247"/>
      <c r="O4" s="723"/>
      <c r="P4" s="724" t="s">
        <v>72</v>
      </c>
      <c r="Q4" s="799"/>
    </row>
    <row r="5" spans="1:17" s="98" customFormat="1" ht="16.5" customHeight="1">
      <c r="A5" s="564"/>
      <c r="B5" s="293" t="s">
        <v>342</v>
      </c>
      <c r="C5" s="294"/>
      <c r="D5" s="295"/>
      <c r="E5" s="296"/>
      <c r="F5" s="171">
        <v>39819</v>
      </c>
      <c r="G5" s="31">
        <v>220669</v>
      </c>
      <c r="H5" s="769"/>
      <c r="I5" s="31">
        <v>592663</v>
      </c>
      <c r="J5" s="31">
        <v>895773</v>
      </c>
      <c r="K5" s="769"/>
      <c r="L5" s="31">
        <v>0</v>
      </c>
      <c r="M5" s="31">
        <v>0</v>
      </c>
      <c r="N5" s="31">
        <v>0</v>
      </c>
      <c r="O5" s="31">
        <v>0</v>
      </c>
      <c r="P5" s="164">
        <v>2284763</v>
      </c>
      <c r="Q5" s="300">
        <f>SUM(F5:P5)</f>
        <v>4033687</v>
      </c>
    </row>
    <row r="6" spans="2:17" ht="16.5" customHeight="1">
      <c r="B6" s="288"/>
      <c r="C6" s="100" t="s">
        <v>343</v>
      </c>
      <c r="D6" s="104"/>
      <c r="E6" s="297"/>
      <c r="F6" s="664"/>
      <c r="G6" s="652"/>
      <c r="H6" s="772"/>
      <c r="I6" s="652"/>
      <c r="J6" s="652"/>
      <c r="K6" s="772"/>
      <c r="L6" s="652"/>
      <c r="M6" s="652"/>
      <c r="N6" s="652"/>
      <c r="O6" s="652"/>
      <c r="P6" s="665"/>
      <c r="Q6" s="666"/>
    </row>
    <row r="7" spans="1:17" ht="16.5" customHeight="1">
      <c r="A7" s="565"/>
      <c r="B7" s="288"/>
      <c r="C7" s="101"/>
      <c r="D7" s="105" t="s">
        <v>344</v>
      </c>
      <c r="E7" s="489" t="s">
        <v>345</v>
      </c>
      <c r="F7" s="459">
        <v>24359</v>
      </c>
      <c r="G7" s="460">
        <v>41842</v>
      </c>
      <c r="H7" s="773"/>
      <c r="I7" s="460">
        <v>168927</v>
      </c>
      <c r="J7" s="460">
        <v>349546</v>
      </c>
      <c r="K7" s="773"/>
      <c r="L7" s="460">
        <v>0</v>
      </c>
      <c r="M7" s="460">
        <v>0</v>
      </c>
      <c r="N7" s="460">
        <v>0</v>
      </c>
      <c r="O7" s="460">
        <v>0</v>
      </c>
      <c r="P7" s="461">
        <v>1064994</v>
      </c>
      <c r="Q7" s="490">
        <f aca="true" t="shared" si="0" ref="Q7:Q30">SUM(F7:P7)</f>
        <v>1649668</v>
      </c>
    </row>
    <row r="8" spans="1:17" ht="16.5" customHeight="1">
      <c r="A8" s="564"/>
      <c r="B8" s="288"/>
      <c r="C8" s="101"/>
      <c r="D8" s="106" t="s">
        <v>346</v>
      </c>
      <c r="E8" s="491" t="s">
        <v>347</v>
      </c>
      <c r="F8" s="403">
        <v>0</v>
      </c>
      <c r="G8" s="404">
        <v>0</v>
      </c>
      <c r="H8" s="771"/>
      <c r="I8" s="404">
        <v>0</v>
      </c>
      <c r="J8" s="404">
        <v>0</v>
      </c>
      <c r="K8" s="771"/>
      <c r="L8" s="404">
        <v>0</v>
      </c>
      <c r="M8" s="404">
        <v>0</v>
      </c>
      <c r="N8" s="404">
        <v>0</v>
      </c>
      <c r="O8" s="404">
        <v>0</v>
      </c>
      <c r="P8" s="405">
        <v>0</v>
      </c>
      <c r="Q8" s="492">
        <f t="shared" si="0"/>
        <v>0</v>
      </c>
    </row>
    <row r="9" spans="1:17" ht="16.5" customHeight="1">
      <c r="A9" s="565"/>
      <c r="B9" s="288"/>
      <c r="C9" s="101"/>
      <c r="D9" s="107"/>
      <c r="E9" s="493" t="s">
        <v>348</v>
      </c>
      <c r="F9" s="429">
        <v>0</v>
      </c>
      <c r="G9" s="430">
        <v>0</v>
      </c>
      <c r="H9" s="774"/>
      <c r="I9" s="430">
        <v>0</v>
      </c>
      <c r="J9" s="430">
        <v>0</v>
      </c>
      <c r="K9" s="774"/>
      <c r="L9" s="430">
        <v>0</v>
      </c>
      <c r="M9" s="430">
        <v>0</v>
      </c>
      <c r="N9" s="430">
        <v>0</v>
      </c>
      <c r="O9" s="430">
        <v>0</v>
      </c>
      <c r="P9" s="431">
        <v>0</v>
      </c>
      <c r="Q9" s="494">
        <f t="shared" si="0"/>
        <v>0</v>
      </c>
    </row>
    <row r="10" spans="1:17" ht="16.5" customHeight="1">
      <c r="A10" s="564"/>
      <c r="B10" s="288"/>
      <c r="C10" s="101"/>
      <c r="D10" s="108" t="s">
        <v>423</v>
      </c>
      <c r="E10" s="298"/>
      <c r="F10" s="29">
        <v>13600</v>
      </c>
      <c r="G10" s="30">
        <v>50783</v>
      </c>
      <c r="H10" s="772"/>
      <c r="I10" s="30">
        <v>423736</v>
      </c>
      <c r="J10" s="30">
        <v>515227</v>
      </c>
      <c r="K10" s="772"/>
      <c r="L10" s="30">
        <v>0</v>
      </c>
      <c r="M10" s="30">
        <v>0</v>
      </c>
      <c r="N10" s="30">
        <v>0</v>
      </c>
      <c r="O10" s="30">
        <v>0</v>
      </c>
      <c r="P10" s="160">
        <v>1072710</v>
      </c>
      <c r="Q10" s="301">
        <f t="shared" si="0"/>
        <v>2076056</v>
      </c>
    </row>
    <row r="11" spans="1:17" ht="16.5" customHeight="1">
      <c r="A11" s="565"/>
      <c r="B11" s="288"/>
      <c r="C11" s="101"/>
      <c r="D11" s="108" t="s">
        <v>349</v>
      </c>
      <c r="E11" s="298"/>
      <c r="F11" s="29">
        <v>1860</v>
      </c>
      <c r="G11" s="30">
        <v>0</v>
      </c>
      <c r="H11" s="772"/>
      <c r="I11" s="30">
        <v>0</v>
      </c>
      <c r="J11" s="30">
        <v>31000</v>
      </c>
      <c r="K11" s="772"/>
      <c r="L11" s="30">
        <v>0</v>
      </c>
      <c r="M11" s="30">
        <v>0</v>
      </c>
      <c r="N11" s="30">
        <v>0</v>
      </c>
      <c r="O11" s="30">
        <v>0</v>
      </c>
      <c r="P11" s="160">
        <v>137060</v>
      </c>
      <c r="Q11" s="301">
        <f t="shared" si="0"/>
        <v>169920</v>
      </c>
    </row>
    <row r="12" spans="1:17" ht="16.5" customHeight="1">
      <c r="A12" s="564"/>
      <c r="B12" s="288"/>
      <c r="C12" s="101"/>
      <c r="D12" s="108" t="s">
        <v>350</v>
      </c>
      <c r="E12" s="298"/>
      <c r="F12" s="29">
        <v>0</v>
      </c>
      <c r="G12" s="30">
        <v>128044</v>
      </c>
      <c r="H12" s="772"/>
      <c r="I12" s="30">
        <v>0</v>
      </c>
      <c r="J12" s="30">
        <v>0</v>
      </c>
      <c r="K12" s="772"/>
      <c r="L12" s="30">
        <v>0</v>
      </c>
      <c r="M12" s="30">
        <v>0</v>
      </c>
      <c r="N12" s="30">
        <v>0</v>
      </c>
      <c r="O12" s="30">
        <v>0</v>
      </c>
      <c r="P12" s="160">
        <v>0</v>
      </c>
      <c r="Q12" s="301">
        <f t="shared" si="0"/>
        <v>128044</v>
      </c>
    </row>
    <row r="13" spans="1:17" ht="16.5" customHeight="1">
      <c r="A13" s="565"/>
      <c r="B13" s="288"/>
      <c r="C13" s="101"/>
      <c r="D13" s="108" t="s">
        <v>351</v>
      </c>
      <c r="E13" s="298"/>
      <c r="F13" s="29">
        <v>0</v>
      </c>
      <c r="G13" s="30">
        <v>0</v>
      </c>
      <c r="H13" s="772"/>
      <c r="I13" s="30">
        <v>0</v>
      </c>
      <c r="J13" s="30">
        <v>0</v>
      </c>
      <c r="K13" s="772"/>
      <c r="L13" s="30">
        <v>0</v>
      </c>
      <c r="M13" s="30">
        <v>0</v>
      </c>
      <c r="N13" s="30">
        <v>0</v>
      </c>
      <c r="O13" s="30">
        <v>0</v>
      </c>
      <c r="P13" s="160">
        <v>0</v>
      </c>
      <c r="Q13" s="301">
        <f t="shared" si="0"/>
        <v>0</v>
      </c>
    </row>
    <row r="14" spans="1:17" ht="16.5" customHeight="1">
      <c r="A14" s="564"/>
      <c r="B14" s="288"/>
      <c r="C14" s="101"/>
      <c r="D14" s="108" t="s">
        <v>352</v>
      </c>
      <c r="E14" s="298"/>
      <c r="F14" s="29">
        <v>0</v>
      </c>
      <c r="G14" s="30">
        <v>0</v>
      </c>
      <c r="H14" s="772"/>
      <c r="I14" s="30">
        <v>0</v>
      </c>
      <c r="J14" s="30">
        <v>0</v>
      </c>
      <c r="K14" s="772"/>
      <c r="L14" s="30">
        <v>0</v>
      </c>
      <c r="M14" s="30">
        <v>0</v>
      </c>
      <c r="N14" s="30">
        <v>0</v>
      </c>
      <c r="O14" s="30">
        <v>0</v>
      </c>
      <c r="P14" s="160">
        <v>0</v>
      </c>
      <c r="Q14" s="301">
        <f t="shared" si="0"/>
        <v>0</v>
      </c>
    </row>
    <row r="15" spans="1:17" ht="16.5" customHeight="1">
      <c r="A15" s="565"/>
      <c r="B15" s="288"/>
      <c r="C15" s="101"/>
      <c r="D15" s="108" t="s">
        <v>353</v>
      </c>
      <c r="E15" s="298"/>
      <c r="F15" s="29">
        <v>0</v>
      </c>
      <c r="G15" s="30">
        <v>0</v>
      </c>
      <c r="H15" s="772"/>
      <c r="I15" s="30">
        <v>0</v>
      </c>
      <c r="J15" s="30">
        <v>0</v>
      </c>
      <c r="K15" s="772"/>
      <c r="L15" s="30">
        <v>0</v>
      </c>
      <c r="M15" s="30">
        <v>0</v>
      </c>
      <c r="N15" s="30">
        <v>0</v>
      </c>
      <c r="O15" s="30">
        <v>0</v>
      </c>
      <c r="P15" s="160">
        <v>0</v>
      </c>
      <c r="Q15" s="301">
        <f t="shared" si="0"/>
        <v>0</v>
      </c>
    </row>
    <row r="16" spans="1:17" ht="16.5" customHeight="1">
      <c r="A16" s="564"/>
      <c r="B16" s="288"/>
      <c r="C16" s="101"/>
      <c r="D16" s="108" t="s">
        <v>39</v>
      </c>
      <c r="E16" s="298"/>
      <c r="F16" s="29">
        <v>0</v>
      </c>
      <c r="G16" s="30">
        <v>0</v>
      </c>
      <c r="H16" s="772"/>
      <c r="I16" s="30">
        <v>0</v>
      </c>
      <c r="J16" s="30">
        <v>0</v>
      </c>
      <c r="K16" s="772"/>
      <c r="L16" s="30">
        <v>0</v>
      </c>
      <c r="M16" s="30">
        <v>0</v>
      </c>
      <c r="N16" s="30">
        <v>0</v>
      </c>
      <c r="O16" s="30">
        <v>0</v>
      </c>
      <c r="P16" s="160">
        <v>0</v>
      </c>
      <c r="Q16" s="301">
        <f t="shared" si="0"/>
        <v>0</v>
      </c>
    </row>
    <row r="17" spans="1:17" ht="16.5" customHeight="1" thickBot="1">
      <c r="A17" s="564"/>
      <c r="B17" s="288"/>
      <c r="C17" s="291"/>
      <c r="D17" s="292" t="s">
        <v>40</v>
      </c>
      <c r="E17" s="299"/>
      <c r="F17" s="192">
        <v>0</v>
      </c>
      <c r="G17" s="193">
        <v>0</v>
      </c>
      <c r="H17" s="775"/>
      <c r="I17" s="193">
        <v>0</v>
      </c>
      <c r="J17" s="193">
        <v>0</v>
      </c>
      <c r="K17" s="775"/>
      <c r="L17" s="193">
        <v>0</v>
      </c>
      <c r="M17" s="193">
        <v>0</v>
      </c>
      <c r="N17" s="193">
        <v>0</v>
      </c>
      <c r="O17" s="193">
        <v>0</v>
      </c>
      <c r="P17" s="190">
        <v>9999</v>
      </c>
      <c r="Q17" s="302">
        <f t="shared" si="0"/>
        <v>9999</v>
      </c>
    </row>
    <row r="18" spans="2:17" ht="16.5" customHeight="1">
      <c r="B18" s="288"/>
      <c r="C18" s="101" t="s">
        <v>354</v>
      </c>
      <c r="D18" s="295"/>
      <c r="E18" s="296"/>
      <c r="F18" s="667"/>
      <c r="G18" s="651"/>
      <c r="H18" s="769"/>
      <c r="I18" s="651"/>
      <c r="J18" s="651"/>
      <c r="K18" s="769"/>
      <c r="L18" s="651"/>
      <c r="M18" s="651"/>
      <c r="N18" s="651"/>
      <c r="O18" s="651"/>
      <c r="P18" s="668"/>
      <c r="Q18" s="669"/>
    </row>
    <row r="19" spans="1:17" ht="16.5" customHeight="1">
      <c r="A19" s="565"/>
      <c r="B19" s="288"/>
      <c r="C19" s="101"/>
      <c r="D19" s="108" t="s">
        <v>376</v>
      </c>
      <c r="E19" s="298"/>
      <c r="F19" s="29">
        <v>0</v>
      </c>
      <c r="G19" s="30">
        <v>0</v>
      </c>
      <c r="H19" s="772"/>
      <c r="I19" s="30">
        <v>0</v>
      </c>
      <c r="J19" s="30">
        <v>0</v>
      </c>
      <c r="K19" s="772"/>
      <c r="L19" s="30">
        <v>0</v>
      </c>
      <c r="M19" s="30">
        <v>0</v>
      </c>
      <c r="N19" s="30">
        <v>0</v>
      </c>
      <c r="O19" s="30">
        <v>0</v>
      </c>
      <c r="P19" s="160">
        <v>0</v>
      </c>
      <c r="Q19" s="301">
        <f>SUM(F19:P19)</f>
        <v>0</v>
      </c>
    </row>
    <row r="20" spans="1:17" ht="16.5" customHeight="1">
      <c r="A20" s="565"/>
      <c r="B20" s="288"/>
      <c r="C20" s="101"/>
      <c r="D20" s="108" t="s">
        <v>377</v>
      </c>
      <c r="E20" s="298"/>
      <c r="F20" s="29">
        <v>0</v>
      </c>
      <c r="G20" s="30">
        <v>17600</v>
      </c>
      <c r="H20" s="772"/>
      <c r="I20" s="30">
        <v>32900</v>
      </c>
      <c r="J20" s="30">
        <v>31100</v>
      </c>
      <c r="K20" s="772"/>
      <c r="L20" s="30">
        <v>0</v>
      </c>
      <c r="M20" s="30">
        <v>0</v>
      </c>
      <c r="N20" s="30">
        <v>0</v>
      </c>
      <c r="O20" s="30">
        <v>0</v>
      </c>
      <c r="P20" s="160">
        <v>48000</v>
      </c>
      <c r="Q20" s="301">
        <f t="shared" si="0"/>
        <v>129600</v>
      </c>
    </row>
    <row r="21" spans="1:17" ht="16.5" customHeight="1">
      <c r="A21" s="565"/>
      <c r="B21" s="288"/>
      <c r="C21" s="101"/>
      <c r="D21" s="108" t="s">
        <v>378</v>
      </c>
      <c r="E21" s="298"/>
      <c r="F21" s="29">
        <v>4297</v>
      </c>
      <c r="G21" s="30">
        <v>129279</v>
      </c>
      <c r="H21" s="772"/>
      <c r="I21" s="30">
        <v>289691</v>
      </c>
      <c r="J21" s="30">
        <v>261525</v>
      </c>
      <c r="K21" s="772"/>
      <c r="L21" s="30">
        <v>0</v>
      </c>
      <c r="M21" s="30">
        <v>0</v>
      </c>
      <c r="N21" s="30">
        <v>0</v>
      </c>
      <c r="O21" s="30">
        <v>0</v>
      </c>
      <c r="P21" s="160">
        <v>757484</v>
      </c>
      <c r="Q21" s="301">
        <f t="shared" si="0"/>
        <v>1442276</v>
      </c>
    </row>
    <row r="22" spans="1:17" ht="16.5" customHeight="1">
      <c r="A22" s="565"/>
      <c r="B22" s="289"/>
      <c r="C22" s="101"/>
      <c r="D22" s="108" t="s">
        <v>379</v>
      </c>
      <c r="E22" s="298"/>
      <c r="F22" s="29">
        <v>0</v>
      </c>
      <c r="G22" s="30">
        <v>21364</v>
      </c>
      <c r="H22" s="772"/>
      <c r="I22" s="30">
        <v>164426</v>
      </c>
      <c r="J22" s="30">
        <v>513621</v>
      </c>
      <c r="K22" s="772"/>
      <c r="L22" s="30">
        <v>0</v>
      </c>
      <c r="M22" s="30">
        <v>0</v>
      </c>
      <c r="N22" s="30">
        <v>0</v>
      </c>
      <c r="O22" s="30">
        <v>0</v>
      </c>
      <c r="P22" s="160">
        <v>1027878</v>
      </c>
      <c r="Q22" s="301">
        <f t="shared" si="0"/>
        <v>1727289</v>
      </c>
    </row>
    <row r="23" spans="1:17" ht="16.5" customHeight="1">
      <c r="A23" s="565"/>
      <c r="B23" s="289"/>
      <c r="C23" s="101"/>
      <c r="D23" s="108" t="s">
        <v>380</v>
      </c>
      <c r="E23" s="298"/>
      <c r="F23" s="29">
        <v>4891</v>
      </c>
      <c r="G23" s="30">
        <v>0</v>
      </c>
      <c r="H23" s="772"/>
      <c r="I23" s="30">
        <v>105646</v>
      </c>
      <c r="J23" s="30">
        <v>0</v>
      </c>
      <c r="K23" s="772"/>
      <c r="L23" s="30">
        <v>0</v>
      </c>
      <c r="M23" s="30">
        <v>0</v>
      </c>
      <c r="N23" s="30">
        <v>0</v>
      </c>
      <c r="O23" s="30">
        <v>0</v>
      </c>
      <c r="P23" s="160">
        <v>120639</v>
      </c>
      <c r="Q23" s="301">
        <f t="shared" si="0"/>
        <v>231176</v>
      </c>
    </row>
    <row r="24" spans="1:17" ht="16.5" customHeight="1">
      <c r="A24" s="565"/>
      <c r="B24" s="289"/>
      <c r="C24" s="101"/>
      <c r="D24" s="108" t="s">
        <v>381</v>
      </c>
      <c r="E24" s="298"/>
      <c r="F24" s="29">
        <v>26484</v>
      </c>
      <c r="G24" s="30">
        <v>52426</v>
      </c>
      <c r="H24" s="772"/>
      <c r="I24" s="30">
        <v>0</v>
      </c>
      <c r="J24" s="30">
        <v>0</v>
      </c>
      <c r="K24" s="772"/>
      <c r="L24" s="30">
        <v>0</v>
      </c>
      <c r="M24" s="30">
        <v>0</v>
      </c>
      <c r="N24" s="30">
        <v>0</v>
      </c>
      <c r="O24" s="30">
        <v>0</v>
      </c>
      <c r="P24" s="160">
        <v>303943</v>
      </c>
      <c r="Q24" s="301">
        <f t="shared" si="0"/>
        <v>382853</v>
      </c>
    </row>
    <row r="25" spans="1:17" ht="16.5" customHeight="1">
      <c r="A25" s="565"/>
      <c r="B25" s="289"/>
      <c r="C25" s="101"/>
      <c r="D25" s="108" t="s">
        <v>382</v>
      </c>
      <c r="E25" s="298"/>
      <c r="F25" s="29">
        <v>4147</v>
      </c>
      <c r="G25" s="30">
        <v>0</v>
      </c>
      <c r="H25" s="772"/>
      <c r="I25" s="30">
        <v>0</v>
      </c>
      <c r="J25" s="30">
        <v>73439</v>
      </c>
      <c r="K25" s="772"/>
      <c r="L25" s="30">
        <v>0</v>
      </c>
      <c r="M25" s="30">
        <v>0</v>
      </c>
      <c r="N25" s="30">
        <v>0</v>
      </c>
      <c r="O25" s="30">
        <v>0</v>
      </c>
      <c r="P25" s="160">
        <v>26819</v>
      </c>
      <c r="Q25" s="301">
        <f t="shared" si="0"/>
        <v>104405</v>
      </c>
    </row>
    <row r="26" spans="1:17" ht="16.5" customHeight="1">
      <c r="A26" s="565"/>
      <c r="B26" s="289"/>
      <c r="C26" s="101"/>
      <c r="D26" s="108" t="s">
        <v>383</v>
      </c>
      <c r="E26" s="298"/>
      <c r="F26" s="29">
        <v>0</v>
      </c>
      <c r="G26" s="30">
        <v>0</v>
      </c>
      <c r="H26" s="772"/>
      <c r="I26" s="30">
        <v>0</v>
      </c>
      <c r="J26" s="30">
        <v>16088</v>
      </c>
      <c r="K26" s="772"/>
      <c r="L26" s="30">
        <v>0</v>
      </c>
      <c r="M26" s="30">
        <v>0</v>
      </c>
      <c r="N26" s="30">
        <v>0</v>
      </c>
      <c r="O26" s="30">
        <v>0</v>
      </c>
      <c r="P26" s="160">
        <v>0</v>
      </c>
      <c r="Q26" s="301">
        <f t="shared" si="0"/>
        <v>16088</v>
      </c>
    </row>
    <row r="27" spans="1:17" ht="16.5" customHeight="1">
      <c r="A27" s="565"/>
      <c r="B27" s="289"/>
      <c r="C27" s="101"/>
      <c r="D27" s="108" t="s">
        <v>384</v>
      </c>
      <c r="E27" s="298"/>
      <c r="F27" s="29">
        <v>0</v>
      </c>
      <c r="G27" s="30">
        <v>0</v>
      </c>
      <c r="H27" s="772"/>
      <c r="I27" s="30">
        <v>0</v>
      </c>
      <c r="J27" s="30">
        <v>0</v>
      </c>
      <c r="K27" s="772"/>
      <c r="L27" s="30">
        <v>0</v>
      </c>
      <c r="M27" s="30">
        <v>0</v>
      </c>
      <c r="N27" s="30">
        <v>0</v>
      </c>
      <c r="O27" s="30">
        <v>0</v>
      </c>
      <c r="P27" s="160">
        <v>0</v>
      </c>
      <c r="Q27" s="301">
        <f t="shared" si="0"/>
        <v>0</v>
      </c>
    </row>
    <row r="28" spans="1:17" ht="16.5" customHeight="1">
      <c r="A28" s="565"/>
      <c r="B28" s="289"/>
      <c r="C28" s="101"/>
      <c r="D28" s="108" t="s">
        <v>385</v>
      </c>
      <c r="E28" s="298"/>
      <c r="F28" s="29">
        <v>0</v>
      </c>
      <c r="G28" s="30">
        <v>0</v>
      </c>
      <c r="H28" s="772"/>
      <c r="I28" s="30">
        <v>0</v>
      </c>
      <c r="J28" s="30">
        <v>0</v>
      </c>
      <c r="K28" s="772"/>
      <c r="L28" s="30">
        <v>0</v>
      </c>
      <c r="M28" s="30">
        <v>0</v>
      </c>
      <c r="N28" s="30">
        <v>0</v>
      </c>
      <c r="O28" s="30">
        <v>0</v>
      </c>
      <c r="P28" s="160">
        <v>0</v>
      </c>
      <c r="Q28" s="301">
        <f t="shared" si="0"/>
        <v>0</v>
      </c>
    </row>
    <row r="29" spans="1:17" ht="16.5" customHeight="1" thickBot="1">
      <c r="A29" s="565"/>
      <c r="B29" s="290"/>
      <c r="C29" s="291"/>
      <c r="D29" s="292" t="s">
        <v>386</v>
      </c>
      <c r="E29" s="299"/>
      <c r="F29" s="192">
        <v>0</v>
      </c>
      <c r="G29" s="193">
        <v>0</v>
      </c>
      <c r="H29" s="775"/>
      <c r="I29" s="193">
        <v>0</v>
      </c>
      <c r="J29" s="193">
        <v>0</v>
      </c>
      <c r="K29" s="775"/>
      <c r="L29" s="193">
        <v>0</v>
      </c>
      <c r="M29" s="193">
        <v>0</v>
      </c>
      <c r="N29" s="193">
        <v>0</v>
      </c>
      <c r="O29" s="193">
        <v>0</v>
      </c>
      <c r="P29" s="190">
        <v>0</v>
      </c>
      <c r="Q29" s="302">
        <f t="shared" si="0"/>
        <v>0</v>
      </c>
    </row>
    <row r="30" spans="4:17" ht="16.5" customHeight="1">
      <c r="D30" s="109"/>
      <c r="E30" s="109"/>
      <c r="F30" s="46">
        <f>SUM(F19:F29)-F5</f>
        <v>0</v>
      </c>
      <c r="G30" s="46">
        <f>SUM(G19:G29)-G5</f>
        <v>0</v>
      </c>
      <c r="H30" s="569">
        <f>SUM(H19:H29)-H5</f>
        <v>0</v>
      </c>
      <c r="I30" s="46">
        <f>SUM(I19:I29)-I5</f>
        <v>0</v>
      </c>
      <c r="J30" s="46">
        <f>SUM(J19:J29)-J5</f>
        <v>0</v>
      </c>
      <c r="K30" s="569"/>
      <c r="L30" s="46">
        <f>SUM(L19:L29)-L5</f>
        <v>0</v>
      </c>
      <c r="M30" s="46">
        <f>SUM(M19:M29)-M5</f>
        <v>0</v>
      </c>
      <c r="N30" s="46"/>
      <c r="O30" s="46">
        <f>SUM(O19:O29)-O5</f>
        <v>0</v>
      </c>
      <c r="P30" s="46">
        <f>SUM(P19:P29)-P5</f>
        <v>0</v>
      </c>
      <c r="Q30" s="110">
        <f t="shared" si="0"/>
        <v>0</v>
      </c>
    </row>
  </sheetData>
  <mergeCells count="1">
    <mergeCell ref="Q2:Q4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3937007874015748" top="0.5118110236220472" bottom="0.984251968503937" header="0.5118110236220472" footer="0.1968503937007874"/>
  <pageSetup errors="blank" horizontalDpi="600" verticalDpi="600" orientation="landscape" paperSize="9" scale="70" r:id="rId4"/>
  <headerFooter alignWithMargins="0">
    <oddFooter>&amp;C&amp;"ＭＳ Ｐゴシック,太字"&amp;18２　工業用水道事業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B1:P24"/>
  <sheetViews>
    <sheetView view="pageBreakPreview" zoomScale="85" zoomScaleSheetLayoutView="85" workbookViewId="0" topLeftCell="A1">
      <pane xSplit="4" ySplit="4" topLeftCell="E5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A1" sqref="A1:A16384"/>
    </sheetView>
  </sheetViews>
  <sheetFormatPr defaultColWidth="9.00390625" defaultRowHeight="13.5"/>
  <cols>
    <col min="1" max="1" width="4.25390625" style="571" customWidth="1"/>
    <col min="2" max="2" width="3.75390625" style="571" customWidth="1"/>
    <col min="3" max="3" width="3.625" style="571" customWidth="1"/>
    <col min="4" max="4" width="15.875" style="571" customWidth="1"/>
    <col min="5" max="16" width="13.50390625" style="570" customWidth="1"/>
    <col min="17" max="16384" width="9.00390625" style="571" customWidth="1"/>
  </cols>
  <sheetData>
    <row r="1" spans="2:16" ht="22.5" customHeight="1" thickBot="1">
      <c r="B1" s="111" t="s">
        <v>356</v>
      </c>
      <c r="C1" s="574"/>
      <c r="D1" s="574"/>
      <c r="P1" s="45"/>
    </row>
    <row r="2" spans="2:16" ht="18.75" customHeight="1">
      <c r="B2" s="303"/>
      <c r="C2" s="304"/>
      <c r="D2" s="310" t="s">
        <v>357</v>
      </c>
      <c r="E2" s="717" t="s">
        <v>388</v>
      </c>
      <c r="F2" s="718" t="s">
        <v>389</v>
      </c>
      <c r="G2" s="718" t="s">
        <v>389</v>
      </c>
      <c r="H2" s="718" t="s">
        <v>390</v>
      </c>
      <c r="I2" s="718" t="s">
        <v>391</v>
      </c>
      <c r="J2" s="718" t="s">
        <v>391</v>
      </c>
      <c r="K2" s="718" t="s">
        <v>392</v>
      </c>
      <c r="L2" s="718" t="s">
        <v>393</v>
      </c>
      <c r="M2" s="718" t="s">
        <v>394</v>
      </c>
      <c r="N2" s="718" t="s">
        <v>395</v>
      </c>
      <c r="O2" s="719" t="s">
        <v>396</v>
      </c>
      <c r="P2" s="806" t="s">
        <v>263</v>
      </c>
    </row>
    <row r="3" spans="2:16" ht="18.75" customHeight="1">
      <c r="B3" s="305"/>
      <c r="C3" s="114"/>
      <c r="D3" s="311"/>
      <c r="E3" s="39" t="s">
        <v>19</v>
      </c>
      <c r="F3" s="720" t="s">
        <v>63</v>
      </c>
      <c r="G3" s="720" t="s">
        <v>63</v>
      </c>
      <c r="H3" s="720" t="s">
        <v>64</v>
      </c>
      <c r="I3" s="720" t="s">
        <v>65</v>
      </c>
      <c r="J3" s="720" t="s">
        <v>65</v>
      </c>
      <c r="K3" s="720" t="s">
        <v>38</v>
      </c>
      <c r="L3" s="720" t="s">
        <v>66</v>
      </c>
      <c r="M3" s="720" t="s">
        <v>21</v>
      </c>
      <c r="N3" s="720" t="s">
        <v>67</v>
      </c>
      <c r="O3" s="721" t="s">
        <v>68</v>
      </c>
      <c r="P3" s="807"/>
    </row>
    <row r="4" spans="2:16" ht="18.75" customHeight="1" thickBot="1">
      <c r="B4" s="320"/>
      <c r="C4" s="321" t="s">
        <v>179</v>
      </c>
      <c r="D4" s="322"/>
      <c r="E4" s="248"/>
      <c r="F4" s="722" t="s">
        <v>32</v>
      </c>
      <c r="G4" s="722" t="s">
        <v>33</v>
      </c>
      <c r="H4" s="723"/>
      <c r="I4" s="723" t="s">
        <v>70</v>
      </c>
      <c r="J4" s="723" t="s">
        <v>71</v>
      </c>
      <c r="K4" s="247"/>
      <c r="L4" s="247"/>
      <c r="M4" s="247"/>
      <c r="N4" s="723"/>
      <c r="O4" s="724" t="s">
        <v>72</v>
      </c>
      <c r="P4" s="808"/>
    </row>
    <row r="5" spans="2:16" ht="22.5" customHeight="1">
      <c r="B5" s="495" t="s">
        <v>49</v>
      </c>
      <c r="C5" s="496"/>
      <c r="D5" s="497"/>
      <c r="E5" s="498">
        <v>0</v>
      </c>
      <c r="F5" s="499">
        <v>24</v>
      </c>
      <c r="G5" s="782"/>
      <c r="H5" s="499">
        <v>60</v>
      </c>
      <c r="I5" s="499">
        <v>24</v>
      </c>
      <c r="J5" s="782"/>
      <c r="K5" s="499">
        <v>12</v>
      </c>
      <c r="L5" s="499">
        <v>12</v>
      </c>
      <c r="M5" s="499">
        <v>0</v>
      </c>
      <c r="N5" s="499">
        <v>0</v>
      </c>
      <c r="O5" s="500">
        <v>24</v>
      </c>
      <c r="P5" s="501">
        <f>SUM(E5:O5)</f>
        <v>156</v>
      </c>
    </row>
    <row r="6" spans="2:16" ht="22.5" customHeight="1">
      <c r="B6" s="502" t="s">
        <v>50</v>
      </c>
      <c r="C6" s="503"/>
      <c r="D6" s="504"/>
      <c r="E6" s="44">
        <v>0</v>
      </c>
      <c r="F6" s="26">
        <v>2</v>
      </c>
      <c r="G6" s="756"/>
      <c r="H6" s="26">
        <v>5</v>
      </c>
      <c r="I6" s="26">
        <v>2</v>
      </c>
      <c r="J6" s="756"/>
      <c r="K6" s="26">
        <v>1</v>
      </c>
      <c r="L6" s="26">
        <v>1</v>
      </c>
      <c r="M6" s="26">
        <v>0</v>
      </c>
      <c r="N6" s="26">
        <v>0</v>
      </c>
      <c r="O6" s="43">
        <v>2</v>
      </c>
      <c r="P6" s="315">
        <f>SUM(E6:O6)</f>
        <v>13</v>
      </c>
    </row>
    <row r="7" spans="2:16" ht="22.5" customHeight="1">
      <c r="B7" s="305" t="s">
        <v>0</v>
      </c>
      <c r="C7" s="114"/>
      <c r="D7" s="311"/>
      <c r="E7" s="41">
        <v>0</v>
      </c>
      <c r="F7" s="48">
        <v>8018</v>
      </c>
      <c r="G7" s="746"/>
      <c r="H7" s="48">
        <v>19927</v>
      </c>
      <c r="I7" s="48">
        <v>10405</v>
      </c>
      <c r="J7" s="746"/>
      <c r="K7" s="48">
        <v>3650</v>
      </c>
      <c r="L7" s="48">
        <v>1773</v>
      </c>
      <c r="M7" s="48">
        <v>0</v>
      </c>
      <c r="N7" s="48">
        <v>0</v>
      </c>
      <c r="O7" s="40">
        <v>8666</v>
      </c>
      <c r="P7" s="319">
        <f>SUM(E7:O7)</f>
        <v>52439</v>
      </c>
    </row>
    <row r="8" spans="2:16" ht="22.5" customHeight="1">
      <c r="B8" s="305"/>
      <c r="C8" s="92" t="s">
        <v>358</v>
      </c>
      <c r="D8" s="312"/>
      <c r="E8" s="671"/>
      <c r="F8" s="670"/>
      <c r="G8" s="783"/>
      <c r="H8" s="670"/>
      <c r="I8" s="670"/>
      <c r="J8" s="783"/>
      <c r="K8" s="670"/>
      <c r="L8" s="670"/>
      <c r="M8" s="670"/>
      <c r="N8" s="670"/>
      <c r="O8" s="672"/>
      <c r="P8" s="673"/>
    </row>
    <row r="9" spans="2:16" ht="22.5" customHeight="1">
      <c r="B9" s="305"/>
      <c r="C9" s="113"/>
      <c r="D9" s="505" t="s">
        <v>359</v>
      </c>
      <c r="E9" s="506">
        <v>0</v>
      </c>
      <c r="F9" s="434">
        <v>7563</v>
      </c>
      <c r="G9" s="784"/>
      <c r="H9" s="434">
        <v>19105</v>
      </c>
      <c r="I9" s="434">
        <v>9978</v>
      </c>
      <c r="J9" s="784"/>
      <c r="K9" s="434">
        <v>3650</v>
      </c>
      <c r="L9" s="434">
        <v>1773</v>
      </c>
      <c r="M9" s="434">
        <v>0</v>
      </c>
      <c r="N9" s="434">
        <v>0</v>
      </c>
      <c r="O9" s="507">
        <v>8198</v>
      </c>
      <c r="P9" s="508">
        <f>SUM(E9:O9)</f>
        <v>50267</v>
      </c>
    </row>
    <row r="10" spans="2:16" ht="22.5" customHeight="1">
      <c r="B10" s="305"/>
      <c r="C10" s="113"/>
      <c r="D10" s="505" t="s">
        <v>360</v>
      </c>
      <c r="E10" s="506">
        <v>0</v>
      </c>
      <c r="F10" s="434">
        <v>455</v>
      </c>
      <c r="G10" s="784"/>
      <c r="H10" s="434">
        <v>822</v>
      </c>
      <c r="I10" s="434">
        <v>427</v>
      </c>
      <c r="J10" s="784"/>
      <c r="K10" s="434">
        <v>0</v>
      </c>
      <c r="L10" s="434">
        <v>0</v>
      </c>
      <c r="M10" s="434">
        <v>0</v>
      </c>
      <c r="N10" s="434">
        <v>0</v>
      </c>
      <c r="O10" s="507">
        <v>468</v>
      </c>
      <c r="P10" s="508">
        <f>SUM(E10:O10)</f>
        <v>2172</v>
      </c>
    </row>
    <row r="11" spans="2:16" ht="22.5" customHeight="1">
      <c r="B11" s="307"/>
      <c r="C11" s="91"/>
      <c r="D11" s="509" t="s">
        <v>433</v>
      </c>
      <c r="E11" s="510">
        <v>0</v>
      </c>
      <c r="F11" s="436">
        <v>0</v>
      </c>
      <c r="G11" s="785"/>
      <c r="H11" s="436">
        <v>0</v>
      </c>
      <c r="I11" s="436">
        <v>0</v>
      </c>
      <c r="J11" s="785"/>
      <c r="K11" s="436">
        <v>0</v>
      </c>
      <c r="L11" s="436">
        <v>0</v>
      </c>
      <c r="M11" s="436">
        <v>0</v>
      </c>
      <c r="N11" s="436">
        <v>0</v>
      </c>
      <c r="O11" s="511">
        <v>0</v>
      </c>
      <c r="P11" s="512">
        <f>SUM(E11:O11)</f>
        <v>0</v>
      </c>
    </row>
    <row r="12" spans="2:16" ht="22.5" customHeight="1">
      <c r="B12" s="306" t="s">
        <v>1</v>
      </c>
      <c r="C12" s="112"/>
      <c r="D12" s="312"/>
      <c r="E12" s="44">
        <v>34</v>
      </c>
      <c r="F12" s="26">
        <v>3885</v>
      </c>
      <c r="G12" s="756"/>
      <c r="H12" s="26">
        <v>8506</v>
      </c>
      <c r="I12" s="26">
        <v>4613</v>
      </c>
      <c r="J12" s="756"/>
      <c r="K12" s="26">
        <v>1324</v>
      </c>
      <c r="L12" s="26">
        <v>645</v>
      </c>
      <c r="M12" s="26">
        <v>0</v>
      </c>
      <c r="N12" s="26">
        <v>0</v>
      </c>
      <c r="O12" s="43">
        <v>3750</v>
      </c>
      <c r="P12" s="315">
        <f>SUM(E12:O12)</f>
        <v>22757</v>
      </c>
    </row>
    <row r="13" spans="2:16" ht="22.5" customHeight="1">
      <c r="B13" s="305"/>
      <c r="C13" s="92" t="s">
        <v>358</v>
      </c>
      <c r="D13" s="312"/>
      <c r="E13" s="671"/>
      <c r="F13" s="670"/>
      <c r="G13" s="783"/>
      <c r="H13" s="670"/>
      <c r="I13" s="670"/>
      <c r="J13" s="783"/>
      <c r="K13" s="670"/>
      <c r="L13" s="670"/>
      <c r="M13" s="670"/>
      <c r="N13" s="670"/>
      <c r="O13" s="672"/>
      <c r="P13" s="673"/>
    </row>
    <row r="14" spans="2:16" ht="22.5" customHeight="1">
      <c r="B14" s="305"/>
      <c r="C14" s="113"/>
      <c r="D14" s="505" t="s">
        <v>361</v>
      </c>
      <c r="E14" s="506">
        <v>34</v>
      </c>
      <c r="F14" s="434">
        <v>1198</v>
      </c>
      <c r="G14" s="784"/>
      <c r="H14" s="434">
        <v>181</v>
      </c>
      <c r="I14" s="434">
        <v>384</v>
      </c>
      <c r="J14" s="784"/>
      <c r="K14" s="434">
        <v>54</v>
      </c>
      <c r="L14" s="434">
        <v>0</v>
      </c>
      <c r="M14" s="434">
        <v>0</v>
      </c>
      <c r="N14" s="434">
        <v>0</v>
      </c>
      <c r="O14" s="507">
        <v>205</v>
      </c>
      <c r="P14" s="508">
        <f aca="true" t="shared" si="0" ref="P14:P20">SUM(E14:O14)</f>
        <v>2056</v>
      </c>
    </row>
    <row r="15" spans="2:16" ht="22.5" customHeight="1">
      <c r="B15" s="305"/>
      <c r="C15" s="113"/>
      <c r="D15" s="505" t="s">
        <v>362</v>
      </c>
      <c r="E15" s="506">
        <v>0</v>
      </c>
      <c r="F15" s="434">
        <v>0</v>
      </c>
      <c r="G15" s="784"/>
      <c r="H15" s="434">
        <v>0</v>
      </c>
      <c r="I15" s="434">
        <v>3</v>
      </c>
      <c r="J15" s="784"/>
      <c r="K15" s="434">
        <v>0</v>
      </c>
      <c r="L15" s="434">
        <v>0</v>
      </c>
      <c r="M15" s="434">
        <v>0</v>
      </c>
      <c r="N15" s="434">
        <v>0</v>
      </c>
      <c r="O15" s="507">
        <v>0</v>
      </c>
      <c r="P15" s="508">
        <f t="shared" si="0"/>
        <v>3</v>
      </c>
    </row>
    <row r="16" spans="2:16" ht="22.5" customHeight="1">
      <c r="B16" s="305"/>
      <c r="C16" s="113"/>
      <c r="D16" s="505" t="s">
        <v>363</v>
      </c>
      <c r="E16" s="506">
        <v>0</v>
      </c>
      <c r="F16" s="434">
        <v>2641</v>
      </c>
      <c r="G16" s="784"/>
      <c r="H16" s="434">
        <v>6964</v>
      </c>
      <c r="I16" s="434">
        <v>2450</v>
      </c>
      <c r="J16" s="784"/>
      <c r="K16" s="434">
        <v>1195</v>
      </c>
      <c r="L16" s="434">
        <v>605</v>
      </c>
      <c r="M16" s="434">
        <v>0</v>
      </c>
      <c r="N16" s="434">
        <v>0</v>
      </c>
      <c r="O16" s="507">
        <v>2911</v>
      </c>
      <c r="P16" s="508">
        <f t="shared" si="0"/>
        <v>16766</v>
      </c>
    </row>
    <row r="17" spans="2:16" ht="22.5" customHeight="1">
      <c r="B17" s="307"/>
      <c r="C17" s="91"/>
      <c r="D17" s="509" t="s">
        <v>95</v>
      </c>
      <c r="E17" s="510">
        <v>0</v>
      </c>
      <c r="F17" s="436">
        <v>46</v>
      </c>
      <c r="G17" s="785"/>
      <c r="H17" s="436">
        <v>1361</v>
      </c>
      <c r="I17" s="436">
        <v>1776</v>
      </c>
      <c r="J17" s="785"/>
      <c r="K17" s="436">
        <v>75</v>
      </c>
      <c r="L17" s="436">
        <v>40</v>
      </c>
      <c r="M17" s="436">
        <v>0</v>
      </c>
      <c r="N17" s="436">
        <v>0</v>
      </c>
      <c r="O17" s="511">
        <v>634</v>
      </c>
      <c r="P17" s="512">
        <f t="shared" si="0"/>
        <v>3932</v>
      </c>
    </row>
    <row r="18" spans="2:16" ht="22.5" customHeight="1">
      <c r="B18" s="502" t="s">
        <v>364</v>
      </c>
      <c r="C18" s="503"/>
      <c r="D18" s="504"/>
      <c r="E18" s="44">
        <v>34</v>
      </c>
      <c r="F18" s="26">
        <v>11903</v>
      </c>
      <c r="G18" s="756"/>
      <c r="H18" s="26">
        <v>28433</v>
      </c>
      <c r="I18" s="26">
        <v>15018</v>
      </c>
      <c r="J18" s="756"/>
      <c r="K18" s="26">
        <v>4974</v>
      </c>
      <c r="L18" s="26">
        <v>2418</v>
      </c>
      <c r="M18" s="26">
        <v>0</v>
      </c>
      <c r="N18" s="26">
        <v>0</v>
      </c>
      <c r="O18" s="43">
        <v>12416</v>
      </c>
      <c r="P18" s="315">
        <f t="shared" si="0"/>
        <v>75196</v>
      </c>
    </row>
    <row r="19" spans="2:16" ht="22.5" customHeight="1">
      <c r="B19" s="307" t="s">
        <v>48</v>
      </c>
      <c r="C19" s="317"/>
      <c r="D19" s="318"/>
      <c r="E19" s="41">
        <v>0</v>
      </c>
      <c r="F19" s="48">
        <v>90</v>
      </c>
      <c r="G19" s="746"/>
      <c r="H19" s="48">
        <v>217</v>
      </c>
      <c r="I19" s="48">
        <v>116</v>
      </c>
      <c r="J19" s="746"/>
      <c r="K19" s="48">
        <v>32</v>
      </c>
      <c r="L19" s="48">
        <v>38</v>
      </c>
      <c r="M19" s="48">
        <v>0</v>
      </c>
      <c r="N19" s="48">
        <v>0</v>
      </c>
      <c r="O19" s="40">
        <v>91</v>
      </c>
      <c r="P19" s="319">
        <f t="shared" si="0"/>
        <v>584</v>
      </c>
    </row>
    <row r="20" spans="2:16" ht="22.5" customHeight="1" thickBot="1">
      <c r="B20" s="308" t="s">
        <v>47</v>
      </c>
      <c r="C20" s="309"/>
      <c r="D20" s="313"/>
      <c r="E20" s="233">
        <v>0</v>
      </c>
      <c r="F20" s="226">
        <v>37</v>
      </c>
      <c r="G20" s="759"/>
      <c r="H20" s="226">
        <v>112</v>
      </c>
      <c r="I20" s="226">
        <v>79</v>
      </c>
      <c r="J20" s="759"/>
      <c r="K20" s="226">
        <v>13</v>
      </c>
      <c r="L20" s="226">
        <v>20</v>
      </c>
      <c r="M20" s="226">
        <v>0</v>
      </c>
      <c r="N20" s="226">
        <v>0</v>
      </c>
      <c r="O20" s="314">
        <v>47</v>
      </c>
      <c r="P20" s="316">
        <f t="shared" si="0"/>
        <v>308</v>
      </c>
    </row>
    <row r="22" ht="13.5">
      <c r="P22" s="570">
        <f>+P7-P9-P10-P11</f>
        <v>0</v>
      </c>
    </row>
    <row r="23" ht="13.5">
      <c r="P23" s="570">
        <f>+P12-P14-P15-P16-P17</f>
        <v>0</v>
      </c>
    </row>
    <row r="24" ht="13.5">
      <c r="P24" s="570">
        <f>+P7+P12-P18</f>
        <v>0</v>
      </c>
    </row>
  </sheetData>
  <mergeCells count="1">
    <mergeCell ref="P2:P4"/>
  </mergeCells>
  <conditionalFormatting sqref="A1:IV65536">
    <cfRule type="cellIs" priority="1" dxfId="0" operator="equal" stopIfTrue="1">
      <formula>0</formula>
    </cfRule>
  </conditionalFormatting>
  <printOptions/>
  <pageMargins left="0.7874015748031497" right="0.7874015748031497" top="0.5118110236220472" bottom="0.984251968503937" header="0.5118110236220472" footer="0.1968503937007874"/>
  <pageSetup errors="blank" horizontalDpi="600" verticalDpi="600" orientation="landscape" paperSize="9" scale="70" r:id="rId1"/>
  <headerFooter alignWithMargins="0">
    <oddFooter>&amp;C&amp;"ＭＳ Ｐゴシック,太字"&amp;18２　工業用水道事業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2012-03-13T08:12:16Z</cp:lastPrinted>
  <dcterms:created xsi:type="dcterms:W3CDTF">1999-07-27T06:18:02Z</dcterms:created>
  <dcterms:modified xsi:type="dcterms:W3CDTF">2012-03-14T02:45:11Z</dcterms:modified>
  <cp:category/>
  <cp:version/>
  <cp:contentType/>
  <cp:contentStatus/>
</cp:coreProperties>
</file>