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66" windowWidth="20430" windowHeight="7890" tabRatio="750" activeTab="0"/>
  </bookViews>
  <sheets>
    <sheet name="１０表（第1表）" sheetId="1" r:id="rId1"/>
    <sheet name="２０表（第2表）" sheetId="2" r:id="rId2"/>
    <sheet name="２１表（第3表）" sheetId="3" r:id="rId3"/>
    <sheet name="２２表(第4表)" sheetId="4" r:id="rId4"/>
    <sheet name="財務分析（第5表）" sheetId="5" r:id="rId5"/>
    <sheet name="３２・３３表（第6表）" sheetId="6" r:id="rId6"/>
    <sheet name="２３表（第7表）" sheetId="7" r:id="rId7"/>
    <sheet name="２４表（第8表）" sheetId="8" r:id="rId8"/>
    <sheet name="２５表（第9表）" sheetId="9" r:id="rId9"/>
    <sheet name="４０表（第10表）" sheetId="10" r:id="rId10"/>
  </sheets>
  <definedNames>
    <definedName name="_xlnm.Print_Area" localSheetId="0">'１０表（第1表）'!$B$1:$I$89</definedName>
    <definedName name="_xlnm.Print_Area" localSheetId="1">'２０表（第2表）'!$B$1:$I$56</definedName>
    <definedName name="_xlnm.Print_Area" localSheetId="2">'２１表（第3表）'!$B$1:$I$32</definedName>
    <definedName name="_xlnm.Print_Area" localSheetId="3">'２２表(第4表)'!$B$1:$I$61</definedName>
    <definedName name="_xlnm.Print_Area" localSheetId="6">'２３表（第7表）'!$B$1:$I$72</definedName>
    <definedName name="_xlnm.Print_Area" localSheetId="7">'２４表（第8表）'!$B$1:$I$28</definedName>
    <definedName name="_xlnm.Print_Area" localSheetId="8">'２５表（第9表）'!$B$1:$I$67</definedName>
    <definedName name="_xlnm.Print_Area" localSheetId="5">'３２・３３表（第6表）'!$B$1:$I$63</definedName>
    <definedName name="_xlnm.Print_Area" localSheetId="9">'４０表（第10表）'!$B$1:$I$84</definedName>
    <definedName name="_xlnm.Print_Area" localSheetId="4">'財務分析（第5表）'!$A$1:$K$31</definedName>
    <definedName name="_xlnm.Print_Titles" localSheetId="0">'１０表（第1表）'!$4:$5</definedName>
    <definedName name="_xlnm.Print_Titles" localSheetId="9">'４０表（第10表）'!$1:$3</definedName>
  </definedNames>
  <calcPr fullCalcOnLoad="1"/>
</workbook>
</file>

<file path=xl/comments3.xml><?xml version="1.0" encoding="utf-8"?>
<comments xmlns="http://schemas.openxmlformats.org/spreadsheetml/2006/main">
  <authors>
    <author>茨城県</author>
  </authors>
  <commentList>
    <comment ref="C14" authorId="0">
      <text>
        <r>
          <rPr>
            <sz val="9"/>
            <rFont val="ＭＳ Ｐゴシック"/>
            <family val="3"/>
          </rPr>
          <t xml:space="preserve">２１表１行８列　列の移動「（１）一時借入金利息」→「（１）企業債利息」
</t>
        </r>
      </text>
    </comment>
    <comment ref="C15" authorId="0">
      <text>
        <r>
          <rPr>
            <sz val="9"/>
            <rFont val="ＭＳ Ｐゴシック"/>
            <family val="3"/>
          </rPr>
          <t xml:space="preserve">２１表１行９列　列の移動「（２）企業債利息」→「（２）一時借入金利息」
</t>
        </r>
      </text>
    </comment>
    <comment ref="C16" authorId="0">
      <text>
        <r>
          <rPr>
            <sz val="9"/>
            <rFont val="ＭＳ Ｐゴシック"/>
            <family val="3"/>
          </rPr>
          <t xml:space="preserve">２１表１行１０列　文言変更「（３）その他借入金利息」→「（３）他会計借入金等利息」
</t>
        </r>
      </text>
    </comment>
  </commentList>
</comments>
</file>

<file path=xl/comments8.xml><?xml version="1.0" encoding="utf-8"?>
<comments xmlns="http://schemas.openxmlformats.org/spreadsheetml/2006/main">
  <authors>
    <author>茨城県</author>
  </authors>
  <commentList>
    <comment ref="F9" authorId="0">
      <text>
        <r>
          <rPr>
            <sz val="9"/>
            <rFont val="ＭＳ Ｐゴシック"/>
            <family val="3"/>
          </rPr>
          <t xml:space="preserve">２４表５行　文言変更「（２）地方公営企業等金融機構」→「（２）地方公共団体金融機構」
</t>
        </r>
      </text>
    </comment>
  </commentList>
</comments>
</file>

<file path=xl/sharedStrings.xml><?xml version="1.0" encoding="utf-8"?>
<sst xmlns="http://schemas.openxmlformats.org/spreadsheetml/2006/main" count="766" uniqueCount="527">
  <si>
    <t>第６表　経営分析に関する調</t>
  </si>
  <si>
    <t>１．下水道使用料</t>
  </si>
  <si>
    <t>（１）使用料対象経費</t>
  </si>
  <si>
    <t>（２）使用料体系</t>
  </si>
  <si>
    <t>（３）徴収時期</t>
  </si>
  <si>
    <t>隔月</t>
  </si>
  <si>
    <t>（４）現行使用料施行年月日</t>
  </si>
  <si>
    <t>（２０m3/月又は戸数人数割）</t>
  </si>
  <si>
    <t>２．維持管理費</t>
  </si>
  <si>
    <t>（１）汚水処理費</t>
  </si>
  <si>
    <t>内</t>
  </si>
  <si>
    <t>訳</t>
  </si>
  <si>
    <t>ウ　処理場費</t>
  </si>
  <si>
    <t>（2）雨水処理費</t>
  </si>
  <si>
    <t>（３）水質規制費</t>
  </si>
  <si>
    <t>（４）水洗便所等普及費</t>
  </si>
  <si>
    <t>（５）不明水処理費</t>
  </si>
  <si>
    <t>（６）高度処理費</t>
  </si>
  <si>
    <t>３．資本費　（千円）</t>
  </si>
  <si>
    <t>イ　減価償却費</t>
  </si>
  <si>
    <t>（２）雨水処理費</t>
  </si>
  <si>
    <t>４．総合計</t>
  </si>
  <si>
    <t>５．使用料単価(円／m3）</t>
  </si>
  <si>
    <t>６．処理原価(円／m3）</t>
  </si>
  <si>
    <t>維持管理費分</t>
  </si>
  <si>
    <t>資本費分</t>
  </si>
  <si>
    <t>７．汚水処理費に対する使用料（％）</t>
  </si>
  <si>
    <t>うち維持管理費分</t>
  </si>
  <si>
    <t>企業債償還金等</t>
  </si>
  <si>
    <t>汚水処理費</t>
  </si>
  <si>
    <t>雨水処理費</t>
  </si>
  <si>
    <t>その他</t>
  </si>
  <si>
    <t>第１０表　繰入金に関する調</t>
  </si>
  <si>
    <t>団　　体　　名</t>
  </si>
  <si>
    <t>１．収益勘定繰入金</t>
  </si>
  <si>
    <t>基準額</t>
  </si>
  <si>
    <t>実繰入額</t>
  </si>
  <si>
    <t>（１）営業収益</t>
  </si>
  <si>
    <t>ア雨水処理負担金
　　（用地に係る元金償還金以外のもの）</t>
  </si>
  <si>
    <t>（２）営業外収益</t>
  </si>
  <si>
    <t>ア他会計補助金</t>
  </si>
  <si>
    <t>（ア）水質規制費</t>
  </si>
  <si>
    <t>（イ）水洗便所等普及費</t>
  </si>
  <si>
    <t>（ウ）不明水処理費</t>
  </si>
  <si>
    <t>（エ）高度処理費
　　　（用地に係る元金償還金以外のもの）</t>
  </si>
  <si>
    <t>（オ）高資本費対策経費</t>
  </si>
  <si>
    <t>（カ）基礎年金拠出金公的負担経費</t>
  </si>
  <si>
    <t>（キ）災害復旧費</t>
  </si>
  <si>
    <t>（ク）臨時財政特例債等</t>
  </si>
  <si>
    <t>（コ）普及特別対策に要する経費</t>
  </si>
  <si>
    <t>（サ）緊急下水道整備特定事業等
　　　に要する経費</t>
  </si>
  <si>
    <t>（３）特別利益</t>
  </si>
  <si>
    <t>ア他会計繰入金</t>
  </si>
  <si>
    <t>（ア）その他</t>
  </si>
  <si>
    <t>２．資本勘定繰入金</t>
  </si>
  <si>
    <t>（１）他会計出資金</t>
  </si>
  <si>
    <t>アその他</t>
  </si>
  <si>
    <t>（２）他会計補助金</t>
  </si>
  <si>
    <t>３．繰入金計</t>
  </si>
  <si>
    <t>４．実繰入額が基準額を超える部分及び「その他」実繰入額（ａ）</t>
  </si>
  <si>
    <t>収益勘定</t>
  </si>
  <si>
    <t>雨水処理負担金</t>
  </si>
  <si>
    <t>繰入金</t>
  </si>
  <si>
    <t>営業外収益</t>
  </si>
  <si>
    <t>他会計補助金</t>
  </si>
  <si>
    <t>他会計繰入金</t>
  </si>
  <si>
    <t>資本勘定繰入金</t>
  </si>
  <si>
    <t>他会計出資金</t>
  </si>
  <si>
    <t>他会計補助金</t>
  </si>
  <si>
    <t>５．収益勘定
　　他会計借入金</t>
  </si>
  <si>
    <t>繰出基準等に基づくもの</t>
  </si>
  <si>
    <t>その他　（ｂ）</t>
  </si>
  <si>
    <t>６．資本勘定
　　他会計借入金</t>
  </si>
  <si>
    <t>その他　（ｃ）</t>
  </si>
  <si>
    <t>７．基準外繰入金合計　　（ａ）＋（ｂ）＋（ｃ）</t>
  </si>
  <si>
    <t>082244</t>
  </si>
  <si>
    <t>第５表　　財務分析に関する調</t>
  </si>
  <si>
    <t>（単位：％）</t>
  </si>
  <si>
    <t>　団　　　　　　体　　　　　名</t>
  </si>
  <si>
    <t>区　　　分</t>
  </si>
  <si>
    <t>日立市</t>
  </si>
  <si>
    <t>守谷市</t>
  </si>
  <si>
    <t>計</t>
  </si>
  <si>
    <t>１．自己資本構成比率</t>
  </si>
  <si>
    <t>自己資本金＋剰余金　</t>
  </si>
  <si>
    <t>負債・資本合計</t>
  </si>
  <si>
    <t>２．固定資産対長期資本比率</t>
  </si>
  <si>
    <t>固定資産</t>
  </si>
  <si>
    <t>固定負債＋資本金＋剰余金</t>
  </si>
  <si>
    <t>３．流動比率</t>
  </si>
  <si>
    <t>流動資産</t>
  </si>
  <si>
    <t>流動負債</t>
  </si>
  <si>
    <t>４．総収支比率</t>
  </si>
  <si>
    <t>総収益</t>
  </si>
  <si>
    <t>×１００</t>
  </si>
  <si>
    <t>（％）</t>
  </si>
  <si>
    <t>総費用</t>
  </si>
  <si>
    <t>５．経常収支比率</t>
  </si>
  <si>
    <t>営業収益＋営業外収益</t>
  </si>
  <si>
    <t>営業費用＋営業外費用</t>
  </si>
  <si>
    <t>営業収益</t>
  </si>
  <si>
    <t>７．企業債償還元金対減価償却費比率</t>
  </si>
  <si>
    <t>建設改良のための企業債償還元金</t>
  </si>
  <si>
    <t>当年度減価償却費</t>
  </si>
  <si>
    <t>８．料金収入に対する比率</t>
  </si>
  <si>
    <t>（１）企業債償還元金</t>
  </si>
  <si>
    <t>企業債償還元金</t>
  </si>
  <si>
    <t>×１００</t>
  </si>
  <si>
    <t>（％）</t>
  </si>
  <si>
    <t>料金収入</t>
  </si>
  <si>
    <t>（２）企業債利息</t>
  </si>
  <si>
    <t>企業債利息</t>
  </si>
  <si>
    <t>×１００</t>
  </si>
  <si>
    <t>（％）</t>
  </si>
  <si>
    <t>（３）減価償却費</t>
  </si>
  <si>
    <t>減価償却費</t>
  </si>
  <si>
    <t>（４）職員給与費</t>
  </si>
  <si>
    <t>職員給与費</t>
  </si>
  <si>
    <t>第８表　企業債に関する調</t>
  </si>
  <si>
    <t>（単位：千円）</t>
  </si>
  <si>
    <t>団　　体　　名</t>
  </si>
  <si>
    <t>項　　　目</t>
  </si>
  <si>
    <t>企業債現在高</t>
  </si>
  <si>
    <t>資金別内訳</t>
  </si>
  <si>
    <t>（１）政府資金</t>
  </si>
  <si>
    <t>財政融資</t>
  </si>
  <si>
    <t>郵　　　貯</t>
  </si>
  <si>
    <t>簡　　　保</t>
  </si>
  <si>
    <t>（３）市中銀行</t>
  </si>
  <si>
    <t>（４）市中銀行以外の金融機関</t>
  </si>
  <si>
    <t>（５）市場公募債</t>
  </si>
  <si>
    <t>（６）共済組合</t>
  </si>
  <si>
    <t>利率別内訳</t>
  </si>
  <si>
    <t>下 水 道 事 業</t>
  </si>
  <si>
    <t>第1表　施設及び業務概況に関する調</t>
  </si>
  <si>
    <t>１．建設事業開始年月日</t>
  </si>
  <si>
    <t>２．供用開始年月日</t>
  </si>
  <si>
    <t>３．法適用年月日</t>
  </si>
  <si>
    <t>４．適用区分</t>
  </si>
  <si>
    <t>条例全部</t>
  </si>
  <si>
    <t>５．管理者設置の状況</t>
  </si>
  <si>
    <t>設置</t>
  </si>
  <si>
    <t>非設置</t>
  </si>
  <si>
    <t>６．普及状況</t>
  </si>
  <si>
    <t>（１）行政区域内人口（人）　　　　　　（Ａ）</t>
  </si>
  <si>
    <t>（２）市街地人口（人）　　　　　　　　　（Ｂ）</t>
  </si>
  <si>
    <t>（３）全体計画人口（人）　　　　　　　 （Ｃ）</t>
  </si>
  <si>
    <t>（４）現在排水区域内人口（人）</t>
  </si>
  <si>
    <t>（５）現在処理区域内人口（人）　　　（Ｄ）</t>
  </si>
  <si>
    <t>（６）現在水洗便所設置済人口（人）（Ｅ）</t>
  </si>
  <si>
    <t>（７）行政区域面積（ｈａ）　　　　　　　（Ｆ）</t>
  </si>
  <si>
    <t>（８）市街地面積（ｈａ）　　　　　　　　 （Ｇ）</t>
  </si>
  <si>
    <t>（９）全体計画面積（ｈａ）　　　　　　　（Ｈ）</t>
  </si>
  <si>
    <t>（１０）現在排水区域面積（ｈａ）</t>
  </si>
  <si>
    <t>（１１）現在処理区域面積（ｈａ）    　（Ｉ）</t>
  </si>
  <si>
    <t>（１２）普及率</t>
  </si>
  <si>
    <t>７．事業費　（千円）</t>
  </si>
  <si>
    <t>（１）総事業費</t>
  </si>
  <si>
    <t>財源内訳</t>
  </si>
  <si>
    <t>ア　国庫補助金</t>
  </si>
  <si>
    <t>イ　企業債　</t>
  </si>
  <si>
    <t>ウ　受益者負担金</t>
  </si>
  <si>
    <t>エ　流域下水道建設費負担金</t>
  </si>
  <si>
    <t>オ　その他</t>
  </si>
  <si>
    <t>使途内訳</t>
  </si>
  <si>
    <t>ア　管渠費　</t>
  </si>
  <si>
    <t>イ　ポンプ場費　</t>
  </si>
  <si>
    <t>ウ　処理場費　</t>
  </si>
  <si>
    <t>オ　その他　（千円）</t>
  </si>
  <si>
    <t>（２）補助対象事業費</t>
  </si>
  <si>
    <t>８．管渠</t>
  </si>
  <si>
    <t>（１）下水道管布設延長（ｋｍ）</t>
  </si>
  <si>
    <t>種別延長</t>
  </si>
  <si>
    <t>ア　汚水管</t>
  </si>
  <si>
    <t>イ　雨水管</t>
  </si>
  <si>
    <t>ウ　合流管</t>
  </si>
  <si>
    <t>同上のうち未供用</t>
  </si>
  <si>
    <t>エ　汚水管</t>
  </si>
  <si>
    <t>オ　雨水管</t>
  </si>
  <si>
    <t>カ　合流管</t>
  </si>
  <si>
    <t>９．処理場</t>
  </si>
  <si>
    <t>（１）終末処理場数</t>
  </si>
  <si>
    <t>ア　高度処理</t>
  </si>
  <si>
    <t>イ　高級処理</t>
  </si>
  <si>
    <t>ウ　簡易処理</t>
  </si>
  <si>
    <t>エ　その他</t>
  </si>
  <si>
    <t>（２）計画処理能力（ｍ3／日）</t>
  </si>
  <si>
    <t>（３）現在処理能力（ｍ3／日）</t>
  </si>
  <si>
    <t>ア　晴天時（ｍ3／日）</t>
  </si>
  <si>
    <t>イ　雨天時（ｍ3／分）</t>
  </si>
  <si>
    <t>（４）現在最大処理水量</t>
  </si>
  <si>
    <t>（５）現在晴天時平均処理水量（ｍ3／日）</t>
  </si>
  <si>
    <t>（６）年間総処理水量（ｍ3）</t>
  </si>
  <si>
    <t>ア　汚水処理水量</t>
  </si>
  <si>
    <t>イ　雨水処理水量</t>
  </si>
  <si>
    <t>（７）年間有収水量（ｍ3）</t>
  </si>
  <si>
    <t>（８）汚泥処理能力</t>
  </si>
  <si>
    <t>ア　汚泥量（ｍ3／日）</t>
  </si>
  <si>
    <t>イ　含水率（％）</t>
  </si>
  <si>
    <t>（9）年間総汚泥処分量（ｍ3）</t>
  </si>
  <si>
    <t>１０．ポンプ場数</t>
  </si>
  <si>
    <t>（2)排水能力</t>
  </si>
  <si>
    <t>１１．職員数　（人）</t>
  </si>
  <si>
    <t>（1）損益勘定所属職員</t>
  </si>
  <si>
    <t>ア　管渠部門</t>
  </si>
  <si>
    <t>イ　ポンプ場部門</t>
  </si>
  <si>
    <t>ウ　処理場部門</t>
  </si>
  <si>
    <t>エ　その他（総務管理）</t>
  </si>
  <si>
    <t>（２）資本勘定所属職員</t>
  </si>
  <si>
    <t>第２表　損益計算書</t>
  </si>
  <si>
    <t>１．総収益　（Ｂ）＋（Ｃ）＋（Ｇ）　　（Ａ）</t>
  </si>
  <si>
    <t>（１）営業収益　　　　　　　　 　（Ｂ）</t>
  </si>
  <si>
    <t>ア　下水道使用料</t>
  </si>
  <si>
    <t>イ　雨水処理負担金</t>
  </si>
  <si>
    <t>ウ　受託工事収益</t>
  </si>
  <si>
    <t>エ　その他営業収益</t>
  </si>
  <si>
    <t>（ア）流域下水道管理運営費負担金</t>
  </si>
  <si>
    <t>（イ）その他</t>
  </si>
  <si>
    <t>（２）営業外収益　　　　　　　　（Ｃ）</t>
  </si>
  <si>
    <t>ア　受取利息及び配当金</t>
  </si>
  <si>
    <t>イ　受託工事収益</t>
  </si>
  <si>
    <t>ウ　国庫補助金</t>
  </si>
  <si>
    <t>エ　都道府県補助金</t>
  </si>
  <si>
    <t>オ　他会計補助金</t>
  </si>
  <si>
    <t>カ　雑収益</t>
  </si>
  <si>
    <t>２．総費用　（Ｅ）＋（Ｆ）＋（Ｈ）　　（Ｄ）</t>
  </si>
  <si>
    <t>（１）営業費用　　　　　　　　　（Ｅ）</t>
  </si>
  <si>
    <t>ア　管渠費</t>
  </si>
  <si>
    <t>イ　ポンプ場費</t>
  </si>
  <si>
    <t>ウ　処理場費</t>
  </si>
  <si>
    <t>エ　受託工事費</t>
  </si>
  <si>
    <t>オ　業務費</t>
  </si>
  <si>
    <t>カ　総係費</t>
  </si>
  <si>
    <t>キ　減価償却費</t>
  </si>
  <si>
    <t>ク　資産減耗費</t>
  </si>
  <si>
    <t>ケ　流域下水道管理運営費負担金</t>
  </si>
  <si>
    <t>コ　その他営業費用</t>
  </si>
  <si>
    <t>（２）営業外費用　　　　　　 　（Ｆ）</t>
  </si>
  <si>
    <t>ア　支払利息</t>
  </si>
  <si>
    <t>イ　企業債取扱諸費</t>
  </si>
  <si>
    <t>ウ　受託工事費</t>
  </si>
  <si>
    <t>エ　繰延勘定償却</t>
  </si>
  <si>
    <t>オ　その他営業外費用</t>
  </si>
  <si>
    <t>３．経常利益</t>
  </si>
  <si>
    <t>５．特別利益　　　　　　　　　　　　（Ｇ）</t>
  </si>
  <si>
    <t>（１）他会計繰入金</t>
  </si>
  <si>
    <t>（２）固定資産売却益</t>
  </si>
  <si>
    <t>（３）その他</t>
  </si>
  <si>
    <t>６．特別損失　　　　　　　　　　　　（Ｈ）</t>
  </si>
  <si>
    <t>（１）職員給与費</t>
  </si>
  <si>
    <t>（２）その他</t>
  </si>
  <si>
    <t>７．純利益</t>
  </si>
  <si>
    <t>９．前年度繰越利益剰余金（又は繰越欠損金）</t>
  </si>
  <si>
    <t>10．当年度未処分利益剰余金（又は未処理欠損金）</t>
  </si>
  <si>
    <t>11．収益的支出に充てた企業債</t>
  </si>
  <si>
    <t>12．収益的支出に充てた他会計借入金</t>
  </si>
  <si>
    <t>13．他会計繰入金合計</t>
  </si>
  <si>
    <t>（１）繰出基準に基づく繰入金</t>
  </si>
  <si>
    <t>（２）繰出基準以外の繰入金</t>
  </si>
  <si>
    <t>ア繰出基準に基づく事由に係る上乗せ繰入</t>
  </si>
  <si>
    <t>イ繰出基準の事由以外の繰入</t>
  </si>
  <si>
    <t>特別利益</t>
  </si>
  <si>
    <t>第３表　費用構成表</t>
  </si>
  <si>
    <t>団体名</t>
  </si>
  <si>
    <t>県　　計</t>
  </si>
  <si>
    <t>日　立　市</t>
  </si>
  <si>
    <t>費用内訳</t>
  </si>
  <si>
    <t>費用構成比</t>
  </si>
  <si>
    <t>（千円）</t>
  </si>
  <si>
    <t>１．職員給与費</t>
  </si>
  <si>
    <t>（１）基本給</t>
  </si>
  <si>
    <t>（２）手当</t>
  </si>
  <si>
    <t>（３）賃金</t>
  </si>
  <si>
    <t>（４）退職給与金</t>
  </si>
  <si>
    <t>（５）法定福利費</t>
  </si>
  <si>
    <t>（６）計</t>
  </si>
  <si>
    <t>２．支払利息</t>
  </si>
  <si>
    <t>３．減価償却費</t>
  </si>
  <si>
    <t>４．動力費</t>
  </si>
  <si>
    <t>５．光熱水費</t>
  </si>
  <si>
    <t>６．通信運搬費</t>
  </si>
  <si>
    <t>７．修繕費</t>
  </si>
  <si>
    <t>８．材料費</t>
  </si>
  <si>
    <t>９．薬品費</t>
  </si>
  <si>
    <t>１０．路面復旧費</t>
  </si>
  <si>
    <t>１１．委託料</t>
  </si>
  <si>
    <t>１２．流域下水道管理運営費負担金</t>
  </si>
  <si>
    <t>１３．その他</t>
  </si>
  <si>
    <t>１４．費用合計</t>
  </si>
  <si>
    <t>１５．受託工事費</t>
  </si>
  <si>
    <t>１６．附帯事業費</t>
  </si>
  <si>
    <t>１７．材料及び不用品売却原価</t>
  </si>
  <si>
    <t>１８．経常費用</t>
  </si>
  <si>
    <t>第４表　貸借対照表</t>
  </si>
  <si>
    <t>１．固定資産</t>
  </si>
  <si>
    <t>（１）有形固定資産</t>
  </si>
  <si>
    <t>ア土地</t>
  </si>
  <si>
    <t>イ償却資産</t>
  </si>
  <si>
    <t>ウ減価償却累計額（△）</t>
  </si>
  <si>
    <t>エ建設仮勘定</t>
  </si>
  <si>
    <t>オその他</t>
  </si>
  <si>
    <t>（２）無形固定資産</t>
  </si>
  <si>
    <t>（３）投資</t>
  </si>
  <si>
    <t>２．流動資産</t>
  </si>
  <si>
    <t>（１）現金及び預金</t>
  </si>
  <si>
    <t>（２）未収金</t>
  </si>
  <si>
    <t>（３）貯蔵品</t>
  </si>
  <si>
    <t>（４）短期有価証券</t>
  </si>
  <si>
    <t>３．繰延勘定</t>
  </si>
  <si>
    <t>４．資産合計</t>
  </si>
  <si>
    <t>５．固定負債</t>
  </si>
  <si>
    <t>（１）企業債</t>
  </si>
  <si>
    <t>（２）再建債</t>
  </si>
  <si>
    <t>（３）他会計借入金</t>
  </si>
  <si>
    <t>（４）引当金</t>
  </si>
  <si>
    <t>（５）その他</t>
  </si>
  <si>
    <t>６．流動負債</t>
  </si>
  <si>
    <t>（１）一時借入金</t>
  </si>
  <si>
    <t>（２）未払金及び未払費用</t>
  </si>
  <si>
    <t>７．負債合計</t>
  </si>
  <si>
    <t>８．資本金</t>
  </si>
  <si>
    <t>（１）自己資本金</t>
  </si>
  <si>
    <t>ア固有資本金（引継資本金）</t>
  </si>
  <si>
    <t>イ再評価組入資本金</t>
  </si>
  <si>
    <t>ウ繰入資本金</t>
  </si>
  <si>
    <t>エ組入資本金（造成資本金）</t>
  </si>
  <si>
    <t>（２）借入資本金</t>
  </si>
  <si>
    <t>ア企業債</t>
  </si>
  <si>
    <t>イ他会計借入金</t>
  </si>
  <si>
    <t>９．剰余金</t>
  </si>
  <si>
    <t>（１）資本剰余金</t>
  </si>
  <si>
    <t>ア国庫補助金</t>
  </si>
  <si>
    <t>イ都道府県補助金</t>
  </si>
  <si>
    <t>ウ工事負担金</t>
  </si>
  <si>
    <t>エ再評価積立金</t>
  </si>
  <si>
    <t>（２）利益剰余金</t>
  </si>
  <si>
    <t>ア減債積立金</t>
  </si>
  <si>
    <t>イ利益積立金</t>
  </si>
  <si>
    <t>ウ建設改良積立金</t>
  </si>
  <si>
    <t>エその他積立金</t>
  </si>
  <si>
    <t>オ当年度未処分利益剰余金</t>
  </si>
  <si>
    <t>カ当年度未処理欠損金（△）</t>
  </si>
  <si>
    <t>当年度純利益</t>
  </si>
  <si>
    <t>当年度純損失（△）</t>
  </si>
  <si>
    <t>１０．資本合計</t>
  </si>
  <si>
    <t>１１．負債･資本合計</t>
  </si>
  <si>
    <t>１２．不良債務</t>
  </si>
  <si>
    <t>１３．実質資金不足額</t>
  </si>
  <si>
    <t>再</t>
  </si>
  <si>
    <t>経常利益</t>
  </si>
  <si>
    <t>掲</t>
  </si>
  <si>
    <t>経常損失（△）</t>
  </si>
  <si>
    <t>第７表　資本的収支に関する調</t>
  </si>
  <si>
    <t>1.資本的収入</t>
  </si>
  <si>
    <t>(1)企業債</t>
  </si>
  <si>
    <t>ア建設改良のための企業債</t>
  </si>
  <si>
    <t>イその他</t>
  </si>
  <si>
    <t>（２）他会計出資金</t>
  </si>
  <si>
    <t>（３）他会計負担金</t>
  </si>
  <si>
    <t>（４）他会計借入金</t>
  </si>
  <si>
    <t>（５）他会計補助金</t>
  </si>
  <si>
    <t>（６）固定資産売却代金</t>
  </si>
  <si>
    <t>（７）国庫補助金</t>
  </si>
  <si>
    <t>（８）都道府県補助金</t>
  </si>
  <si>
    <t>（９）工事負担金</t>
  </si>
  <si>
    <t>（１０）その他</t>
  </si>
  <si>
    <t>（１１）計　（１）～（１０）　　　　　　　　　　　（Ａ）</t>
  </si>
  <si>
    <t>（１２）うち翌年度に繰越される支出の財源充当額（Ｂ）</t>
  </si>
  <si>
    <t>（１４）純計　　　（Ａ）―（Ｂ＋Ｃ）　　　　　　（Ｄ）</t>
  </si>
  <si>
    <t>２．資本的支出</t>
  </si>
  <si>
    <t>（１）建設改良費</t>
  </si>
  <si>
    <t>うち</t>
  </si>
  <si>
    <t>建設利息</t>
  </si>
  <si>
    <t>補助対象事業費</t>
  </si>
  <si>
    <t>上記に対する財源としての企業債</t>
  </si>
  <si>
    <t>単独事業費</t>
  </si>
  <si>
    <t>企業債　</t>
  </si>
  <si>
    <t>その他</t>
  </si>
  <si>
    <t>国庫補助金</t>
  </si>
  <si>
    <t>都道府県補助金</t>
  </si>
  <si>
    <t>工事負担金</t>
  </si>
  <si>
    <t>他会計繰入金</t>
  </si>
  <si>
    <t>（２）企業債償還金</t>
  </si>
  <si>
    <t>政府資金に係る繰上償還金分</t>
  </si>
  <si>
    <t>その他資金に係る繰上償還金分</t>
  </si>
  <si>
    <t>（３）他会計からの長期借入金返還額</t>
  </si>
  <si>
    <t>（４）他会計への支出金</t>
  </si>
  <si>
    <t>（６）計　　（１）～（５）　　　　　　　　　　　（Ｅ）</t>
  </si>
  <si>
    <t>差　　　引</t>
  </si>
  <si>
    <t>（１）差額</t>
  </si>
  <si>
    <t>（２）不足額（△）</t>
  </si>
  <si>
    <t>４．補てん財源</t>
  </si>
  <si>
    <t>（１）過年度分損益勘定留保資金</t>
  </si>
  <si>
    <t>（２）当年度分損益勘定留保資金</t>
  </si>
  <si>
    <t>（３）繰越利益剰余金処分額</t>
  </si>
  <si>
    <t>（４）当年度利益剰余金処分額</t>
  </si>
  <si>
    <t>（５）積立金取りくずし額</t>
  </si>
  <si>
    <t>（６）繰越工事資金</t>
  </si>
  <si>
    <t>（７）その他</t>
  </si>
  <si>
    <t>うち消費税及び地方消費税資本的収支調整額</t>
  </si>
  <si>
    <t>（８）計　　　（１）～（７）　　　　　　　　　　（Ｇ）</t>
  </si>
  <si>
    <t>５．補てん財源不足額（△）　　　　（Ｆ）―（Ｇ）</t>
  </si>
  <si>
    <t>７．他会計繰入金合計</t>
  </si>
  <si>
    <t>（１）繰出基準に基づく繰入金</t>
  </si>
  <si>
    <t>（２）繰出基準以外の繰入金</t>
  </si>
  <si>
    <t>ア繰出基準に基づく事由に係る上乗せ繰入</t>
  </si>
  <si>
    <t>イ繰出基準の事由以外の繰入</t>
  </si>
  <si>
    <t>８．企業債償還に対して繰入れたもの</t>
  </si>
  <si>
    <t>基準額</t>
  </si>
  <si>
    <t>実繰入額</t>
  </si>
  <si>
    <t>９．企業債利息に対して繰入れたもの</t>
  </si>
  <si>
    <t>10．企業債元利償還金に対して繰入れたもの</t>
  </si>
  <si>
    <t>第９表　職員及び給与に関する調</t>
  </si>
  <si>
    <t>項　目</t>
  </si>
  <si>
    <t>１.事務職員</t>
  </si>
  <si>
    <t>年間延職員数（人）</t>
  </si>
  <si>
    <t>年度末職員数（人）</t>
  </si>
  <si>
    <t>基本給</t>
  </si>
  <si>
    <t>手当</t>
  </si>
  <si>
    <t>時間外勤務手当</t>
  </si>
  <si>
    <t>特殊勤務手当</t>
  </si>
  <si>
    <t>期末勤勉手当</t>
  </si>
  <si>
    <t>延年齢（歳）</t>
  </si>
  <si>
    <t>延経験年数（年）</t>
  </si>
  <si>
    <t>２．技術職員</t>
  </si>
  <si>
    <t>３．技能職員</t>
  </si>
  <si>
    <t>４．その他の職員</t>
  </si>
  <si>
    <t>５．計</t>
  </si>
  <si>
    <t>基本給の内訳</t>
  </si>
  <si>
    <t>給料</t>
  </si>
  <si>
    <t>扶養手当</t>
  </si>
  <si>
    <t>（７）政府保証付外債</t>
  </si>
  <si>
    <t>（８）交付公債</t>
  </si>
  <si>
    <t>（９）その他</t>
  </si>
  <si>
    <t>（ス）分流式下水道等に要する経費</t>
  </si>
  <si>
    <t>（セ）特別措置分</t>
  </si>
  <si>
    <t>県　計</t>
  </si>
  <si>
    <t>４．経常損失（△）</t>
  </si>
  <si>
    <t>８．純損失（△）</t>
  </si>
  <si>
    <t>営業収益－受託工事収益</t>
  </si>
  <si>
    <t>営業費用－受託工事費用</t>
  </si>
  <si>
    <t>×１００</t>
  </si>
  <si>
    <t>（％）</t>
  </si>
  <si>
    <t>６．営業収支比率</t>
  </si>
  <si>
    <t>９．累積欠損金比率</t>
  </si>
  <si>
    <t>１０．不良債務比率</t>
  </si>
  <si>
    <t>　　　不良債務　　　</t>
  </si>
  <si>
    <t>　　　累積欠損金（当年度未処理欠損金）　　　</t>
  </si>
  <si>
    <t xml:space="preserve">（１３）処理区域内人口密度　Ｄ／Ｉ　（人／ｈａ） </t>
  </si>
  <si>
    <t>（１）ポンプ場数（箇所）</t>
  </si>
  <si>
    <t>（箇所）</t>
  </si>
  <si>
    <t>８．資本費（千円）</t>
  </si>
  <si>
    <t>（５）一般家庭用料金　（円）</t>
  </si>
  <si>
    <t>起債前借</t>
  </si>
  <si>
    <t>１．０％以上２．０％未満</t>
  </si>
  <si>
    <t>２．０％以上３．０％未満</t>
  </si>
  <si>
    <t>３．０％以上４．０％未満</t>
  </si>
  <si>
    <t>４．０％以上５．０％未満</t>
  </si>
  <si>
    <t>５．０％以上６．０％未満</t>
  </si>
  <si>
    <t>６．０％以上７．０％未満</t>
  </si>
  <si>
    <t>７．０％以上７．５％未満</t>
  </si>
  <si>
    <t>７．５％以上８．０％未満</t>
  </si>
  <si>
    <t>８．０％以上</t>
  </si>
  <si>
    <t>１．０％未満</t>
  </si>
  <si>
    <t>（１３）前年度同意等債で今年度収入分　　（Ｃ）</t>
  </si>
  <si>
    <t>維持管理費の全部
資本費の一部</t>
  </si>
  <si>
    <t>従量制，累進制</t>
  </si>
  <si>
    <t>６．当年度同意等債で未借入又は未発行の額</t>
  </si>
  <si>
    <t>082023</t>
  </si>
  <si>
    <t>082244</t>
  </si>
  <si>
    <t>×１００</t>
  </si>
  <si>
    <t>（％）</t>
  </si>
  <si>
    <t>×１００</t>
  </si>
  <si>
    <t>（％）</t>
  </si>
  <si>
    <t>×１００</t>
  </si>
  <si>
    <t>（％）</t>
  </si>
  <si>
    <t>×１００</t>
  </si>
  <si>
    <t>（％）</t>
  </si>
  <si>
    <t>×１００</t>
  </si>
  <si>
    <t>（％）</t>
  </si>
  <si>
    <t>×１００</t>
  </si>
  <si>
    <t>（％）</t>
  </si>
  <si>
    <t>×１００</t>
  </si>
  <si>
    <t>（％）</t>
  </si>
  <si>
    <t>ア　Ｄ／Ａ×100（％）</t>
  </si>
  <si>
    <t>イ　Ｄ／Ｂ×100（％）</t>
  </si>
  <si>
    <t>ウ　Ｄ／Ｃ×100（％）</t>
  </si>
  <si>
    <t>エ　Ｅ／Ｄ×100（％）</t>
  </si>
  <si>
    <t>オ　Ｉ／Ｆ×100（％）</t>
  </si>
  <si>
    <t>カ　Ｉ／Ｇ×100（％）</t>
  </si>
  <si>
    <t>キ　Ｉ／Ｈ×100（％）</t>
  </si>
  <si>
    <t>うち</t>
  </si>
  <si>
    <t>うち</t>
  </si>
  <si>
    <t>（Ｄ）―（Ｅ）</t>
  </si>
  <si>
    <t>　　　　　　　　　　　　　 （Ｆ）</t>
  </si>
  <si>
    <t>う</t>
  </si>
  <si>
    <t>ち</t>
  </si>
  <si>
    <t>うち</t>
  </si>
  <si>
    <t>０82023</t>
  </si>
  <si>
    <t>（％）</t>
  </si>
  <si>
    <t>{（Ｂ＋Ｃ）-（Ｅ＋Ｆ）}</t>
  </si>
  <si>
    <t>（Ａ）－（Ｄ）</t>
  </si>
  <si>
    <t>（１）企業債利息</t>
  </si>
  <si>
    <t>（２）一時借入金利息</t>
  </si>
  <si>
    <t>（３）他会計借入金等利息</t>
  </si>
  <si>
    <t>（２）地方公共団体金融機構</t>
  </si>
  <si>
    <t>地域手当</t>
  </si>
  <si>
    <t>機構資金</t>
  </si>
  <si>
    <t>機構資金に係る繰上償還金分</t>
  </si>
  <si>
    <t>（ケ）広域化・共同化の推進に要する経費</t>
  </si>
  <si>
    <t>（ソ）児童手当及び子ども手当に要する経費</t>
  </si>
  <si>
    <t>（タ）補正予算債の償還に要する経費</t>
  </si>
  <si>
    <t>（チ）その他</t>
  </si>
  <si>
    <t>イ特別措置分</t>
  </si>
  <si>
    <t>ウ雨水処理費（用地に係る元金償還金）</t>
  </si>
  <si>
    <t>オ災害復旧費</t>
  </si>
  <si>
    <t>ア広域化・共同化の推進に要する経費</t>
  </si>
  <si>
    <t>エ資本勘定他会計補助金等</t>
  </si>
  <si>
    <t>キその他</t>
  </si>
  <si>
    <t>カ臨時財政特例債等</t>
  </si>
  <si>
    <t>ア　企業債等利息</t>
  </si>
  <si>
    <t>（３）高度処理費</t>
  </si>
  <si>
    <t>（４）高資本費対策経費</t>
  </si>
  <si>
    <t>（５）分流式下水道等に要する経費</t>
  </si>
  <si>
    <t>（６）その他</t>
  </si>
  <si>
    <t>（７）企業債取扱諸費等</t>
  </si>
  <si>
    <t>（シ）流域下水道の建設に要する経費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</si>
</sst>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#,##0_ "/>
    <numFmt numFmtId="179" formatCode="#,##0.00_ "/>
    <numFmt numFmtId="180" formatCode="#,##0.0_ "/>
    <numFmt numFmtId="181" formatCode="#,##0_);[Red]\(#,##0\)"/>
    <numFmt numFmtId="182" formatCode="#,##0.0_);[Red]\(#,##0.0\)"/>
    <numFmt numFmtId="183" formatCode="#,##0.0;&quot;△ &quot;#,##0.0"/>
    <numFmt numFmtId="184" formatCode="0.0_ "/>
    <numFmt numFmtId="185" formatCode="#,##0.0_ ;[Red]\-#,##0.0\ 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u val="single"/>
      <sz val="9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53"/>
      <name val="ＭＳ Ｐゴシック"/>
      <family val="3"/>
    </font>
    <font>
      <sz val="10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8"/>
      <name val="ＭＳ Ｐゴシック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15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 style="hair"/>
      <right style="medium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hair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878">
    <xf numFmtId="0" fontId="0" fillId="0" borderId="0" xfId="0" applyAlignment="1">
      <alignment/>
    </xf>
    <xf numFmtId="0" fontId="2" fillId="0" borderId="0" xfId="0" applyFont="1" applyAlignment="1">
      <alignment/>
    </xf>
    <xf numFmtId="176" fontId="4" fillId="0" borderId="0" xfId="17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176" fontId="2" fillId="0" borderId="2" xfId="17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38" fontId="2" fillId="0" borderId="0" xfId="17" applyFont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/>
    </xf>
    <xf numFmtId="38" fontId="7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4" fillId="0" borderId="5" xfId="17" applyFont="1" applyBorder="1" applyAlignment="1">
      <alignment vertical="center"/>
    </xf>
    <xf numFmtId="38" fontId="4" fillId="0" borderId="2" xfId="17" applyFont="1" applyBorder="1" applyAlignment="1">
      <alignment vertical="center"/>
    </xf>
    <xf numFmtId="38" fontId="4" fillId="0" borderId="6" xfId="17" applyFont="1" applyBorder="1" applyAlignment="1">
      <alignment vertical="center"/>
    </xf>
    <xf numFmtId="38" fontId="4" fillId="0" borderId="7" xfId="17" applyFont="1" applyBorder="1" applyAlignment="1">
      <alignment vertical="center"/>
    </xf>
    <xf numFmtId="38" fontId="4" fillId="0" borderId="3" xfId="17" applyFont="1" applyBorder="1" applyAlignment="1">
      <alignment vertical="center"/>
    </xf>
    <xf numFmtId="38" fontId="4" fillId="0" borderId="1" xfId="17" applyFont="1" applyBorder="1" applyAlignment="1">
      <alignment vertical="center"/>
    </xf>
    <xf numFmtId="38" fontId="4" fillId="0" borderId="4" xfId="17" applyFont="1" applyBorder="1" applyAlignment="1">
      <alignment vertical="center"/>
    </xf>
    <xf numFmtId="0" fontId="4" fillId="0" borderId="0" xfId="0" applyFont="1" applyAlignment="1">
      <alignment horizontal="left"/>
    </xf>
    <xf numFmtId="38" fontId="3" fillId="0" borderId="0" xfId="17" applyFont="1" applyBorder="1" applyAlignment="1">
      <alignment vertical="center"/>
    </xf>
    <xf numFmtId="38" fontId="8" fillId="0" borderId="0" xfId="17" applyFont="1" applyBorder="1" applyAlignment="1">
      <alignment/>
    </xf>
    <xf numFmtId="38" fontId="2" fillId="0" borderId="0" xfId="17" applyFont="1" applyFill="1" applyBorder="1" applyAlignment="1">
      <alignment horizontal="right"/>
    </xf>
    <xf numFmtId="38" fontId="2" fillId="0" borderId="5" xfId="17" applyFont="1" applyBorder="1" applyAlignment="1">
      <alignment vertical="center"/>
    </xf>
    <xf numFmtId="38" fontId="2" fillId="0" borderId="2" xfId="17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8" fontId="2" fillId="0" borderId="3" xfId="17" applyFont="1" applyBorder="1" applyAlignment="1">
      <alignment vertical="center"/>
    </xf>
    <xf numFmtId="38" fontId="2" fillId="0" borderId="1" xfId="17" applyFont="1" applyBorder="1" applyAlignment="1">
      <alignment vertical="center"/>
    </xf>
    <xf numFmtId="38" fontId="2" fillId="0" borderId="4" xfId="17" applyFont="1" applyBorder="1" applyAlignment="1">
      <alignment vertical="center"/>
    </xf>
    <xf numFmtId="38" fontId="2" fillId="0" borderId="6" xfId="17" applyFont="1" applyBorder="1" applyAlignment="1">
      <alignment vertical="center"/>
    </xf>
    <xf numFmtId="38" fontId="2" fillId="0" borderId="8" xfId="17" applyFont="1" applyBorder="1" applyAlignment="1">
      <alignment vertical="center"/>
    </xf>
    <xf numFmtId="38" fontId="2" fillId="0" borderId="8" xfId="17" applyFont="1" applyFill="1" applyBorder="1" applyAlignment="1">
      <alignment vertical="center"/>
    </xf>
    <xf numFmtId="38" fontId="2" fillId="0" borderId="0" xfId="17" applyFont="1" applyBorder="1" applyAlignment="1">
      <alignment vertical="center"/>
    </xf>
    <xf numFmtId="38" fontId="2" fillId="0" borderId="7" xfId="17" applyFont="1" applyBorder="1" applyAlignment="1">
      <alignment vertical="center"/>
    </xf>
    <xf numFmtId="38" fontId="2" fillId="0" borderId="0" xfId="17" applyFont="1" applyAlignment="1">
      <alignment/>
    </xf>
    <xf numFmtId="38" fontId="2" fillId="0" borderId="0" xfId="17" applyFont="1" applyFill="1" applyBorder="1" applyAlignment="1">
      <alignment/>
    </xf>
    <xf numFmtId="38" fontId="2" fillId="0" borderId="0" xfId="0" applyNumberFormat="1" applyFont="1" applyFill="1" applyAlignment="1">
      <alignment/>
    </xf>
    <xf numFmtId="38" fontId="2" fillId="0" borderId="9" xfId="17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38" fontId="4" fillId="0" borderId="0" xfId="17" applyFont="1" applyAlignment="1">
      <alignment vertical="center"/>
    </xf>
    <xf numFmtId="38" fontId="4" fillId="0" borderId="0" xfId="17" applyFont="1" applyAlignment="1">
      <alignment horizontal="right" vertical="center"/>
    </xf>
    <xf numFmtId="38" fontId="4" fillId="0" borderId="0" xfId="17" applyFont="1" applyAlignment="1">
      <alignment horizontal="center" vertical="center"/>
    </xf>
    <xf numFmtId="38" fontId="4" fillId="0" borderId="0" xfId="17" applyFont="1" applyBorder="1" applyAlignment="1">
      <alignment vertical="center"/>
    </xf>
    <xf numFmtId="38" fontId="4" fillId="0" borderId="0" xfId="0" applyNumberFormat="1" applyFont="1" applyAlignment="1">
      <alignment vertical="center"/>
    </xf>
    <xf numFmtId="38" fontId="4" fillId="0" borderId="8" xfId="17" applyFont="1" applyFill="1" applyBorder="1" applyAlignment="1">
      <alignment vertical="center"/>
    </xf>
    <xf numFmtId="49" fontId="3" fillId="0" borderId="0" xfId="17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38" fontId="4" fillId="0" borderId="10" xfId="17" applyFont="1" applyBorder="1" applyAlignment="1">
      <alignment vertical="center"/>
    </xf>
    <xf numFmtId="38" fontId="4" fillId="0" borderId="4" xfId="17" applyFont="1" applyBorder="1" applyAlignment="1">
      <alignment horizontal="left" vertical="center"/>
    </xf>
    <xf numFmtId="38" fontId="4" fillId="0" borderId="2" xfId="17" applyFont="1" applyBorder="1" applyAlignment="1">
      <alignment horizontal="left" vertical="center"/>
    </xf>
    <xf numFmtId="38" fontId="4" fillId="0" borderId="11" xfId="17" applyFont="1" applyFill="1" applyBorder="1" applyAlignment="1">
      <alignment vertical="center"/>
    </xf>
    <xf numFmtId="49" fontId="2" fillId="0" borderId="0" xfId="17" applyNumberFormat="1" applyFont="1" applyFill="1" applyBorder="1" applyAlignment="1">
      <alignment horizontal="center" vertical="center"/>
    </xf>
    <xf numFmtId="38" fontId="2" fillId="0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57" fontId="4" fillId="3" borderId="0" xfId="17" applyNumberFormat="1" applyFont="1" applyFill="1" applyBorder="1" applyAlignment="1">
      <alignment horizontal="center" vertical="center"/>
    </xf>
    <xf numFmtId="38" fontId="4" fillId="3" borderId="0" xfId="17" applyFont="1" applyFill="1" applyBorder="1" applyAlignment="1">
      <alignment horizontal="center" vertical="center"/>
    </xf>
    <xf numFmtId="38" fontId="4" fillId="3" borderId="0" xfId="17" applyFont="1" applyFill="1" applyBorder="1" applyAlignment="1">
      <alignment vertical="center"/>
    </xf>
    <xf numFmtId="176" fontId="4" fillId="0" borderId="0" xfId="17" applyNumberFormat="1" applyFont="1" applyFill="1" applyBorder="1" applyAlignment="1">
      <alignment vertical="center"/>
    </xf>
    <xf numFmtId="38" fontId="4" fillId="0" borderId="0" xfId="17" applyFont="1" applyFill="1" applyBorder="1" applyAlignment="1">
      <alignment vertical="center"/>
    </xf>
    <xf numFmtId="38" fontId="2" fillId="0" borderId="2" xfId="17" applyFont="1" applyFill="1" applyBorder="1" applyAlignment="1">
      <alignment vertical="center"/>
    </xf>
    <xf numFmtId="38" fontId="2" fillId="0" borderId="7" xfId="17" applyFont="1" applyFill="1" applyBorder="1" applyAlignment="1">
      <alignment vertical="center"/>
    </xf>
    <xf numFmtId="38" fontId="2" fillId="0" borderId="6" xfId="17" applyFont="1" applyFill="1" applyBorder="1" applyAlignment="1">
      <alignment vertical="center"/>
    </xf>
    <xf numFmtId="38" fontId="2" fillId="0" borderId="4" xfId="17" applyFont="1" applyFill="1" applyBorder="1" applyAlignment="1">
      <alignment vertical="center"/>
    </xf>
    <xf numFmtId="38" fontId="2" fillId="0" borderId="5" xfId="17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8" fontId="4" fillId="0" borderId="3" xfId="17" applyFont="1" applyFill="1" applyBorder="1" applyAlignment="1">
      <alignment vertical="center"/>
    </xf>
    <xf numFmtId="38" fontId="4" fillId="0" borderId="1" xfId="17" applyFont="1" applyFill="1" applyBorder="1" applyAlignment="1">
      <alignment vertical="center"/>
    </xf>
    <xf numFmtId="38" fontId="4" fillId="0" borderId="9" xfId="17" applyFont="1" applyFill="1" applyBorder="1" applyAlignment="1">
      <alignment vertical="center"/>
    </xf>
    <xf numFmtId="38" fontId="4" fillId="0" borderId="4" xfId="17" applyFont="1" applyFill="1" applyBorder="1" applyAlignment="1">
      <alignment vertical="center"/>
    </xf>
    <xf numFmtId="38" fontId="4" fillId="0" borderId="6" xfId="17" applyFont="1" applyFill="1" applyBorder="1" applyAlignment="1">
      <alignment vertical="center"/>
    </xf>
    <xf numFmtId="38" fontId="4" fillId="0" borderId="7" xfId="17" applyFont="1" applyFill="1" applyBorder="1" applyAlignment="1">
      <alignment vertical="center"/>
    </xf>
    <xf numFmtId="38" fontId="4" fillId="0" borderId="5" xfId="17" applyFont="1" applyFill="1" applyBorder="1" applyAlignment="1">
      <alignment vertical="center"/>
    </xf>
    <xf numFmtId="38" fontId="4" fillId="0" borderId="2" xfId="17" applyFont="1" applyFill="1" applyBorder="1" applyAlignment="1">
      <alignment vertical="center" shrinkToFit="1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38" fontId="2" fillId="0" borderId="1" xfId="17" applyFont="1" applyFill="1" applyBorder="1" applyAlignment="1">
      <alignment vertical="center"/>
    </xf>
    <xf numFmtId="176" fontId="2" fillId="0" borderId="12" xfId="17" applyNumberFormat="1" applyFont="1" applyBorder="1" applyAlignment="1">
      <alignment vertical="center"/>
    </xf>
    <xf numFmtId="176" fontId="2" fillId="0" borderId="13" xfId="17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76" fontId="4" fillId="0" borderId="13" xfId="17" applyNumberFormat="1" applyFont="1" applyBorder="1" applyAlignment="1">
      <alignment horizontal="right" vertical="center"/>
    </xf>
    <xf numFmtId="176" fontId="2" fillId="0" borderId="14" xfId="17" applyNumberFormat="1" applyFont="1" applyBorder="1" applyAlignment="1">
      <alignment vertical="center"/>
    </xf>
    <xf numFmtId="176" fontId="2" fillId="0" borderId="15" xfId="17" applyNumberFormat="1" applyFont="1" applyBorder="1" applyAlignment="1">
      <alignment vertical="center"/>
    </xf>
    <xf numFmtId="176" fontId="2" fillId="0" borderId="16" xfId="17" applyNumberFormat="1" applyFont="1" applyBorder="1" applyAlignment="1">
      <alignment vertical="center"/>
    </xf>
    <xf numFmtId="176" fontId="2" fillId="0" borderId="17" xfId="17" applyNumberFormat="1" applyFont="1" applyBorder="1" applyAlignment="1">
      <alignment vertical="center"/>
    </xf>
    <xf numFmtId="176" fontId="4" fillId="0" borderId="18" xfId="17" applyNumberFormat="1" applyFont="1" applyBorder="1" applyAlignment="1">
      <alignment horizontal="center" vertical="center"/>
    </xf>
    <xf numFmtId="176" fontId="2" fillId="0" borderId="19" xfId="17" applyNumberFormat="1" applyFont="1" applyBorder="1" applyAlignment="1">
      <alignment horizontal="center" vertical="center"/>
    </xf>
    <xf numFmtId="176" fontId="2" fillId="0" borderId="20" xfId="17" applyNumberFormat="1" applyFont="1" applyBorder="1" applyAlignment="1">
      <alignment vertical="center"/>
    </xf>
    <xf numFmtId="176" fontId="2" fillId="0" borderId="21" xfId="17" applyNumberFormat="1" applyFont="1" applyBorder="1" applyAlignment="1">
      <alignment vertical="center"/>
    </xf>
    <xf numFmtId="49" fontId="2" fillId="0" borderId="22" xfId="17" applyNumberFormat="1" applyFont="1" applyBorder="1" applyAlignment="1">
      <alignment horizontal="center" vertical="center"/>
    </xf>
    <xf numFmtId="176" fontId="2" fillId="0" borderId="0" xfId="17" applyNumberFormat="1" applyFont="1" applyBorder="1" applyAlignment="1">
      <alignment vertical="center"/>
    </xf>
    <xf numFmtId="176" fontId="2" fillId="0" borderId="18" xfId="17" applyNumberFormat="1" applyFont="1" applyBorder="1" applyAlignment="1">
      <alignment vertical="center"/>
    </xf>
    <xf numFmtId="176" fontId="2" fillId="0" borderId="23" xfId="17" applyNumberFormat="1" applyFont="1" applyBorder="1" applyAlignment="1">
      <alignment vertical="center"/>
    </xf>
    <xf numFmtId="176" fontId="2" fillId="0" borderId="24" xfId="17" applyNumberFormat="1" applyFont="1" applyBorder="1" applyAlignment="1">
      <alignment vertical="center"/>
    </xf>
    <xf numFmtId="176" fontId="2" fillId="0" borderId="18" xfId="17" applyNumberFormat="1" applyFont="1" applyBorder="1" applyAlignment="1">
      <alignment horizontal="center" vertical="center"/>
    </xf>
    <xf numFmtId="176" fontId="2" fillId="0" borderId="25" xfId="17" applyNumberFormat="1" applyFont="1" applyBorder="1" applyAlignment="1">
      <alignment horizontal="center" vertical="center"/>
    </xf>
    <xf numFmtId="38" fontId="2" fillId="0" borderId="26" xfId="17" applyFont="1" applyBorder="1" applyAlignment="1">
      <alignment horizontal="center" vertical="center"/>
    </xf>
    <xf numFmtId="49" fontId="4" fillId="0" borderId="12" xfId="17" applyNumberFormat="1" applyFont="1" applyBorder="1" applyAlignment="1">
      <alignment vertical="center"/>
    </xf>
    <xf numFmtId="49" fontId="4" fillId="0" borderId="13" xfId="17" applyNumberFormat="1" applyFont="1" applyBorder="1" applyAlignment="1">
      <alignment vertical="center"/>
    </xf>
    <xf numFmtId="49" fontId="4" fillId="0" borderId="13" xfId="17" applyNumberFormat="1" applyFont="1" applyBorder="1" applyAlignment="1">
      <alignment horizontal="right" vertical="center"/>
    </xf>
    <xf numFmtId="38" fontId="4" fillId="0" borderId="14" xfId="17" applyFont="1" applyBorder="1" applyAlignment="1">
      <alignment vertical="center"/>
    </xf>
    <xf numFmtId="38" fontId="4" fillId="0" borderId="15" xfId="17" applyFont="1" applyBorder="1" applyAlignment="1">
      <alignment vertical="center"/>
    </xf>
    <xf numFmtId="38" fontId="4" fillId="0" borderId="21" xfId="17" applyFont="1" applyBorder="1" applyAlignment="1">
      <alignment vertical="center"/>
    </xf>
    <xf numFmtId="38" fontId="4" fillId="0" borderId="16" xfId="17" applyFont="1" applyBorder="1" applyAlignment="1">
      <alignment vertical="center"/>
    </xf>
    <xf numFmtId="38" fontId="4" fillId="0" borderId="15" xfId="17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38" fontId="4" fillId="0" borderId="17" xfId="17" applyFont="1" applyBorder="1" applyAlignment="1">
      <alignment vertical="center"/>
    </xf>
    <xf numFmtId="38" fontId="4" fillId="0" borderId="18" xfId="17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38" fontId="4" fillId="0" borderId="27" xfId="17" applyFont="1" applyFill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38" fontId="4" fillId="0" borderId="23" xfId="17" applyFont="1" applyFill="1" applyBorder="1" applyAlignment="1">
      <alignment vertical="center"/>
    </xf>
    <xf numFmtId="38" fontId="4" fillId="0" borderId="29" xfId="17" applyFont="1" applyFill="1" applyBorder="1" applyAlignment="1">
      <alignment vertical="center"/>
    </xf>
    <xf numFmtId="38" fontId="4" fillId="0" borderId="29" xfId="17" applyFont="1" applyBorder="1" applyAlignment="1">
      <alignment vertical="center"/>
    </xf>
    <xf numFmtId="38" fontId="4" fillId="0" borderId="23" xfId="17" applyFont="1" applyBorder="1" applyAlignment="1">
      <alignment vertical="center"/>
    </xf>
    <xf numFmtId="38" fontId="4" fillId="0" borderId="30" xfId="17" applyFont="1" applyFill="1" applyBorder="1" applyAlignment="1">
      <alignment vertical="center"/>
    </xf>
    <xf numFmtId="38" fontId="4" fillId="0" borderId="29" xfId="0" applyNumberFormat="1" applyFont="1" applyFill="1" applyBorder="1" applyAlignment="1">
      <alignment vertical="center"/>
    </xf>
    <xf numFmtId="38" fontId="4" fillId="0" borderId="31" xfId="17" applyFont="1" applyFill="1" applyBorder="1" applyAlignment="1">
      <alignment vertical="center"/>
    </xf>
    <xf numFmtId="38" fontId="4" fillId="0" borderId="32" xfId="17" applyFont="1" applyFill="1" applyBorder="1" applyAlignment="1">
      <alignment vertical="center"/>
    </xf>
    <xf numFmtId="49" fontId="4" fillId="0" borderId="33" xfId="17" applyNumberFormat="1" applyFont="1" applyBorder="1" applyAlignment="1">
      <alignment horizontal="right" vertical="center"/>
    </xf>
    <xf numFmtId="0" fontId="4" fillId="0" borderId="34" xfId="0" applyFont="1" applyBorder="1" applyAlignment="1">
      <alignment vertical="center"/>
    </xf>
    <xf numFmtId="38" fontId="4" fillId="0" borderId="35" xfId="17" applyFont="1" applyBorder="1" applyAlignment="1">
      <alignment vertical="center"/>
    </xf>
    <xf numFmtId="38" fontId="4" fillId="0" borderId="36" xfId="17" applyFont="1" applyBorder="1" applyAlignment="1">
      <alignment vertical="center"/>
    </xf>
    <xf numFmtId="38" fontId="4" fillId="0" borderId="37" xfId="17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38" fontId="4" fillId="0" borderId="26" xfId="17" applyFont="1" applyBorder="1" applyAlignment="1">
      <alignment vertical="center"/>
    </xf>
    <xf numFmtId="38" fontId="4" fillId="0" borderId="26" xfId="17" applyFont="1" applyBorder="1" applyAlignment="1">
      <alignment horizontal="left" vertical="center"/>
    </xf>
    <xf numFmtId="38" fontId="4" fillId="0" borderId="38" xfId="17" applyFont="1" applyBorder="1" applyAlignment="1">
      <alignment vertical="center"/>
    </xf>
    <xf numFmtId="38" fontId="4" fillId="0" borderId="27" xfId="17" applyFont="1" applyBorder="1" applyAlignment="1">
      <alignment vertical="center"/>
    </xf>
    <xf numFmtId="38" fontId="4" fillId="0" borderId="31" xfId="17" applyFont="1" applyBorder="1" applyAlignment="1">
      <alignment vertical="center"/>
    </xf>
    <xf numFmtId="38" fontId="4" fillId="0" borderId="17" xfId="17" applyFont="1" applyBorder="1" applyAlignment="1">
      <alignment horizontal="right" vertical="center"/>
    </xf>
    <xf numFmtId="38" fontId="4" fillId="0" borderId="12" xfId="17" applyFont="1" applyBorder="1" applyAlignment="1">
      <alignment vertical="center"/>
    </xf>
    <xf numFmtId="38" fontId="4" fillId="0" borderId="13" xfId="17" applyFont="1" applyBorder="1" applyAlignment="1">
      <alignment vertical="center"/>
    </xf>
    <xf numFmtId="38" fontId="2" fillId="0" borderId="12" xfId="17" applyFont="1" applyBorder="1" applyAlignment="1">
      <alignment vertical="center"/>
    </xf>
    <xf numFmtId="38" fontId="2" fillId="0" borderId="13" xfId="17" applyFont="1" applyBorder="1" applyAlignment="1">
      <alignment vertical="center"/>
    </xf>
    <xf numFmtId="38" fontId="2" fillId="0" borderId="14" xfId="17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180" fontId="2" fillId="0" borderId="3" xfId="0" applyNumberFormat="1" applyFont="1" applyFill="1" applyBorder="1" applyAlignment="1">
      <alignment horizontal="right" vertical="center"/>
    </xf>
    <xf numFmtId="38" fontId="2" fillId="0" borderId="27" xfId="17" applyFont="1" applyFill="1" applyBorder="1" applyAlignment="1">
      <alignment vertical="center"/>
    </xf>
    <xf numFmtId="178" fontId="2" fillId="0" borderId="29" xfId="0" applyNumberFormat="1" applyFont="1" applyBorder="1" applyAlignment="1">
      <alignment vertical="center"/>
    </xf>
    <xf numFmtId="180" fontId="2" fillId="0" borderId="30" xfId="0" applyNumberFormat="1" applyFont="1" applyFill="1" applyBorder="1" applyAlignment="1">
      <alignment horizontal="right" vertical="center"/>
    </xf>
    <xf numFmtId="38" fontId="2" fillId="0" borderId="29" xfId="0" applyNumberFormat="1" applyFont="1" applyFill="1" applyBorder="1" applyAlignment="1">
      <alignment vertical="center"/>
    </xf>
    <xf numFmtId="38" fontId="2" fillId="0" borderId="31" xfId="0" applyNumberFormat="1" applyFont="1" applyFill="1" applyBorder="1" applyAlignment="1">
      <alignment vertical="center"/>
    </xf>
    <xf numFmtId="38" fontId="2" fillId="0" borderId="17" xfId="17" applyFont="1" applyBorder="1" applyAlignment="1">
      <alignment vertical="center"/>
    </xf>
    <xf numFmtId="38" fontId="2" fillId="0" borderId="18" xfId="17" applyFont="1" applyBorder="1" applyAlignment="1">
      <alignment vertical="center"/>
    </xf>
    <xf numFmtId="38" fontId="2" fillId="0" borderId="39" xfId="17" applyFont="1" applyBorder="1" applyAlignment="1">
      <alignment horizontal="center" vertical="center"/>
    </xf>
    <xf numFmtId="180" fontId="2" fillId="0" borderId="9" xfId="0" applyNumberFormat="1" applyFont="1" applyFill="1" applyBorder="1" applyAlignment="1">
      <alignment horizontal="right" vertical="center"/>
    </xf>
    <xf numFmtId="38" fontId="2" fillId="0" borderId="32" xfId="17" applyFont="1" applyFill="1" applyBorder="1" applyAlignment="1">
      <alignment vertical="center"/>
    </xf>
    <xf numFmtId="38" fontId="2" fillId="0" borderId="33" xfId="17" applyFont="1" applyBorder="1" applyAlignment="1">
      <alignment horizontal="right" vertical="center"/>
    </xf>
    <xf numFmtId="38" fontId="2" fillId="0" borderId="34" xfId="17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9" fontId="2" fillId="0" borderId="11" xfId="0" applyNumberFormat="1" applyFont="1" applyFill="1" applyBorder="1" applyAlignment="1">
      <alignment vertical="center"/>
    </xf>
    <xf numFmtId="179" fontId="2" fillId="0" borderId="5" xfId="0" applyNumberFormat="1" applyFont="1" applyFill="1" applyBorder="1" applyAlignment="1">
      <alignment vertical="center"/>
    </xf>
    <xf numFmtId="179" fontId="2" fillId="0" borderId="23" xfId="0" applyNumberFormat="1" applyFont="1" applyFill="1" applyBorder="1" applyAlignment="1">
      <alignment vertical="center"/>
    </xf>
    <xf numFmtId="38" fontId="4" fillId="0" borderId="41" xfId="17" applyFont="1" applyBorder="1" applyAlignment="1">
      <alignment vertical="center"/>
    </xf>
    <xf numFmtId="38" fontId="4" fillId="0" borderId="33" xfId="17" applyFont="1" applyBorder="1" applyAlignment="1">
      <alignment horizontal="right" vertical="center"/>
    </xf>
    <xf numFmtId="38" fontId="4" fillId="0" borderId="34" xfId="17" applyFont="1" applyBorder="1" applyAlignment="1">
      <alignment vertical="center"/>
    </xf>
    <xf numFmtId="38" fontId="4" fillId="0" borderId="40" xfId="17" applyFont="1" applyBorder="1" applyAlignment="1">
      <alignment vertical="center"/>
    </xf>
    <xf numFmtId="38" fontId="4" fillId="0" borderId="42" xfId="17" applyFont="1" applyBorder="1" applyAlignment="1">
      <alignment vertical="center"/>
    </xf>
    <xf numFmtId="38" fontId="4" fillId="0" borderId="14" xfId="17" applyFont="1" applyFill="1" applyBorder="1" applyAlignment="1">
      <alignment vertical="center" shrinkToFit="1"/>
    </xf>
    <xf numFmtId="38" fontId="4" fillId="0" borderId="17" xfId="17" applyFont="1" applyFill="1" applyBorder="1" applyAlignment="1">
      <alignment vertical="center"/>
    </xf>
    <xf numFmtId="38" fontId="4" fillId="0" borderId="18" xfId="17" applyFont="1" applyFill="1" applyBorder="1" applyAlignment="1">
      <alignment vertical="center"/>
    </xf>
    <xf numFmtId="0" fontId="4" fillId="0" borderId="43" xfId="0" applyFont="1" applyBorder="1" applyAlignment="1">
      <alignment vertical="center"/>
    </xf>
    <xf numFmtId="38" fontId="4" fillId="0" borderId="29" xfId="0" applyNumberFormat="1" applyFont="1" applyBorder="1" applyAlignment="1">
      <alignment vertical="center"/>
    </xf>
    <xf numFmtId="38" fontId="4" fillId="0" borderId="31" xfId="0" applyNumberFormat="1" applyFont="1" applyFill="1" applyBorder="1" applyAlignment="1">
      <alignment vertical="center"/>
    </xf>
    <xf numFmtId="38" fontId="4" fillId="0" borderId="36" xfId="17" applyFont="1" applyFill="1" applyBorder="1" applyAlignment="1">
      <alignment vertical="center"/>
    </xf>
    <xf numFmtId="38" fontId="4" fillId="0" borderId="35" xfId="17" applyFont="1" applyFill="1" applyBorder="1" applyAlignment="1">
      <alignment vertical="center"/>
    </xf>
    <xf numFmtId="38" fontId="4" fillId="0" borderId="15" xfId="17" applyFont="1" applyFill="1" applyBorder="1" applyAlignment="1">
      <alignment vertical="center"/>
    </xf>
    <xf numFmtId="38" fontId="4" fillId="0" borderId="40" xfId="17" applyFont="1" applyFill="1" applyBorder="1" applyAlignment="1">
      <alignment vertical="center"/>
    </xf>
    <xf numFmtId="38" fontId="4" fillId="0" borderId="23" xfId="0" applyNumberFormat="1" applyFont="1" applyFill="1" applyBorder="1" applyAlignment="1">
      <alignment vertical="center"/>
    </xf>
    <xf numFmtId="38" fontId="4" fillId="0" borderId="44" xfId="17" applyFont="1" applyBorder="1" applyAlignment="1">
      <alignment vertical="center"/>
    </xf>
    <xf numFmtId="38" fontId="2" fillId="0" borderId="15" xfId="17" applyFont="1" applyBorder="1" applyAlignment="1">
      <alignment vertical="center"/>
    </xf>
    <xf numFmtId="40" fontId="2" fillId="0" borderId="36" xfId="17" applyNumberFormat="1" applyFont="1" applyBorder="1" applyAlignment="1">
      <alignment horizontal="center" vertical="center"/>
    </xf>
    <xf numFmtId="176" fontId="2" fillId="0" borderId="45" xfId="17" applyNumberFormat="1" applyFont="1" applyBorder="1" applyAlignment="1">
      <alignment vertical="center"/>
    </xf>
    <xf numFmtId="176" fontId="2" fillId="0" borderId="45" xfId="17" applyNumberFormat="1" applyFont="1" applyFill="1" applyBorder="1" applyAlignment="1">
      <alignment vertical="center"/>
    </xf>
    <xf numFmtId="38" fontId="2" fillId="0" borderId="42" xfId="17" applyFont="1" applyBorder="1" applyAlignment="1">
      <alignment vertical="center"/>
    </xf>
    <xf numFmtId="40" fontId="2" fillId="0" borderId="34" xfId="17" applyNumberFormat="1" applyFont="1" applyBorder="1" applyAlignment="1">
      <alignment horizontal="center" vertical="center"/>
    </xf>
    <xf numFmtId="38" fontId="2" fillId="0" borderId="40" xfId="17" applyFont="1" applyBorder="1" applyAlignment="1">
      <alignment vertical="center"/>
    </xf>
    <xf numFmtId="38" fontId="2" fillId="0" borderId="37" xfId="17" applyFont="1" applyBorder="1" applyAlignment="1">
      <alignment vertical="center"/>
    </xf>
    <xf numFmtId="38" fontId="2" fillId="0" borderId="35" xfId="17" applyFont="1" applyBorder="1" applyAlignment="1">
      <alignment vertical="center"/>
    </xf>
    <xf numFmtId="38" fontId="2" fillId="0" borderId="46" xfId="17" applyFont="1" applyBorder="1" applyAlignment="1">
      <alignment horizontal="center" vertical="center"/>
    </xf>
    <xf numFmtId="38" fontId="2" fillId="0" borderId="25" xfId="17" applyFont="1" applyBorder="1" applyAlignment="1">
      <alignment horizontal="center" vertical="center"/>
    </xf>
    <xf numFmtId="38" fontId="2" fillId="0" borderId="47" xfId="17" applyFont="1" applyBorder="1" applyAlignment="1">
      <alignment vertical="center"/>
    </xf>
    <xf numFmtId="38" fontId="2" fillId="0" borderId="47" xfId="17" applyFont="1" applyFill="1" applyBorder="1" applyAlignment="1">
      <alignment vertical="center"/>
    </xf>
    <xf numFmtId="38" fontId="2" fillId="0" borderId="48" xfId="17" applyFont="1" applyFill="1" applyBorder="1" applyAlignment="1">
      <alignment vertical="center"/>
    </xf>
    <xf numFmtId="177" fontId="2" fillId="0" borderId="1" xfId="17" applyNumberFormat="1" applyFont="1" applyBorder="1" applyAlignment="1">
      <alignment horizontal="center" vertical="center"/>
    </xf>
    <xf numFmtId="177" fontId="2" fillId="0" borderId="18" xfId="17" applyNumberFormat="1" applyFont="1" applyBorder="1" applyAlignment="1">
      <alignment horizontal="center" vertical="center"/>
    </xf>
    <xf numFmtId="177" fontId="2" fillId="0" borderId="6" xfId="17" applyNumberFormat="1" applyFont="1" applyBorder="1" applyAlignment="1">
      <alignment vertical="center"/>
    </xf>
    <xf numFmtId="177" fontId="2" fillId="0" borderId="6" xfId="17" applyNumberFormat="1" applyFont="1" applyFill="1" applyBorder="1" applyAlignment="1">
      <alignment vertical="center"/>
    </xf>
    <xf numFmtId="49" fontId="2" fillId="0" borderId="33" xfId="17" applyNumberFormat="1" applyFont="1" applyBorder="1" applyAlignment="1">
      <alignment horizontal="center" vertical="center"/>
    </xf>
    <xf numFmtId="49" fontId="2" fillId="0" borderId="12" xfId="17" applyNumberFormat="1" applyFont="1" applyBorder="1" applyAlignment="1">
      <alignment vertical="center"/>
    </xf>
    <xf numFmtId="49" fontId="2" fillId="0" borderId="13" xfId="17" applyNumberFormat="1" applyFont="1" applyBorder="1" applyAlignment="1">
      <alignment vertical="center"/>
    </xf>
    <xf numFmtId="38" fontId="2" fillId="0" borderId="16" xfId="17" applyFont="1" applyBorder="1" applyAlignment="1">
      <alignment vertical="center"/>
    </xf>
    <xf numFmtId="38" fontId="2" fillId="0" borderId="14" xfId="17" applyFont="1" applyFill="1" applyBorder="1" applyAlignment="1">
      <alignment vertical="center"/>
    </xf>
    <xf numFmtId="38" fontId="2" fillId="0" borderId="23" xfId="0" applyNumberFormat="1" applyFont="1" applyFill="1" applyBorder="1" applyAlignment="1">
      <alignment vertical="center"/>
    </xf>
    <xf numFmtId="38" fontId="2" fillId="0" borderId="11" xfId="17" applyFont="1" applyFill="1" applyBorder="1" applyAlignment="1">
      <alignment vertical="center"/>
    </xf>
    <xf numFmtId="49" fontId="2" fillId="0" borderId="33" xfId="17" applyNumberFormat="1" applyFont="1" applyBorder="1" applyAlignment="1">
      <alignment horizontal="right" vertical="center"/>
    </xf>
    <xf numFmtId="38" fontId="2" fillId="0" borderId="36" xfId="17" applyFont="1" applyBorder="1" applyAlignment="1">
      <alignment vertical="center"/>
    </xf>
    <xf numFmtId="38" fontId="2" fillId="0" borderId="35" xfId="17" applyFont="1" applyFill="1" applyBorder="1" applyAlignment="1">
      <alignment vertical="center"/>
    </xf>
    <xf numFmtId="38" fontId="2" fillId="0" borderId="37" xfId="17" applyFont="1" applyFill="1" applyBorder="1" applyAlignment="1">
      <alignment vertical="center"/>
    </xf>
    <xf numFmtId="38" fontId="2" fillId="0" borderId="26" xfId="17" applyFont="1" applyBorder="1" applyAlignment="1">
      <alignment vertical="center"/>
    </xf>
    <xf numFmtId="38" fontId="2" fillId="0" borderId="27" xfId="17" applyFont="1" applyBorder="1" applyAlignment="1">
      <alignment vertical="center"/>
    </xf>
    <xf numFmtId="38" fontId="2" fillId="0" borderId="49" xfId="17" applyFont="1" applyBorder="1" applyAlignment="1">
      <alignment vertical="center"/>
    </xf>
    <xf numFmtId="38" fontId="2" fillId="0" borderId="50" xfId="17" applyFont="1" applyBorder="1" applyAlignment="1">
      <alignment vertical="center"/>
    </xf>
    <xf numFmtId="38" fontId="2" fillId="0" borderId="51" xfId="17" applyFont="1" applyFill="1" applyBorder="1" applyAlignment="1">
      <alignment vertical="center"/>
    </xf>
    <xf numFmtId="38" fontId="2" fillId="0" borderId="52" xfId="0" applyNumberFormat="1" applyFont="1" applyFill="1" applyBorder="1" applyAlignment="1">
      <alignment vertical="center"/>
    </xf>
    <xf numFmtId="38" fontId="2" fillId="0" borderId="44" xfId="17" applyFont="1" applyBorder="1" applyAlignment="1">
      <alignment vertical="center"/>
    </xf>
    <xf numFmtId="38" fontId="2" fillId="0" borderId="41" xfId="17" applyFont="1" applyBorder="1" applyAlignment="1">
      <alignment vertical="center"/>
    </xf>
    <xf numFmtId="38" fontId="2" fillId="0" borderId="41" xfId="17" applyFont="1" applyFill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49" fontId="2" fillId="0" borderId="53" xfId="0" applyNumberFormat="1" applyFont="1" applyBorder="1" applyAlignment="1">
      <alignment vertical="center"/>
    </xf>
    <xf numFmtId="49" fontId="2" fillId="0" borderId="12" xfId="17" applyNumberFormat="1" applyFont="1" applyBorder="1" applyAlignment="1">
      <alignment horizontal="left" vertical="center"/>
    </xf>
    <xf numFmtId="49" fontId="2" fillId="0" borderId="13" xfId="17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vertical="center"/>
    </xf>
    <xf numFmtId="49" fontId="2" fillId="0" borderId="39" xfId="0" applyNumberFormat="1" applyFont="1" applyBorder="1" applyAlignment="1">
      <alignment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7" xfId="17" applyNumberFormat="1" applyFont="1" applyBorder="1" applyAlignment="1">
      <alignment horizontal="left" vertical="center"/>
    </xf>
    <xf numFmtId="49" fontId="2" fillId="0" borderId="18" xfId="17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38" fontId="2" fillId="0" borderId="29" xfId="0" applyNumberFormat="1" applyFont="1" applyBorder="1" applyAlignment="1">
      <alignment vertical="center"/>
    </xf>
    <xf numFmtId="38" fontId="2" fillId="0" borderId="31" xfId="0" applyNumberFormat="1" applyFont="1" applyBorder="1" applyAlignment="1">
      <alignment vertical="center"/>
    </xf>
    <xf numFmtId="38" fontId="2" fillId="0" borderId="32" xfId="17" applyFont="1" applyBorder="1" applyAlignment="1">
      <alignment vertical="center"/>
    </xf>
    <xf numFmtId="49" fontId="2" fillId="0" borderId="34" xfId="17" applyNumberFormat="1" applyFont="1" applyBorder="1" applyAlignment="1">
      <alignment horizontal="left" vertical="center"/>
    </xf>
    <xf numFmtId="49" fontId="2" fillId="0" borderId="40" xfId="0" applyNumberFormat="1" applyFont="1" applyBorder="1" applyAlignment="1">
      <alignment horizontal="left" vertical="center"/>
    </xf>
    <xf numFmtId="49" fontId="2" fillId="0" borderId="36" xfId="0" applyNumberFormat="1" applyFont="1" applyBorder="1" applyAlignment="1">
      <alignment horizontal="left" vertical="center"/>
    </xf>
    <xf numFmtId="49" fontId="2" fillId="0" borderId="35" xfId="0" applyNumberFormat="1" applyFont="1" applyBorder="1" applyAlignment="1">
      <alignment horizontal="left" vertical="center"/>
    </xf>
    <xf numFmtId="49" fontId="2" fillId="0" borderId="38" xfId="0" applyNumberFormat="1" applyFont="1" applyBorder="1" applyAlignment="1">
      <alignment horizontal="left" vertical="center"/>
    </xf>
    <xf numFmtId="38" fontId="4" fillId="0" borderId="36" xfId="17" applyFont="1" applyBorder="1" applyAlignment="1">
      <alignment horizontal="left" vertical="center"/>
    </xf>
    <xf numFmtId="38" fontId="10" fillId="0" borderId="0" xfId="17" applyFont="1" applyAlignment="1">
      <alignment vertical="center"/>
    </xf>
    <xf numFmtId="38" fontId="10" fillId="0" borderId="0" xfId="17" applyFont="1" applyBorder="1" applyAlignment="1">
      <alignment vertical="center"/>
    </xf>
    <xf numFmtId="176" fontId="10" fillId="0" borderId="0" xfId="17" applyNumberFormat="1" applyFont="1" applyAlignment="1">
      <alignment vertical="center"/>
    </xf>
    <xf numFmtId="49" fontId="10" fillId="0" borderId="0" xfId="17" applyNumberFormat="1" applyFont="1" applyBorder="1" applyAlignment="1">
      <alignment vertical="center"/>
    </xf>
    <xf numFmtId="49" fontId="10" fillId="0" borderId="0" xfId="0" applyNumberFormat="1" applyFont="1" applyAlignment="1">
      <alignment horizontal="left" vertical="center"/>
    </xf>
    <xf numFmtId="38" fontId="4" fillId="0" borderId="54" xfId="17" applyFont="1" applyBorder="1" applyAlignment="1">
      <alignment horizontal="left" vertical="center"/>
    </xf>
    <xf numFmtId="38" fontId="4" fillId="0" borderId="55" xfId="17" applyFont="1" applyBorder="1" applyAlignment="1">
      <alignment horizontal="left" vertical="center"/>
    </xf>
    <xf numFmtId="38" fontId="4" fillId="0" borderId="56" xfId="17" applyFont="1" applyBorder="1" applyAlignment="1">
      <alignment horizontal="left" vertical="center"/>
    </xf>
    <xf numFmtId="38" fontId="4" fillId="0" borderId="57" xfId="17" applyFont="1" applyFill="1" applyBorder="1" applyAlignment="1">
      <alignment vertical="center"/>
    </xf>
    <xf numFmtId="38" fontId="4" fillId="0" borderId="58" xfId="17" applyFont="1" applyFill="1" applyBorder="1" applyAlignment="1">
      <alignment vertical="center"/>
    </xf>
    <xf numFmtId="38" fontId="4" fillId="0" borderId="59" xfId="17" applyFont="1" applyFill="1" applyBorder="1" applyAlignment="1">
      <alignment vertical="center"/>
    </xf>
    <xf numFmtId="38" fontId="4" fillId="0" borderId="60" xfId="17" applyFont="1" applyFill="1" applyBorder="1" applyAlignment="1">
      <alignment vertical="center"/>
    </xf>
    <xf numFmtId="38" fontId="4" fillId="0" borderId="53" xfId="17" applyFont="1" applyFill="1" applyBorder="1" applyAlignment="1">
      <alignment vertical="center"/>
    </xf>
    <xf numFmtId="38" fontId="4" fillId="0" borderId="24" xfId="17" applyFont="1" applyFill="1" applyBorder="1" applyAlignment="1">
      <alignment vertical="center"/>
    </xf>
    <xf numFmtId="38" fontId="4" fillId="0" borderId="28" xfId="17" applyFont="1" applyFill="1" applyBorder="1" applyAlignment="1">
      <alignment vertical="center"/>
    </xf>
    <xf numFmtId="38" fontId="6" fillId="0" borderId="61" xfId="17" applyFont="1" applyBorder="1" applyAlignment="1">
      <alignment vertical="center"/>
    </xf>
    <xf numFmtId="38" fontId="4" fillId="0" borderId="59" xfId="17" applyFont="1" applyBorder="1" applyAlignment="1">
      <alignment vertical="center"/>
    </xf>
    <xf numFmtId="38" fontId="4" fillId="0" borderId="62" xfId="17" applyFont="1" applyBorder="1" applyAlignment="1">
      <alignment vertical="center"/>
    </xf>
    <xf numFmtId="38" fontId="6" fillId="0" borderId="63" xfId="17" applyFont="1" applyBorder="1" applyAlignment="1">
      <alignment vertical="center"/>
    </xf>
    <xf numFmtId="38" fontId="4" fillId="0" borderId="64" xfId="17" applyFont="1" applyFill="1" applyBorder="1" applyAlignment="1">
      <alignment vertical="center"/>
    </xf>
    <xf numFmtId="38" fontId="4" fillId="0" borderId="65" xfId="17" applyFont="1" applyFill="1" applyBorder="1" applyAlignment="1">
      <alignment vertical="center"/>
    </xf>
    <xf numFmtId="38" fontId="4" fillId="0" borderId="66" xfId="17" applyFont="1" applyFill="1" applyBorder="1" applyAlignment="1">
      <alignment vertical="center"/>
    </xf>
    <xf numFmtId="38" fontId="6" fillId="0" borderId="67" xfId="17" applyFont="1" applyBorder="1" applyAlignment="1">
      <alignment vertical="center"/>
    </xf>
    <xf numFmtId="38" fontId="4" fillId="0" borderId="68" xfId="17" applyFont="1" applyBorder="1" applyAlignment="1">
      <alignment vertical="center"/>
    </xf>
    <xf numFmtId="38" fontId="4" fillId="0" borderId="69" xfId="17" applyFont="1" applyFill="1" applyBorder="1" applyAlignment="1">
      <alignment vertical="center"/>
    </xf>
    <xf numFmtId="38" fontId="4" fillId="0" borderId="70" xfId="17" applyFont="1" applyBorder="1" applyAlignment="1">
      <alignment vertical="center"/>
    </xf>
    <xf numFmtId="38" fontId="4" fillId="0" borderId="71" xfId="17" applyFont="1" applyBorder="1" applyAlignment="1">
      <alignment vertical="center"/>
    </xf>
    <xf numFmtId="38" fontId="4" fillId="0" borderId="72" xfId="17" applyFont="1" applyFill="1" applyBorder="1" applyAlignment="1">
      <alignment vertical="center"/>
    </xf>
    <xf numFmtId="38" fontId="4" fillId="0" borderId="73" xfId="17" applyFont="1" applyFill="1" applyBorder="1" applyAlignment="1">
      <alignment vertical="center"/>
    </xf>
    <xf numFmtId="38" fontId="4" fillId="0" borderId="74" xfId="17" applyFont="1" applyFill="1" applyBorder="1" applyAlignment="1">
      <alignment vertical="center"/>
    </xf>
    <xf numFmtId="38" fontId="4" fillId="0" borderId="75" xfId="17" applyFont="1" applyBorder="1" applyAlignment="1">
      <alignment vertical="center"/>
    </xf>
    <xf numFmtId="38" fontId="4" fillId="0" borderId="76" xfId="17" applyFont="1" applyBorder="1" applyAlignment="1">
      <alignment vertical="center"/>
    </xf>
    <xf numFmtId="38" fontId="4" fillId="0" borderId="77" xfId="17" applyFont="1" applyBorder="1" applyAlignment="1">
      <alignment vertical="center"/>
    </xf>
    <xf numFmtId="38" fontId="4" fillId="0" borderId="78" xfId="17" applyFont="1" applyBorder="1" applyAlignment="1">
      <alignment vertical="center"/>
    </xf>
    <xf numFmtId="38" fontId="4" fillId="0" borderId="7" xfId="17" applyFont="1" applyBorder="1" applyAlignment="1">
      <alignment horizontal="left" vertical="center"/>
    </xf>
    <xf numFmtId="38" fontId="4" fillId="0" borderId="2" xfId="17" applyFont="1" applyFill="1" applyBorder="1" applyAlignment="1">
      <alignment vertical="center"/>
    </xf>
    <xf numFmtId="38" fontId="4" fillId="0" borderId="61" xfId="17" applyFont="1" applyBorder="1" applyAlignment="1">
      <alignment vertical="center"/>
    </xf>
    <xf numFmtId="38" fontId="4" fillId="0" borderId="63" xfId="17" applyFont="1" applyFill="1" applyBorder="1" applyAlignment="1">
      <alignment vertical="center"/>
    </xf>
    <xf numFmtId="38" fontId="4" fillId="0" borderId="63" xfId="17" applyFont="1" applyBorder="1" applyAlignment="1">
      <alignment vertical="center"/>
    </xf>
    <xf numFmtId="38" fontId="4" fillId="0" borderId="64" xfId="17" applyFont="1" applyBorder="1" applyAlignment="1">
      <alignment vertical="center"/>
    </xf>
    <xf numFmtId="38" fontId="4" fillId="0" borderId="65" xfId="17" applyFont="1" applyBorder="1" applyAlignment="1">
      <alignment vertical="center"/>
    </xf>
    <xf numFmtId="38" fontId="4" fillId="0" borderId="66" xfId="17" applyFont="1" applyBorder="1" applyAlignment="1">
      <alignment vertical="center"/>
    </xf>
    <xf numFmtId="38" fontId="4" fillId="0" borderId="75" xfId="17" applyFont="1" applyFill="1" applyBorder="1" applyAlignment="1">
      <alignment vertical="center" shrinkToFit="1"/>
    </xf>
    <xf numFmtId="38" fontId="4" fillId="0" borderId="79" xfId="17" applyFont="1" applyFill="1" applyBorder="1" applyAlignment="1">
      <alignment vertical="center"/>
    </xf>
    <xf numFmtId="38" fontId="4" fillId="0" borderId="76" xfId="17" applyFont="1" applyBorder="1" applyAlignment="1">
      <alignment vertical="center" shrinkToFit="1"/>
    </xf>
    <xf numFmtId="38" fontId="4" fillId="0" borderId="80" xfId="17" applyFont="1" applyBorder="1" applyAlignment="1">
      <alignment vertical="center"/>
    </xf>
    <xf numFmtId="38" fontId="4" fillId="0" borderId="75" xfId="17" applyFont="1" applyBorder="1" applyAlignment="1">
      <alignment vertical="center" shrinkToFit="1"/>
    </xf>
    <xf numFmtId="38" fontId="4" fillId="0" borderId="79" xfId="17" applyFont="1" applyBorder="1" applyAlignment="1">
      <alignment vertical="center"/>
    </xf>
    <xf numFmtId="38" fontId="4" fillId="0" borderId="81" xfId="17" applyFont="1" applyBorder="1" applyAlignment="1">
      <alignment vertical="center"/>
    </xf>
    <xf numFmtId="38" fontId="4" fillId="0" borderId="82" xfId="17" applyFont="1" applyBorder="1" applyAlignment="1">
      <alignment vertical="center"/>
    </xf>
    <xf numFmtId="38" fontId="4" fillId="0" borderId="83" xfId="17" applyFont="1" applyBorder="1" applyAlignment="1">
      <alignment vertical="center"/>
    </xf>
    <xf numFmtId="38" fontId="4" fillId="0" borderId="73" xfId="17" applyFont="1" applyBorder="1" applyAlignment="1">
      <alignment vertical="center"/>
    </xf>
    <xf numFmtId="38" fontId="4" fillId="0" borderId="74" xfId="17" applyFont="1" applyBorder="1" applyAlignment="1">
      <alignment vertical="center"/>
    </xf>
    <xf numFmtId="38" fontId="4" fillId="0" borderId="84" xfId="17" applyFont="1" applyBorder="1" applyAlignment="1">
      <alignment vertical="center"/>
    </xf>
    <xf numFmtId="38" fontId="4" fillId="0" borderId="85" xfId="17" applyFont="1" applyBorder="1" applyAlignment="1">
      <alignment vertical="center"/>
    </xf>
    <xf numFmtId="38" fontId="4" fillId="0" borderId="86" xfId="17" applyFont="1" applyBorder="1" applyAlignment="1">
      <alignment vertical="center"/>
    </xf>
    <xf numFmtId="38" fontId="4" fillId="0" borderId="87" xfId="17" applyFont="1" applyBorder="1" applyAlignment="1">
      <alignment vertical="center"/>
    </xf>
    <xf numFmtId="38" fontId="4" fillId="0" borderId="88" xfId="17" applyFont="1" applyBorder="1" applyAlignment="1">
      <alignment vertical="center"/>
    </xf>
    <xf numFmtId="38" fontId="4" fillId="0" borderId="89" xfId="17" applyFont="1" applyFill="1" applyBorder="1" applyAlignment="1">
      <alignment vertical="center"/>
    </xf>
    <xf numFmtId="38" fontId="4" fillId="0" borderId="90" xfId="17" applyFont="1" applyFill="1" applyBorder="1" applyAlignment="1">
      <alignment vertical="center"/>
    </xf>
    <xf numFmtId="38" fontId="4" fillId="0" borderId="91" xfId="17" applyFont="1" applyFill="1" applyBorder="1" applyAlignment="1">
      <alignment vertical="center"/>
    </xf>
    <xf numFmtId="38" fontId="4" fillId="0" borderId="92" xfId="17" applyFont="1" applyFill="1" applyBorder="1" applyAlignment="1">
      <alignment vertical="center"/>
    </xf>
    <xf numFmtId="38" fontId="4" fillId="0" borderId="93" xfId="17" applyFont="1" applyBorder="1" applyAlignment="1">
      <alignment vertical="center"/>
    </xf>
    <xf numFmtId="38" fontId="4" fillId="0" borderId="89" xfId="17" applyFont="1" applyBorder="1" applyAlignment="1">
      <alignment vertical="center"/>
    </xf>
    <xf numFmtId="38" fontId="4" fillId="0" borderId="94" xfId="17" applyFont="1" applyBorder="1" applyAlignment="1">
      <alignment vertical="center"/>
    </xf>
    <xf numFmtId="38" fontId="4" fillId="0" borderId="60" xfId="17" applyFont="1" applyBorder="1" applyAlignment="1">
      <alignment vertical="center"/>
    </xf>
    <xf numFmtId="38" fontId="4" fillId="0" borderId="95" xfId="17" applyFont="1" applyFill="1" applyBorder="1" applyAlignment="1">
      <alignment vertical="center"/>
    </xf>
    <xf numFmtId="38" fontId="4" fillId="0" borderId="5" xfId="17" applyFont="1" applyBorder="1" applyAlignment="1">
      <alignment horizontal="left" vertical="center"/>
    </xf>
    <xf numFmtId="38" fontId="4" fillId="0" borderId="96" xfId="17" applyFont="1" applyBorder="1" applyAlignment="1">
      <alignment vertical="center"/>
    </xf>
    <xf numFmtId="38" fontId="4" fillId="0" borderId="97" xfId="17" applyFont="1" applyBorder="1" applyAlignment="1">
      <alignment vertical="center"/>
    </xf>
    <xf numFmtId="38" fontId="4" fillId="0" borderId="98" xfId="17" applyFont="1" applyBorder="1" applyAlignment="1">
      <alignment vertical="center"/>
    </xf>
    <xf numFmtId="38" fontId="4" fillId="0" borderId="57" xfId="17" applyFont="1" applyBorder="1" applyAlignment="1">
      <alignment vertical="center"/>
    </xf>
    <xf numFmtId="38" fontId="4" fillId="0" borderId="58" xfId="17" applyFont="1" applyBorder="1" applyAlignment="1">
      <alignment vertical="center"/>
    </xf>
    <xf numFmtId="38" fontId="4" fillId="0" borderId="24" xfId="17" applyFont="1" applyBorder="1" applyAlignment="1">
      <alignment vertical="center"/>
    </xf>
    <xf numFmtId="38" fontId="4" fillId="0" borderId="98" xfId="17" applyFont="1" applyFill="1" applyBorder="1" applyAlignment="1">
      <alignment vertical="center"/>
    </xf>
    <xf numFmtId="38" fontId="4" fillId="0" borderId="99" xfId="17" applyFont="1" applyBorder="1" applyAlignment="1">
      <alignment vertical="center"/>
    </xf>
    <xf numFmtId="38" fontId="4" fillId="0" borderId="100" xfId="17" applyFont="1" applyBorder="1" applyAlignment="1">
      <alignment vertical="center"/>
    </xf>
    <xf numFmtId="38" fontId="4" fillId="0" borderId="30" xfId="17" applyFont="1" applyBorder="1" applyAlignment="1">
      <alignment vertical="center"/>
    </xf>
    <xf numFmtId="38" fontId="4" fillId="0" borderId="101" xfId="17" applyFont="1" applyBorder="1" applyAlignment="1">
      <alignment vertical="center"/>
    </xf>
    <xf numFmtId="38" fontId="4" fillId="0" borderId="28" xfId="17" applyFont="1" applyBorder="1" applyAlignment="1">
      <alignment vertical="center"/>
    </xf>
    <xf numFmtId="38" fontId="4" fillId="0" borderId="102" xfId="17" applyFont="1" applyBorder="1" applyAlignment="1">
      <alignment vertical="center"/>
    </xf>
    <xf numFmtId="38" fontId="4" fillId="0" borderId="103" xfId="17" applyFont="1" applyBorder="1" applyAlignment="1">
      <alignment vertical="center"/>
    </xf>
    <xf numFmtId="38" fontId="4" fillId="0" borderId="104" xfId="17" applyFont="1" applyFill="1" applyBorder="1" applyAlignment="1">
      <alignment vertical="center"/>
    </xf>
    <xf numFmtId="49" fontId="2" fillId="0" borderId="94" xfId="0" applyNumberFormat="1" applyFont="1" applyBorder="1" applyAlignment="1">
      <alignment horizontal="left" vertical="center"/>
    </xf>
    <xf numFmtId="38" fontId="2" fillId="0" borderId="60" xfId="0" applyNumberFormat="1" applyFont="1" applyBorder="1" applyAlignment="1">
      <alignment vertical="center"/>
    </xf>
    <xf numFmtId="49" fontId="2" fillId="0" borderId="63" xfId="0" applyNumberFormat="1" applyFont="1" applyBorder="1" applyAlignment="1">
      <alignment horizontal="left" vertical="center"/>
    </xf>
    <xf numFmtId="38" fontId="2" fillId="0" borderId="99" xfId="17" applyFont="1" applyBorder="1" applyAlignment="1">
      <alignment vertical="center"/>
    </xf>
    <xf numFmtId="38" fontId="2" fillId="0" borderId="66" xfId="0" applyNumberFormat="1" applyFont="1" applyBorder="1" applyAlignment="1">
      <alignment vertical="center"/>
    </xf>
    <xf numFmtId="49" fontId="2" fillId="0" borderId="97" xfId="0" applyNumberFormat="1" applyFont="1" applyBorder="1" applyAlignment="1">
      <alignment horizontal="left" vertical="center"/>
    </xf>
    <xf numFmtId="38" fontId="2" fillId="0" borderId="105" xfId="17" applyFont="1" applyBorder="1" applyAlignment="1">
      <alignment vertical="center"/>
    </xf>
    <xf numFmtId="38" fontId="2" fillId="0" borderId="58" xfId="0" applyNumberFormat="1" applyFont="1" applyBorder="1" applyAlignment="1">
      <alignment vertical="center"/>
    </xf>
    <xf numFmtId="38" fontId="4" fillId="0" borderId="106" xfId="17" applyFont="1" applyFill="1" applyBorder="1" applyAlignment="1">
      <alignment vertical="center"/>
    </xf>
    <xf numFmtId="38" fontId="4" fillId="0" borderId="30" xfId="0" applyNumberFormat="1" applyFont="1" applyFill="1" applyBorder="1" applyAlignment="1">
      <alignment vertical="center"/>
    </xf>
    <xf numFmtId="38" fontId="4" fillId="0" borderId="61" xfId="17" applyFont="1" applyFill="1" applyBorder="1" applyAlignment="1">
      <alignment vertical="center"/>
    </xf>
    <xf numFmtId="38" fontId="4" fillId="0" borderId="97" xfId="17" applyFont="1" applyFill="1" applyBorder="1" applyAlignment="1">
      <alignment vertical="center"/>
    </xf>
    <xf numFmtId="38" fontId="4" fillId="0" borderId="58" xfId="0" applyNumberFormat="1" applyFont="1" applyFill="1" applyBorder="1" applyAlignment="1">
      <alignment vertical="center"/>
    </xf>
    <xf numFmtId="38" fontId="4" fillId="0" borderId="94" xfId="17" applyFont="1" applyFill="1" applyBorder="1" applyAlignment="1">
      <alignment vertical="center"/>
    </xf>
    <xf numFmtId="38" fontId="4" fillId="0" borderId="60" xfId="0" applyNumberFormat="1" applyFont="1" applyFill="1" applyBorder="1" applyAlignment="1">
      <alignment vertical="center"/>
    </xf>
    <xf numFmtId="38" fontId="4" fillId="0" borderId="84" xfId="17" applyFont="1" applyFill="1" applyBorder="1" applyAlignment="1">
      <alignment vertical="center"/>
    </xf>
    <xf numFmtId="38" fontId="4" fillId="0" borderId="28" xfId="0" applyNumberFormat="1" applyFont="1" applyFill="1" applyBorder="1" applyAlignment="1">
      <alignment vertical="center"/>
    </xf>
    <xf numFmtId="38" fontId="4" fillId="0" borderId="107" xfId="17" applyFont="1" applyFill="1" applyBorder="1" applyAlignment="1">
      <alignment vertical="center"/>
    </xf>
    <xf numFmtId="38" fontId="4" fillId="0" borderId="101" xfId="17" applyFont="1" applyFill="1" applyBorder="1" applyAlignment="1">
      <alignment vertical="center"/>
    </xf>
    <xf numFmtId="38" fontId="4" fillId="0" borderId="66" xfId="0" applyNumberFormat="1" applyFont="1" applyFill="1" applyBorder="1" applyAlignment="1">
      <alignment vertical="center"/>
    </xf>
    <xf numFmtId="38" fontId="4" fillId="0" borderId="108" xfId="17" applyFont="1" applyFill="1" applyBorder="1" applyAlignment="1">
      <alignment vertical="center"/>
    </xf>
    <xf numFmtId="38" fontId="4" fillId="0" borderId="103" xfId="17" applyFont="1" applyFill="1" applyBorder="1" applyAlignment="1">
      <alignment vertical="center"/>
    </xf>
    <xf numFmtId="38" fontId="4" fillId="0" borderId="30" xfId="0" applyNumberFormat="1" applyFont="1" applyBorder="1" applyAlignment="1">
      <alignment vertical="center"/>
    </xf>
    <xf numFmtId="38" fontId="4" fillId="0" borderId="108" xfId="17" applyFont="1" applyBorder="1" applyAlignment="1">
      <alignment vertical="center"/>
    </xf>
    <xf numFmtId="38" fontId="4" fillId="0" borderId="58" xfId="0" applyNumberFormat="1" applyFont="1" applyBorder="1" applyAlignment="1">
      <alignment vertical="center"/>
    </xf>
    <xf numFmtId="38" fontId="4" fillId="0" borderId="24" xfId="0" applyNumberFormat="1" applyFont="1" applyBorder="1" applyAlignment="1">
      <alignment vertical="center"/>
    </xf>
    <xf numFmtId="38" fontId="4" fillId="0" borderId="107" xfId="17" applyFont="1" applyBorder="1" applyAlignment="1">
      <alignment vertical="center"/>
    </xf>
    <xf numFmtId="38" fontId="4" fillId="0" borderId="66" xfId="0" applyNumberFormat="1" applyFont="1" applyBorder="1" applyAlignment="1">
      <alignment vertical="center"/>
    </xf>
    <xf numFmtId="38" fontId="4" fillId="0" borderId="109" xfId="17" applyFont="1" applyBorder="1" applyAlignment="1">
      <alignment vertical="center"/>
    </xf>
    <xf numFmtId="38" fontId="4" fillId="0" borderId="74" xfId="0" applyNumberFormat="1" applyFont="1" applyBorder="1" applyAlignment="1">
      <alignment vertical="center"/>
    </xf>
    <xf numFmtId="38" fontId="4" fillId="0" borderId="110" xfId="17" applyFont="1" applyBorder="1" applyAlignment="1">
      <alignment vertical="center"/>
    </xf>
    <xf numFmtId="38" fontId="4" fillId="0" borderId="86" xfId="17" applyFont="1" applyFill="1" applyBorder="1" applyAlignment="1">
      <alignment vertical="center"/>
    </xf>
    <xf numFmtId="38" fontId="4" fillId="0" borderId="87" xfId="17" applyFont="1" applyFill="1" applyBorder="1" applyAlignment="1">
      <alignment vertical="center"/>
    </xf>
    <xf numFmtId="38" fontId="4" fillId="0" borderId="111" xfId="17" applyFont="1" applyBorder="1" applyAlignment="1">
      <alignment vertical="center"/>
    </xf>
    <xf numFmtId="38" fontId="4" fillId="0" borderId="63" xfId="17" applyFont="1" applyBorder="1" applyAlignment="1">
      <alignment vertical="center" shrinkToFit="1"/>
    </xf>
    <xf numFmtId="38" fontId="4" fillId="0" borderId="40" xfId="17" applyFont="1" applyBorder="1" applyAlignment="1">
      <alignment vertical="center" shrinkToFit="1"/>
    </xf>
    <xf numFmtId="38" fontId="2" fillId="0" borderId="9" xfId="17" applyFont="1" applyFill="1" applyBorder="1" applyAlignment="1">
      <alignment vertical="center"/>
    </xf>
    <xf numFmtId="38" fontId="2" fillId="0" borderId="30" xfId="0" applyNumberFormat="1" applyFont="1" applyFill="1" applyBorder="1" applyAlignment="1">
      <alignment vertical="center"/>
    </xf>
    <xf numFmtId="0" fontId="2" fillId="0" borderId="107" xfId="0" applyFont="1" applyFill="1" applyBorder="1" applyAlignment="1">
      <alignment vertical="center"/>
    </xf>
    <xf numFmtId="0" fontId="2" fillId="0" borderId="101" xfId="0" applyFont="1" applyFill="1" applyBorder="1" applyAlignment="1">
      <alignment vertical="center"/>
    </xf>
    <xf numFmtId="38" fontId="2" fillId="0" borderId="64" xfId="17" applyFont="1" applyFill="1" applyBorder="1" applyAlignment="1">
      <alignment vertical="center"/>
    </xf>
    <xf numFmtId="38" fontId="2" fillId="0" borderId="65" xfId="17" applyFont="1" applyFill="1" applyBorder="1" applyAlignment="1">
      <alignment vertical="center"/>
    </xf>
    <xf numFmtId="38" fontId="2" fillId="0" borderId="66" xfId="0" applyNumberFormat="1" applyFont="1" applyFill="1" applyBorder="1" applyAlignment="1">
      <alignment vertical="center"/>
    </xf>
    <xf numFmtId="0" fontId="2" fillId="0" borderId="110" xfId="0" applyFont="1" applyFill="1" applyBorder="1" applyAlignment="1">
      <alignment vertical="center"/>
    </xf>
    <xf numFmtId="0" fontId="2" fillId="0" borderId="102" xfId="0" applyFont="1" applyFill="1" applyBorder="1" applyAlignment="1">
      <alignment vertical="center"/>
    </xf>
    <xf numFmtId="38" fontId="2" fillId="0" borderId="88" xfId="0" applyNumberFormat="1" applyFont="1" applyFill="1" applyBorder="1" applyAlignment="1">
      <alignment vertical="center"/>
    </xf>
    <xf numFmtId="0" fontId="2" fillId="0" borderId="108" xfId="0" applyFont="1" applyBorder="1" applyAlignment="1">
      <alignment vertical="center"/>
    </xf>
    <xf numFmtId="0" fontId="2" fillId="0" borderId="103" xfId="0" applyFont="1" applyBorder="1" applyAlignment="1">
      <alignment vertical="center"/>
    </xf>
    <xf numFmtId="180" fontId="2" fillId="0" borderId="98" xfId="0" applyNumberFormat="1" applyFont="1" applyFill="1" applyBorder="1" applyAlignment="1">
      <alignment vertical="center"/>
    </xf>
    <xf numFmtId="180" fontId="2" fillId="0" borderId="57" xfId="0" applyNumberFormat="1" applyFont="1" applyFill="1" applyBorder="1" applyAlignment="1">
      <alignment vertical="center"/>
    </xf>
    <xf numFmtId="180" fontId="2" fillId="0" borderId="58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vertical="center"/>
    </xf>
    <xf numFmtId="179" fontId="2" fillId="0" borderId="3" xfId="0" applyNumberFormat="1" applyFont="1" applyFill="1" applyBorder="1" applyAlignment="1">
      <alignment vertical="center"/>
    </xf>
    <xf numFmtId="179" fontId="2" fillId="0" borderId="30" xfId="0" applyNumberFormat="1" applyFont="1" applyFill="1" applyBorder="1" applyAlignment="1">
      <alignment vertical="center"/>
    </xf>
    <xf numFmtId="0" fontId="2" fillId="0" borderId="107" xfId="0" applyFont="1" applyBorder="1" applyAlignment="1">
      <alignment vertical="center"/>
    </xf>
    <xf numFmtId="0" fontId="2" fillId="0" borderId="101" xfId="0" applyFont="1" applyBorder="1" applyAlignment="1">
      <alignment vertical="center"/>
    </xf>
    <xf numFmtId="179" fontId="2" fillId="0" borderId="64" xfId="0" applyNumberFormat="1" applyFont="1" applyFill="1" applyBorder="1" applyAlignment="1">
      <alignment vertical="center"/>
    </xf>
    <xf numFmtId="179" fontId="2" fillId="0" borderId="65" xfId="0" applyNumberFormat="1" applyFont="1" applyFill="1" applyBorder="1" applyAlignment="1">
      <alignment vertical="center"/>
    </xf>
    <xf numFmtId="179" fontId="2" fillId="0" borderId="66" xfId="0" applyNumberFormat="1" applyFont="1" applyFill="1" applyBorder="1" applyAlignment="1">
      <alignment vertical="center"/>
    </xf>
    <xf numFmtId="179" fontId="2" fillId="0" borderId="98" xfId="0" applyNumberFormat="1" applyFont="1" applyFill="1" applyBorder="1" applyAlignment="1">
      <alignment vertical="center"/>
    </xf>
    <xf numFmtId="179" fontId="2" fillId="0" borderId="57" xfId="0" applyNumberFormat="1" applyFont="1" applyFill="1" applyBorder="1" applyAlignment="1">
      <alignment vertical="center"/>
    </xf>
    <xf numFmtId="179" fontId="2" fillId="0" borderId="58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 vertical="center"/>
    </xf>
    <xf numFmtId="178" fontId="2" fillId="0" borderId="24" xfId="0" applyNumberFormat="1" applyFont="1" applyFill="1" applyBorder="1" applyAlignment="1">
      <alignment vertical="center"/>
    </xf>
    <xf numFmtId="178" fontId="2" fillId="0" borderId="66" xfId="0" applyNumberFormat="1" applyFont="1" applyFill="1" applyBorder="1" applyAlignment="1">
      <alignment vertical="center"/>
    </xf>
    <xf numFmtId="0" fontId="2" fillId="0" borderId="110" xfId="0" applyFont="1" applyBorder="1" applyAlignment="1">
      <alignment vertical="center"/>
    </xf>
    <xf numFmtId="0" fontId="2" fillId="0" borderId="102" xfId="0" applyFont="1" applyBorder="1" applyAlignment="1">
      <alignment vertical="center"/>
    </xf>
    <xf numFmtId="178" fontId="2" fillId="0" borderId="88" xfId="0" applyNumberFormat="1" applyFont="1" applyFill="1" applyBorder="1" applyAlignment="1">
      <alignment vertical="center"/>
    </xf>
    <xf numFmtId="0" fontId="2" fillId="0" borderId="111" xfId="0" applyFont="1" applyBorder="1" applyAlignment="1">
      <alignment horizontal="center" vertical="center"/>
    </xf>
    <xf numFmtId="178" fontId="2" fillId="0" borderId="9" xfId="0" applyNumberFormat="1" applyFont="1" applyFill="1" applyBorder="1" applyAlignment="1">
      <alignment vertical="center"/>
    </xf>
    <xf numFmtId="178" fontId="2" fillId="0" borderId="30" xfId="0" applyNumberFormat="1" applyFont="1" applyFill="1" applyBorder="1" applyAlignment="1">
      <alignment vertical="center"/>
    </xf>
    <xf numFmtId="178" fontId="2" fillId="0" borderId="57" xfId="0" applyNumberFormat="1" applyFont="1" applyFill="1" applyBorder="1" applyAlignment="1">
      <alignment vertical="center"/>
    </xf>
    <xf numFmtId="178" fontId="2" fillId="0" borderId="58" xfId="0" applyNumberFormat="1" applyFont="1" applyFill="1" applyBorder="1" applyAlignment="1">
      <alignment vertical="center"/>
    </xf>
    <xf numFmtId="0" fontId="2" fillId="0" borderId="113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2" fillId="0" borderId="115" xfId="0" applyFont="1" applyBorder="1" applyAlignment="1">
      <alignment horizontal="center" vertical="center"/>
    </xf>
    <xf numFmtId="0" fontId="2" fillId="0" borderId="5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178" fontId="2" fillId="0" borderId="60" xfId="0" applyNumberFormat="1" applyFont="1" applyFill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97" xfId="0" applyFont="1" applyBorder="1" applyAlignment="1">
      <alignment vertical="center"/>
    </xf>
    <xf numFmtId="178" fontId="2" fillId="0" borderId="66" xfId="0" applyNumberFormat="1" applyFont="1" applyBorder="1" applyAlignment="1">
      <alignment vertical="center"/>
    </xf>
    <xf numFmtId="178" fontId="2" fillId="0" borderId="58" xfId="0" applyNumberFormat="1" applyFont="1" applyBorder="1" applyAlignment="1">
      <alignment vertical="center"/>
    </xf>
    <xf numFmtId="0" fontId="2" fillId="0" borderId="112" xfId="0" applyFont="1" applyBorder="1" applyAlignment="1">
      <alignment vertical="center"/>
    </xf>
    <xf numFmtId="176" fontId="2" fillId="0" borderId="116" xfId="17" applyNumberFormat="1" applyFont="1" applyBorder="1" applyAlignment="1">
      <alignment vertical="center"/>
    </xf>
    <xf numFmtId="176" fontId="2" fillId="0" borderId="93" xfId="17" applyNumberFormat="1" applyFont="1" applyBorder="1" applyAlignment="1">
      <alignment vertical="center"/>
    </xf>
    <xf numFmtId="176" fontId="2" fillId="0" borderId="74" xfId="17" applyNumberFormat="1" applyFont="1" applyBorder="1" applyAlignment="1">
      <alignment vertical="center"/>
    </xf>
    <xf numFmtId="176" fontId="2" fillId="0" borderId="117" xfId="17" applyNumberFormat="1" applyFont="1" applyBorder="1" applyAlignment="1">
      <alignment vertical="center"/>
    </xf>
    <xf numFmtId="176" fontId="2" fillId="0" borderId="118" xfId="17" applyNumberFormat="1" applyFont="1" applyBorder="1" applyAlignment="1">
      <alignment vertical="center"/>
    </xf>
    <xf numFmtId="176" fontId="2" fillId="0" borderId="69" xfId="17" applyNumberFormat="1" applyFont="1" applyBorder="1" applyAlignment="1">
      <alignment vertical="center"/>
    </xf>
    <xf numFmtId="176" fontId="4" fillId="0" borderId="0" xfId="17" applyNumberFormat="1" applyFont="1" applyBorder="1" applyAlignment="1">
      <alignment vertical="center"/>
    </xf>
    <xf numFmtId="176" fontId="4" fillId="0" borderId="2" xfId="17" applyNumberFormat="1" applyFont="1" applyBorder="1" applyAlignment="1">
      <alignment horizontal="right" vertical="center"/>
    </xf>
    <xf numFmtId="176" fontId="4" fillId="0" borderId="1" xfId="17" applyNumberFormat="1" applyFont="1" applyBorder="1" applyAlignment="1">
      <alignment vertical="center"/>
    </xf>
    <xf numFmtId="176" fontId="4" fillId="0" borderId="70" xfId="17" applyNumberFormat="1" applyFont="1" applyBorder="1" applyAlignment="1">
      <alignment vertical="center"/>
    </xf>
    <xf numFmtId="176" fontId="4" fillId="0" borderId="76" xfId="17" applyNumberFormat="1" applyFont="1" applyBorder="1" applyAlignment="1">
      <alignment horizontal="right" vertical="center"/>
    </xf>
    <xf numFmtId="176" fontId="4" fillId="0" borderId="75" xfId="17" applyNumberFormat="1" applyFont="1" applyBorder="1" applyAlignment="1">
      <alignment vertical="center"/>
    </xf>
    <xf numFmtId="176" fontId="4" fillId="0" borderId="75" xfId="17" applyNumberFormat="1" applyFont="1" applyBorder="1" applyAlignment="1">
      <alignment horizontal="right" vertical="center"/>
    </xf>
    <xf numFmtId="176" fontId="5" fillId="0" borderId="119" xfId="17" applyNumberFormat="1" applyFont="1" applyBorder="1" applyAlignment="1">
      <alignment horizontal="center" vertical="center" shrinkToFit="1"/>
    </xf>
    <xf numFmtId="176" fontId="4" fillId="0" borderId="78" xfId="17" applyNumberFormat="1" applyFont="1" applyBorder="1" applyAlignment="1">
      <alignment horizontal="center" vertical="center" shrinkToFit="1"/>
    </xf>
    <xf numFmtId="176" fontId="5" fillId="0" borderId="54" xfId="17" applyNumberFormat="1" applyFont="1" applyBorder="1" applyAlignment="1">
      <alignment horizontal="center" vertical="center" shrinkToFit="1"/>
    </xf>
    <xf numFmtId="176" fontId="5" fillId="0" borderId="54" xfId="17" applyNumberFormat="1" applyFont="1" applyBorder="1" applyAlignment="1">
      <alignment horizontal="left" vertical="center" shrinkToFit="1"/>
    </xf>
    <xf numFmtId="176" fontId="5" fillId="0" borderId="70" xfId="17" applyNumberFormat="1" applyFont="1" applyBorder="1" applyAlignment="1">
      <alignment horizontal="center" vertical="center" shrinkToFit="1"/>
    </xf>
    <xf numFmtId="176" fontId="4" fillId="0" borderId="76" xfId="17" applyNumberFormat="1" applyFont="1" applyBorder="1" applyAlignment="1">
      <alignment horizontal="center" vertical="center" shrinkToFit="1"/>
    </xf>
    <xf numFmtId="176" fontId="5" fillId="0" borderId="75" xfId="17" applyNumberFormat="1" applyFont="1" applyBorder="1" applyAlignment="1">
      <alignment horizontal="center" vertical="center" shrinkToFit="1"/>
    </xf>
    <xf numFmtId="176" fontId="4" fillId="0" borderId="75" xfId="17" applyNumberFormat="1" applyFont="1" applyBorder="1" applyAlignment="1">
      <alignment horizontal="center" vertical="center" shrinkToFit="1"/>
    </xf>
    <xf numFmtId="38" fontId="4" fillId="0" borderId="55" xfId="17" applyFont="1" applyBorder="1" applyAlignment="1">
      <alignment vertical="center"/>
    </xf>
    <xf numFmtId="38" fontId="4" fillId="0" borderId="104" xfId="17" applyFont="1" applyBorder="1" applyAlignment="1">
      <alignment vertical="center"/>
    </xf>
    <xf numFmtId="38" fontId="4" fillId="0" borderId="56" xfId="17" applyFont="1" applyBorder="1" applyAlignment="1">
      <alignment vertical="center"/>
    </xf>
    <xf numFmtId="38" fontId="4" fillId="0" borderId="88" xfId="17" applyFont="1" applyFill="1" applyBorder="1" applyAlignment="1">
      <alignment vertical="center"/>
    </xf>
    <xf numFmtId="38" fontId="4" fillId="0" borderId="105" xfId="17" applyFont="1" applyBorder="1" applyAlignment="1">
      <alignment vertical="center"/>
    </xf>
    <xf numFmtId="38" fontId="2" fillId="0" borderId="63" xfId="17" applyFont="1" applyBorder="1" applyAlignment="1">
      <alignment vertical="center"/>
    </xf>
    <xf numFmtId="177" fontId="2" fillId="0" borderId="65" xfId="17" applyNumberFormat="1" applyFont="1" applyBorder="1" applyAlignment="1">
      <alignment vertical="center"/>
    </xf>
    <xf numFmtId="38" fontId="2" fillId="0" borderId="120" xfId="17" applyFont="1" applyBorder="1" applyAlignment="1">
      <alignment vertical="center"/>
    </xf>
    <xf numFmtId="176" fontId="2" fillId="0" borderId="121" xfId="17" applyNumberFormat="1" applyFont="1" applyBorder="1" applyAlignment="1">
      <alignment vertical="center"/>
    </xf>
    <xf numFmtId="38" fontId="2" fillId="0" borderId="97" xfId="17" applyFont="1" applyBorder="1" applyAlignment="1">
      <alignment vertical="center"/>
    </xf>
    <xf numFmtId="38" fontId="2" fillId="0" borderId="98" xfId="17" applyFont="1" applyFill="1" applyBorder="1" applyAlignment="1">
      <alignment vertical="center"/>
    </xf>
    <xf numFmtId="177" fontId="2" fillId="0" borderId="57" xfId="17" applyNumberFormat="1" applyFont="1" applyFill="1" applyBorder="1" applyAlignment="1">
      <alignment vertical="center"/>
    </xf>
    <xf numFmtId="38" fontId="2" fillId="0" borderId="122" xfId="17" applyFont="1" applyFill="1" applyBorder="1" applyAlignment="1">
      <alignment vertical="center"/>
    </xf>
    <xf numFmtId="176" fontId="2" fillId="0" borderId="123" xfId="17" applyNumberFormat="1" applyFont="1" applyFill="1" applyBorder="1" applyAlignment="1">
      <alignment vertical="center"/>
    </xf>
    <xf numFmtId="177" fontId="2" fillId="0" borderId="3" xfId="17" applyNumberFormat="1" applyFont="1" applyFill="1" applyBorder="1" applyAlignment="1">
      <alignment vertical="center"/>
    </xf>
    <xf numFmtId="38" fontId="2" fillId="0" borderId="46" xfId="17" applyFont="1" applyFill="1" applyBorder="1" applyAlignment="1">
      <alignment vertical="center"/>
    </xf>
    <xf numFmtId="176" fontId="2" fillId="0" borderId="124" xfId="17" applyNumberFormat="1" applyFont="1" applyFill="1" applyBorder="1" applyAlignment="1">
      <alignment vertical="center"/>
    </xf>
    <xf numFmtId="38" fontId="2" fillId="0" borderId="122" xfId="17" applyFont="1" applyBorder="1" applyAlignment="1">
      <alignment vertical="center"/>
    </xf>
    <xf numFmtId="176" fontId="2" fillId="0" borderId="123" xfId="17" applyNumberFormat="1" applyFont="1" applyBorder="1" applyAlignment="1">
      <alignment vertical="center"/>
    </xf>
    <xf numFmtId="38" fontId="2" fillId="0" borderId="26" xfId="17" applyFont="1" applyFill="1" applyBorder="1" applyAlignment="1">
      <alignment vertical="center"/>
    </xf>
    <xf numFmtId="38" fontId="2" fillId="0" borderId="36" xfId="17" applyFont="1" applyFill="1" applyBorder="1" applyAlignment="1">
      <alignment vertical="center"/>
    </xf>
    <xf numFmtId="38" fontId="2" fillId="0" borderId="15" xfId="17" applyFont="1" applyFill="1" applyBorder="1" applyAlignment="1">
      <alignment vertical="center"/>
    </xf>
    <xf numFmtId="38" fontId="2" fillId="0" borderId="0" xfId="17" applyFont="1" applyFill="1" applyBorder="1" applyAlignment="1">
      <alignment vertical="center"/>
    </xf>
    <xf numFmtId="38" fontId="2" fillId="0" borderId="44" xfId="17" applyFont="1" applyFill="1" applyBorder="1" applyAlignment="1">
      <alignment vertical="center"/>
    </xf>
    <xf numFmtId="38" fontId="2" fillId="0" borderId="38" xfId="17" applyFont="1" applyFill="1" applyBorder="1" applyAlignment="1">
      <alignment vertical="center"/>
    </xf>
    <xf numFmtId="38" fontId="2" fillId="0" borderId="39" xfId="17" applyFont="1" applyFill="1" applyBorder="1" applyAlignment="1">
      <alignment vertical="center"/>
    </xf>
    <xf numFmtId="38" fontId="2" fillId="0" borderId="28" xfId="0" applyNumberFormat="1" applyFont="1" applyFill="1" applyBorder="1" applyAlignment="1">
      <alignment vertical="center"/>
    </xf>
    <xf numFmtId="38" fontId="2" fillId="0" borderId="101" xfId="17" applyFont="1" applyBorder="1" applyAlignment="1">
      <alignment vertical="center"/>
    </xf>
    <xf numFmtId="38" fontId="2" fillId="0" borderId="103" xfId="17" applyFont="1" applyBorder="1" applyAlignment="1">
      <alignment vertical="center"/>
    </xf>
    <xf numFmtId="38" fontId="2" fillId="0" borderId="57" xfId="17" applyFont="1" applyFill="1" applyBorder="1" applyAlignment="1">
      <alignment vertical="center"/>
    </xf>
    <xf numFmtId="38" fontId="2" fillId="0" borderId="58" xfId="0" applyNumberFormat="1" applyFont="1" applyFill="1" applyBorder="1" applyAlignment="1">
      <alignment vertical="center"/>
    </xf>
    <xf numFmtId="38" fontId="2" fillId="0" borderId="102" xfId="17" applyFont="1" applyBorder="1" applyAlignment="1">
      <alignment vertical="center"/>
    </xf>
    <xf numFmtId="38" fontId="2" fillId="0" borderId="53" xfId="17" applyFont="1" applyFill="1" applyBorder="1" applyAlignment="1">
      <alignment vertical="center"/>
    </xf>
    <xf numFmtId="38" fontId="2" fillId="0" borderId="24" xfId="0" applyNumberFormat="1" applyFont="1" applyFill="1" applyBorder="1" applyAlignment="1">
      <alignment vertical="center"/>
    </xf>
    <xf numFmtId="0" fontId="4" fillId="0" borderId="101" xfId="0" applyFont="1" applyBorder="1" applyAlignment="1">
      <alignment vertical="center"/>
    </xf>
    <xf numFmtId="0" fontId="4" fillId="0" borderId="103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102" xfId="0" applyFont="1" applyBorder="1" applyAlignment="1">
      <alignment vertical="center"/>
    </xf>
    <xf numFmtId="38" fontId="2" fillId="0" borderId="107" xfId="17" applyFont="1" applyBorder="1" applyAlignment="1">
      <alignment vertical="center"/>
    </xf>
    <xf numFmtId="38" fontId="2" fillId="0" borderId="108" xfId="17" applyFont="1" applyBorder="1" applyAlignment="1">
      <alignment vertical="center"/>
    </xf>
    <xf numFmtId="38" fontId="2" fillId="0" borderId="110" xfId="17" applyFont="1" applyBorder="1" applyAlignment="1">
      <alignment vertical="center"/>
    </xf>
    <xf numFmtId="38" fontId="2" fillId="0" borderId="75" xfId="17" applyFont="1" applyBorder="1" applyAlignment="1">
      <alignment vertical="center"/>
    </xf>
    <xf numFmtId="38" fontId="2" fillId="0" borderId="78" xfId="17" applyFont="1" applyBorder="1" applyAlignment="1">
      <alignment vertical="center"/>
    </xf>
    <xf numFmtId="38" fontId="2" fillId="0" borderId="81" xfId="17" applyFont="1" applyBorder="1" applyAlignment="1">
      <alignment vertical="center"/>
    </xf>
    <xf numFmtId="38" fontId="4" fillId="0" borderId="125" xfId="17" applyFont="1" applyBorder="1" applyAlignment="1">
      <alignment vertical="center"/>
    </xf>
    <xf numFmtId="38" fontId="4" fillId="0" borderId="69" xfId="17" applyFont="1" applyBorder="1" applyAlignment="1">
      <alignment vertical="center"/>
    </xf>
    <xf numFmtId="38" fontId="4" fillId="0" borderId="126" xfId="17" applyFont="1" applyBorder="1" applyAlignment="1">
      <alignment vertical="center"/>
    </xf>
    <xf numFmtId="176" fontId="5" fillId="0" borderId="0" xfId="17" applyNumberFormat="1" applyFont="1" applyBorder="1" applyAlignment="1">
      <alignment horizontal="center" vertical="center" shrinkToFit="1"/>
    </xf>
    <xf numFmtId="176" fontId="4" fillId="0" borderId="2" xfId="17" applyNumberFormat="1" applyFont="1" applyBorder="1" applyAlignment="1">
      <alignment horizontal="center" vertical="center" shrinkToFit="1"/>
    </xf>
    <xf numFmtId="176" fontId="5" fillId="0" borderId="1" xfId="17" applyNumberFormat="1" applyFont="1" applyBorder="1" applyAlignment="1">
      <alignment horizontal="center" vertical="center" shrinkToFit="1"/>
    </xf>
    <xf numFmtId="176" fontId="5" fillId="0" borderId="1" xfId="17" applyNumberFormat="1" applyFont="1" applyBorder="1" applyAlignment="1">
      <alignment horizontal="left" vertical="center" shrinkToFit="1"/>
    </xf>
    <xf numFmtId="176" fontId="4" fillId="3" borderId="1" xfId="17" applyNumberFormat="1" applyFont="1" applyFill="1" applyBorder="1" applyAlignment="1">
      <alignment horizontal="center" vertical="center" shrinkToFit="1"/>
    </xf>
    <xf numFmtId="176" fontId="5" fillId="0" borderId="93" xfId="17" applyNumberFormat="1" applyFont="1" applyBorder="1" applyAlignment="1">
      <alignment horizontal="center" vertical="center" shrinkToFit="1"/>
    </xf>
    <xf numFmtId="176" fontId="4" fillId="0" borderId="118" xfId="17" applyNumberFormat="1" applyFont="1" applyBorder="1" applyAlignment="1">
      <alignment horizontal="center" vertical="center" shrinkToFit="1"/>
    </xf>
    <xf numFmtId="176" fontId="4" fillId="0" borderId="0" xfId="17" applyNumberFormat="1" applyFont="1" applyBorder="1" applyAlignment="1">
      <alignment horizontal="center" vertical="center" shrinkToFit="1"/>
    </xf>
    <xf numFmtId="176" fontId="4" fillId="0" borderId="1" xfId="17" applyNumberFormat="1" applyFont="1" applyFill="1" applyBorder="1" applyAlignment="1">
      <alignment horizontal="center" vertical="center"/>
    </xf>
    <xf numFmtId="176" fontId="4" fillId="0" borderId="104" xfId="17" applyNumberFormat="1" applyFont="1" applyFill="1" applyBorder="1" applyAlignment="1">
      <alignment horizontal="center" vertical="center" shrinkToFit="1"/>
    </xf>
    <xf numFmtId="176" fontId="4" fillId="0" borderId="78" xfId="17" applyNumberFormat="1" applyFont="1" applyBorder="1" applyAlignment="1">
      <alignment horizontal="right" vertical="center"/>
    </xf>
    <xf numFmtId="38" fontId="2" fillId="0" borderId="30" xfId="17" applyFont="1" applyFill="1" applyBorder="1" applyAlignment="1">
      <alignment vertical="center"/>
    </xf>
    <xf numFmtId="38" fontId="4" fillId="0" borderId="127" xfId="17" applyFont="1" applyFill="1" applyBorder="1" applyAlignment="1">
      <alignment vertical="center"/>
    </xf>
    <xf numFmtId="38" fontId="4" fillId="0" borderId="128" xfId="17" applyFont="1" applyFill="1" applyBorder="1" applyAlignment="1">
      <alignment vertical="center"/>
    </xf>
    <xf numFmtId="38" fontId="4" fillId="0" borderId="121" xfId="17" applyFont="1" applyFill="1" applyBorder="1" applyAlignment="1">
      <alignment vertical="center"/>
    </xf>
    <xf numFmtId="38" fontId="4" fillId="0" borderId="128" xfId="17" applyFont="1" applyBorder="1" applyAlignment="1">
      <alignment vertical="center"/>
    </xf>
    <xf numFmtId="38" fontId="4" fillId="0" borderId="121" xfId="17" applyFont="1" applyBorder="1" applyAlignment="1">
      <alignment vertical="center"/>
    </xf>
    <xf numFmtId="38" fontId="4" fillId="0" borderId="129" xfId="17" applyFont="1" applyBorder="1" applyAlignment="1">
      <alignment vertical="center"/>
    </xf>
    <xf numFmtId="38" fontId="4" fillId="0" borderId="123" xfId="17" applyFont="1" applyBorder="1" applyAlignment="1">
      <alignment vertical="center"/>
    </xf>
    <xf numFmtId="38" fontId="4" fillId="0" borderId="130" xfId="17" applyFont="1" applyBorder="1" applyAlignment="1">
      <alignment vertical="center"/>
    </xf>
    <xf numFmtId="38" fontId="4" fillId="0" borderId="131" xfId="17" applyFont="1" applyBorder="1" applyAlignment="1">
      <alignment vertical="center"/>
    </xf>
    <xf numFmtId="38" fontId="4" fillId="0" borderId="132" xfId="17" applyFont="1" applyBorder="1" applyAlignment="1">
      <alignment vertical="center"/>
    </xf>
    <xf numFmtId="38" fontId="4" fillId="0" borderId="129" xfId="17" applyFont="1" applyFill="1" applyBorder="1" applyAlignment="1">
      <alignment vertical="center"/>
    </xf>
    <xf numFmtId="38" fontId="4" fillId="0" borderId="130" xfId="17" applyFont="1" applyFill="1" applyBorder="1" applyAlignment="1">
      <alignment vertical="center"/>
    </xf>
    <xf numFmtId="38" fontId="4" fillId="0" borderId="123" xfId="17" applyFont="1" applyFill="1" applyBorder="1" applyAlignment="1">
      <alignment vertical="center"/>
    </xf>
    <xf numFmtId="38" fontId="4" fillId="0" borderId="124" xfId="17" applyFont="1" applyBorder="1" applyAlignment="1">
      <alignment vertical="center"/>
    </xf>
    <xf numFmtId="38" fontId="4" fillId="0" borderId="131" xfId="17" applyFont="1" applyFill="1" applyBorder="1" applyAlignment="1">
      <alignment vertical="center"/>
    </xf>
    <xf numFmtId="38" fontId="4" fillId="0" borderId="0" xfId="17" applyFont="1" applyAlignment="1">
      <alignment/>
    </xf>
    <xf numFmtId="38" fontId="4" fillId="0" borderId="133" xfId="17" applyFont="1" applyBorder="1" applyAlignment="1">
      <alignment/>
    </xf>
    <xf numFmtId="38" fontId="4" fillId="0" borderId="42" xfId="17" applyFont="1" applyBorder="1" applyAlignment="1">
      <alignment/>
    </xf>
    <xf numFmtId="38" fontId="4" fillId="0" borderId="45" xfId="17" applyFont="1" applyBorder="1" applyAlignment="1">
      <alignment/>
    </xf>
    <xf numFmtId="49" fontId="4" fillId="0" borderId="0" xfId="0" applyNumberFormat="1" applyFont="1" applyAlignment="1">
      <alignment horizontal="left"/>
    </xf>
    <xf numFmtId="38" fontId="4" fillId="0" borderId="47" xfId="17" applyFont="1" applyBorder="1" applyAlignment="1">
      <alignment vertical="center"/>
    </xf>
    <xf numFmtId="176" fontId="4" fillId="0" borderId="120" xfId="17" applyNumberFormat="1" applyFont="1" applyFill="1" applyBorder="1" applyAlignment="1">
      <alignment vertical="center"/>
    </xf>
    <xf numFmtId="176" fontId="4" fillId="0" borderId="122" xfId="17" applyNumberFormat="1" applyFont="1" applyFill="1" applyBorder="1" applyAlignment="1">
      <alignment vertical="center"/>
    </xf>
    <xf numFmtId="176" fontId="4" fillId="0" borderId="65" xfId="17" applyNumberFormat="1" applyFont="1" applyFill="1" applyBorder="1" applyAlignment="1">
      <alignment vertical="center"/>
    </xf>
    <xf numFmtId="176" fontId="4" fillId="0" borderId="57" xfId="17" applyNumberFormat="1" applyFont="1" applyFill="1" applyBorder="1" applyAlignment="1">
      <alignment vertical="center"/>
    </xf>
    <xf numFmtId="176" fontId="4" fillId="0" borderId="66" xfId="17" applyNumberFormat="1" applyFont="1" applyFill="1" applyBorder="1" applyAlignment="1">
      <alignment vertical="center"/>
    </xf>
    <xf numFmtId="176" fontId="4" fillId="0" borderId="58" xfId="17" applyNumberFormat="1" applyFont="1" applyFill="1" applyBorder="1" applyAlignment="1">
      <alignment vertical="center"/>
    </xf>
    <xf numFmtId="176" fontId="4" fillId="0" borderId="31" xfId="17" applyNumberFormat="1" applyFont="1" applyFill="1" applyBorder="1" applyAlignment="1">
      <alignment vertical="center"/>
    </xf>
    <xf numFmtId="176" fontId="0" fillId="0" borderId="0" xfId="17" applyNumberFormat="1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30" xfId="17" applyNumberFormat="1" applyFont="1" applyBorder="1" applyAlignment="1">
      <alignment vertical="center"/>
    </xf>
    <xf numFmtId="176" fontId="4" fillId="0" borderId="18" xfId="17" applyNumberFormat="1" applyFont="1" applyBorder="1" applyAlignment="1">
      <alignment horizontal="right" vertical="center"/>
    </xf>
    <xf numFmtId="176" fontId="4" fillId="0" borderId="81" xfId="17" applyNumberFormat="1" applyFont="1" applyBorder="1" applyAlignment="1">
      <alignment horizontal="center" vertical="center" shrinkToFit="1"/>
    </xf>
    <xf numFmtId="176" fontId="4" fillId="0" borderId="18" xfId="17" applyNumberFormat="1" applyFont="1" applyBorder="1" applyAlignment="1">
      <alignment horizontal="center" vertical="center" shrinkToFit="1"/>
    </xf>
    <xf numFmtId="176" fontId="2" fillId="0" borderId="28" xfId="17" applyNumberFormat="1" applyFont="1" applyBorder="1" applyAlignment="1">
      <alignment vertical="center"/>
    </xf>
    <xf numFmtId="57" fontId="4" fillId="4" borderId="23" xfId="17" applyNumberFormat="1" applyFont="1" applyFill="1" applyBorder="1" applyAlignment="1">
      <alignment horizontal="center" vertical="center"/>
    </xf>
    <xf numFmtId="57" fontId="4" fillId="4" borderId="29" xfId="17" applyNumberFormat="1" applyFont="1" applyFill="1" applyBorder="1" applyAlignment="1">
      <alignment horizontal="center" vertical="center"/>
    </xf>
    <xf numFmtId="38" fontId="4" fillId="4" borderId="29" xfId="17" applyFont="1" applyFill="1" applyBorder="1" applyAlignment="1">
      <alignment horizontal="center" vertical="center"/>
    </xf>
    <xf numFmtId="38" fontId="4" fillId="4" borderId="31" xfId="17" applyFont="1" applyFill="1" applyBorder="1" applyAlignment="1">
      <alignment horizontal="center" vertical="center"/>
    </xf>
    <xf numFmtId="38" fontId="4" fillId="4" borderId="23" xfId="17" applyFont="1" applyFill="1" applyBorder="1" applyAlignment="1">
      <alignment vertical="center"/>
    </xf>
    <xf numFmtId="38" fontId="4" fillId="4" borderId="11" xfId="17" applyFont="1" applyFill="1" applyBorder="1" applyAlignment="1">
      <alignment vertical="center"/>
    </xf>
    <xf numFmtId="38" fontId="4" fillId="4" borderId="5" xfId="17" applyFont="1" applyFill="1" applyBorder="1" applyAlignment="1">
      <alignment vertical="center"/>
    </xf>
    <xf numFmtId="38" fontId="4" fillId="4" borderId="9" xfId="17" applyFont="1" applyFill="1" applyBorder="1" applyAlignment="1">
      <alignment vertical="center"/>
    </xf>
    <xf numFmtId="38" fontId="4" fillId="4" borderId="3" xfId="17" applyFont="1" applyFill="1" applyBorder="1" applyAlignment="1">
      <alignment vertical="center"/>
    </xf>
    <xf numFmtId="38" fontId="4" fillId="4" borderId="30" xfId="17" applyFont="1" applyFill="1" applyBorder="1" applyAlignment="1">
      <alignment vertical="center"/>
    </xf>
    <xf numFmtId="38" fontId="4" fillId="4" borderId="6" xfId="17" applyFont="1" applyFill="1" applyBorder="1" applyAlignment="1">
      <alignment vertical="center"/>
    </xf>
    <xf numFmtId="38" fontId="4" fillId="4" borderId="29" xfId="17" applyFont="1" applyFill="1" applyBorder="1" applyAlignment="1">
      <alignment vertical="center"/>
    </xf>
    <xf numFmtId="38" fontId="2" fillId="4" borderId="53" xfId="17" applyFont="1" applyFill="1" applyBorder="1" applyAlignment="1">
      <alignment vertical="center"/>
    </xf>
    <xf numFmtId="177" fontId="2" fillId="4" borderId="4" xfId="17" applyNumberFormat="1" applyFont="1" applyFill="1" applyBorder="1" applyAlignment="1">
      <alignment horizontal="right" vertical="center"/>
    </xf>
    <xf numFmtId="38" fontId="2" fillId="4" borderId="21" xfId="17" applyFont="1" applyFill="1" applyBorder="1" applyAlignment="1">
      <alignment vertical="center"/>
    </xf>
    <xf numFmtId="40" fontId="2" fillId="4" borderId="133" xfId="17" applyNumberFormat="1" applyFont="1" applyFill="1" applyBorder="1" applyAlignment="1">
      <alignment horizontal="right" vertical="center"/>
    </xf>
    <xf numFmtId="176" fontId="2" fillId="4" borderId="24" xfId="17" applyNumberFormat="1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4" borderId="23" xfId="0" applyFont="1" applyFill="1" applyBorder="1" applyAlignment="1">
      <alignment vertical="center"/>
    </xf>
    <xf numFmtId="0" fontId="4" fillId="4" borderId="23" xfId="0" applyFont="1" applyFill="1" applyBorder="1" applyAlignment="1">
      <alignment vertical="center"/>
    </xf>
    <xf numFmtId="38" fontId="4" fillId="4" borderId="23" xfId="0" applyNumberFormat="1" applyFont="1" applyFill="1" applyBorder="1" applyAlignment="1">
      <alignment vertical="center"/>
    </xf>
    <xf numFmtId="38" fontId="4" fillId="4" borderId="53" xfId="17" applyFont="1" applyFill="1" applyBorder="1" applyAlignment="1">
      <alignment vertical="center"/>
    </xf>
    <xf numFmtId="38" fontId="4" fillId="4" borderId="4" xfId="17" applyFont="1" applyFill="1" applyBorder="1" applyAlignment="1">
      <alignment vertical="center"/>
    </xf>
    <xf numFmtId="38" fontId="4" fillId="4" borderId="24" xfId="0" applyNumberFormat="1" applyFont="1" applyFill="1" applyBorder="1" applyAlignment="1">
      <alignment vertical="center"/>
    </xf>
    <xf numFmtId="38" fontId="4" fillId="4" borderId="7" xfId="17" applyFont="1" applyFill="1" applyBorder="1" applyAlignment="1">
      <alignment vertical="center"/>
    </xf>
    <xf numFmtId="38" fontId="4" fillId="4" borderId="45" xfId="17" applyFont="1" applyFill="1" applyBorder="1" applyAlignment="1">
      <alignment vertical="center"/>
    </xf>
    <xf numFmtId="38" fontId="2" fillId="4" borderId="29" xfId="17" applyFont="1" applyFill="1" applyBorder="1" applyAlignment="1">
      <alignment vertical="center"/>
    </xf>
    <xf numFmtId="38" fontId="2" fillId="4" borderId="134" xfId="17" applyFont="1" applyFill="1" applyBorder="1" applyAlignment="1">
      <alignment vertical="center"/>
    </xf>
    <xf numFmtId="38" fontId="2" fillId="4" borderId="135" xfId="17" applyFont="1" applyFill="1" applyBorder="1" applyAlignment="1">
      <alignment vertical="center"/>
    </xf>
    <xf numFmtId="38" fontId="2" fillId="4" borderId="23" xfId="17" applyFont="1" applyFill="1" applyBorder="1" applyAlignment="1">
      <alignment vertical="center"/>
    </xf>
    <xf numFmtId="38" fontId="4" fillId="4" borderId="2" xfId="17" applyFont="1" applyFill="1" applyBorder="1" applyAlignment="1">
      <alignment vertical="center"/>
    </xf>
    <xf numFmtId="38" fontId="4" fillId="4" borderId="136" xfId="17" applyFont="1" applyFill="1" applyBorder="1" applyAlignment="1">
      <alignment vertical="center"/>
    </xf>
    <xf numFmtId="38" fontId="4" fillId="4" borderId="137" xfId="17" applyFont="1" applyFill="1" applyBorder="1" applyAlignment="1">
      <alignment vertical="center"/>
    </xf>
    <xf numFmtId="38" fontId="4" fillId="4" borderId="138" xfId="17" applyFont="1" applyFill="1" applyBorder="1" applyAlignment="1">
      <alignment vertical="center"/>
    </xf>
    <xf numFmtId="38" fontId="0" fillId="0" borderId="0" xfId="17" applyFont="1" applyAlignment="1">
      <alignment/>
    </xf>
    <xf numFmtId="38" fontId="0" fillId="0" borderId="0" xfId="17" applyFont="1" applyAlignment="1">
      <alignment/>
    </xf>
    <xf numFmtId="0" fontId="0" fillId="0" borderId="0" xfId="0" applyFont="1" applyAlignment="1">
      <alignment/>
    </xf>
    <xf numFmtId="38" fontId="0" fillId="0" borderId="0" xfId="17" applyFont="1" applyAlignment="1">
      <alignment vertical="center"/>
    </xf>
    <xf numFmtId="49" fontId="0" fillId="0" borderId="0" xfId="17" applyNumberFormat="1" applyFont="1" applyAlignment="1">
      <alignment/>
    </xf>
    <xf numFmtId="38" fontId="0" fillId="0" borderId="0" xfId="17" applyFont="1" applyBorder="1" applyAlignment="1">
      <alignment/>
    </xf>
    <xf numFmtId="38" fontId="0" fillId="5" borderId="0" xfId="17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6" borderId="0" xfId="0" applyFont="1" applyFill="1" applyAlignment="1">
      <alignment vertical="center"/>
    </xf>
    <xf numFmtId="38" fontId="0" fillId="0" borderId="0" xfId="17" applyFont="1" applyFill="1" applyAlignment="1">
      <alignment vertical="center"/>
    </xf>
    <xf numFmtId="38" fontId="0" fillId="0" borderId="0" xfId="17" applyFont="1" applyAlignment="1">
      <alignment horizontal="right" vertical="center"/>
    </xf>
    <xf numFmtId="49" fontId="0" fillId="0" borderId="0" xfId="0" applyNumberFormat="1" applyFont="1" applyAlignment="1">
      <alignment horizontal="left"/>
    </xf>
    <xf numFmtId="38" fontId="0" fillId="0" borderId="0" xfId="17" applyFont="1" applyBorder="1" applyAlignment="1">
      <alignment vertical="center"/>
    </xf>
    <xf numFmtId="49" fontId="0" fillId="0" borderId="0" xfId="17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8" fontId="0" fillId="0" borderId="0" xfId="0" applyNumberFormat="1" applyFont="1" applyAlignment="1">
      <alignment vertical="center"/>
    </xf>
    <xf numFmtId="0" fontId="0" fillId="7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right" vertical="center"/>
    </xf>
    <xf numFmtId="177" fontId="0" fillId="0" borderId="0" xfId="0" applyNumberFormat="1" applyFont="1" applyAlignment="1">
      <alignment vertical="center"/>
    </xf>
    <xf numFmtId="38" fontId="0" fillId="0" borderId="0" xfId="17" applyFont="1" applyFill="1" applyBorder="1" applyAlignment="1">
      <alignment horizontal="right"/>
    </xf>
    <xf numFmtId="0" fontId="0" fillId="0" borderId="0" xfId="0" applyFont="1" applyFill="1" applyAlignment="1">
      <alignment/>
    </xf>
    <xf numFmtId="57" fontId="4" fillId="0" borderId="11" xfId="17" applyNumberFormat="1" applyFont="1" applyFill="1" applyBorder="1" applyAlignment="1">
      <alignment horizontal="center" vertical="center"/>
    </xf>
    <xf numFmtId="57" fontId="4" fillId="0" borderId="5" xfId="17" applyNumberFormat="1" applyFont="1" applyFill="1" applyBorder="1" applyAlignment="1">
      <alignment horizontal="center" vertical="center"/>
    </xf>
    <xf numFmtId="57" fontId="4" fillId="0" borderId="8" xfId="17" applyNumberFormat="1" applyFont="1" applyFill="1" applyBorder="1" applyAlignment="1">
      <alignment horizontal="center" vertical="center"/>
    </xf>
    <xf numFmtId="57" fontId="4" fillId="0" borderId="6" xfId="17" applyNumberFormat="1" applyFont="1" applyFill="1" applyBorder="1" applyAlignment="1">
      <alignment horizontal="center" vertical="center"/>
    </xf>
    <xf numFmtId="38" fontId="4" fillId="0" borderId="8" xfId="17" applyFont="1" applyFill="1" applyBorder="1" applyAlignment="1">
      <alignment horizontal="center" vertical="center"/>
    </xf>
    <xf numFmtId="38" fontId="4" fillId="0" borderId="6" xfId="17" applyFont="1" applyFill="1" applyBorder="1" applyAlignment="1">
      <alignment horizontal="center" vertical="center"/>
    </xf>
    <xf numFmtId="38" fontId="4" fillId="0" borderId="32" xfId="17" applyFont="1" applyFill="1" applyBorder="1" applyAlignment="1">
      <alignment horizontal="center" vertical="center"/>
    </xf>
    <xf numFmtId="38" fontId="4" fillId="0" borderId="27" xfId="17" applyFont="1" applyFill="1" applyBorder="1" applyAlignment="1">
      <alignment horizontal="center" vertical="center"/>
    </xf>
    <xf numFmtId="38" fontId="4" fillId="0" borderId="8" xfId="17" applyFont="1" applyFill="1" applyBorder="1" applyAlignment="1">
      <alignment/>
    </xf>
    <xf numFmtId="38" fontId="4" fillId="0" borderId="6" xfId="17" applyFont="1" applyFill="1" applyBorder="1" applyAlignment="1">
      <alignment/>
    </xf>
    <xf numFmtId="176" fontId="4" fillId="0" borderId="48" xfId="17" applyNumberFormat="1" applyFont="1" applyFill="1" applyBorder="1" applyAlignment="1">
      <alignment vertical="center"/>
    </xf>
    <xf numFmtId="176" fontId="4" fillId="0" borderId="27" xfId="17" applyNumberFormat="1" applyFont="1" applyFill="1" applyBorder="1" applyAlignment="1">
      <alignment vertical="center"/>
    </xf>
    <xf numFmtId="38" fontId="4" fillId="0" borderId="95" xfId="17" applyFont="1" applyFill="1" applyBorder="1" applyAlignment="1">
      <alignment/>
    </xf>
    <xf numFmtId="38" fontId="4" fillId="0" borderId="59" xfId="17" applyFont="1" applyFill="1" applyBorder="1" applyAlignment="1">
      <alignment/>
    </xf>
    <xf numFmtId="38" fontId="4" fillId="0" borderId="64" xfId="17" applyFont="1" applyFill="1" applyBorder="1" applyAlignment="1">
      <alignment/>
    </xf>
    <xf numFmtId="38" fontId="4" fillId="0" borderId="65" xfId="17" applyFont="1" applyFill="1" applyBorder="1" applyAlignment="1">
      <alignment/>
    </xf>
    <xf numFmtId="38" fontId="4" fillId="0" borderId="98" xfId="17" applyFont="1" applyFill="1" applyBorder="1" applyAlignment="1">
      <alignment/>
    </xf>
    <xf numFmtId="38" fontId="4" fillId="0" borderId="57" xfId="17" applyFont="1" applyFill="1" applyBorder="1" applyAlignment="1">
      <alignment/>
    </xf>
    <xf numFmtId="38" fontId="4" fillId="0" borderId="32" xfId="17" applyFont="1" applyFill="1" applyBorder="1" applyAlignment="1">
      <alignment/>
    </xf>
    <xf numFmtId="38" fontId="4" fillId="0" borderId="27" xfId="17" applyFont="1" applyFill="1" applyBorder="1" applyAlignment="1">
      <alignment/>
    </xf>
    <xf numFmtId="38" fontId="2" fillId="0" borderId="3" xfId="17" applyFont="1" applyFill="1" applyBorder="1" applyAlignment="1">
      <alignment vertical="center"/>
    </xf>
    <xf numFmtId="38" fontId="2" fillId="0" borderId="86" xfId="17" applyFont="1" applyFill="1" applyBorder="1" applyAlignment="1">
      <alignment vertical="center"/>
    </xf>
    <xf numFmtId="38" fontId="2" fillId="0" borderId="87" xfId="17" applyFont="1" applyFill="1" applyBorder="1" applyAlignment="1">
      <alignment vertical="center"/>
    </xf>
    <xf numFmtId="38" fontId="2" fillId="0" borderId="50" xfId="17" applyFont="1" applyFill="1" applyBorder="1" applyAlignment="1">
      <alignment vertical="center"/>
    </xf>
    <xf numFmtId="38" fontId="2" fillId="0" borderId="98" xfId="17" applyFont="1" applyFill="1" applyBorder="1" applyAlignment="1">
      <alignment horizontal="right" vertical="center"/>
    </xf>
    <xf numFmtId="38" fontId="2" fillId="0" borderId="8" xfId="17" applyFont="1" applyFill="1" applyBorder="1" applyAlignment="1">
      <alignment horizontal="right" vertical="center"/>
    </xf>
    <xf numFmtId="38" fontId="2" fillId="0" borderId="120" xfId="17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57" fontId="2" fillId="0" borderId="8" xfId="0" applyNumberFormat="1" applyFont="1" applyFill="1" applyBorder="1" applyAlignment="1">
      <alignment horizontal="center" vertical="center"/>
    </xf>
    <xf numFmtId="57" fontId="2" fillId="0" borderId="6" xfId="0" applyNumberFormat="1" applyFont="1" applyFill="1" applyBorder="1" applyAlignment="1">
      <alignment horizontal="center" vertical="center"/>
    </xf>
    <xf numFmtId="178" fontId="2" fillId="0" borderId="3" xfId="0" applyNumberFormat="1" applyFont="1" applyFill="1" applyBorder="1" applyAlignment="1">
      <alignment vertical="center"/>
    </xf>
    <xf numFmtId="178" fontId="2" fillId="0" borderId="64" xfId="0" applyNumberFormat="1" applyFont="1" applyFill="1" applyBorder="1" applyAlignment="1">
      <alignment vertical="center"/>
    </xf>
    <xf numFmtId="178" fontId="2" fillId="0" borderId="65" xfId="0" applyNumberFormat="1" applyFont="1" applyFill="1" applyBorder="1" applyAlignment="1">
      <alignment vertical="center"/>
    </xf>
    <xf numFmtId="178" fontId="2" fillId="0" borderId="98" xfId="0" applyNumberFormat="1" applyFont="1" applyFill="1" applyBorder="1" applyAlignment="1">
      <alignment vertical="center"/>
    </xf>
    <xf numFmtId="178" fontId="2" fillId="0" borderId="8" xfId="0" applyNumberFormat="1" applyFont="1" applyFill="1" applyBorder="1" applyAlignment="1">
      <alignment vertical="center"/>
    </xf>
    <xf numFmtId="178" fontId="2" fillId="0" borderId="6" xfId="0" applyNumberFormat="1" applyFont="1" applyFill="1" applyBorder="1" applyAlignment="1">
      <alignment vertical="center"/>
    </xf>
    <xf numFmtId="178" fontId="2" fillId="0" borderId="32" xfId="0" applyNumberFormat="1" applyFont="1" applyFill="1" applyBorder="1" applyAlignment="1">
      <alignment vertical="center"/>
    </xf>
    <xf numFmtId="178" fontId="2" fillId="0" borderId="27" xfId="0" applyNumberFormat="1" applyFont="1" applyFill="1" applyBorder="1" applyAlignment="1">
      <alignment vertical="center"/>
    </xf>
    <xf numFmtId="178" fontId="2" fillId="0" borderId="53" xfId="0" applyNumberFormat="1" applyFont="1" applyFill="1" applyBorder="1" applyAlignment="1">
      <alignment vertical="center"/>
    </xf>
    <xf numFmtId="178" fontId="2" fillId="0" borderId="4" xfId="0" applyNumberFormat="1" applyFont="1" applyFill="1" applyBorder="1" applyAlignment="1">
      <alignment vertical="center"/>
    </xf>
    <xf numFmtId="178" fontId="2" fillId="0" borderId="95" xfId="0" applyNumberFormat="1" applyFont="1" applyFill="1" applyBorder="1" applyAlignment="1">
      <alignment vertical="center"/>
    </xf>
    <xf numFmtId="178" fontId="2" fillId="0" borderId="59" xfId="0" applyNumberFormat="1" applyFont="1" applyFill="1" applyBorder="1" applyAlignment="1">
      <alignment vertical="center"/>
    </xf>
    <xf numFmtId="178" fontId="2" fillId="0" borderId="86" xfId="0" applyNumberFormat="1" applyFont="1" applyFill="1" applyBorder="1" applyAlignment="1">
      <alignment vertical="center"/>
    </xf>
    <xf numFmtId="178" fontId="2" fillId="0" borderId="87" xfId="0" applyNumberFormat="1" applyFont="1" applyFill="1" applyBorder="1" applyAlignment="1">
      <alignment vertical="center"/>
    </xf>
    <xf numFmtId="38" fontId="4" fillId="0" borderId="47" xfId="17" applyFont="1" applyFill="1" applyBorder="1" applyAlignment="1">
      <alignment vertical="center"/>
    </xf>
    <xf numFmtId="38" fontId="4" fillId="0" borderId="3" xfId="0" applyNumberFormat="1" applyFont="1" applyFill="1" applyBorder="1" applyAlignment="1">
      <alignment vertical="center"/>
    </xf>
    <xf numFmtId="38" fontId="4" fillId="0" borderId="57" xfId="0" applyNumberFormat="1" applyFont="1" applyFill="1" applyBorder="1" applyAlignment="1">
      <alignment vertical="center"/>
    </xf>
    <xf numFmtId="38" fontId="4" fillId="0" borderId="59" xfId="0" applyNumberFormat="1" applyFont="1" applyFill="1" applyBorder="1" applyAlignment="1">
      <alignment vertical="center"/>
    </xf>
    <xf numFmtId="38" fontId="4" fillId="0" borderId="5" xfId="0" applyNumberFormat="1" applyFont="1" applyFill="1" applyBorder="1" applyAlignment="1">
      <alignment vertical="center"/>
    </xf>
    <xf numFmtId="38" fontId="4" fillId="0" borderId="39" xfId="17" applyFont="1" applyFill="1" applyBorder="1" applyAlignment="1">
      <alignment vertical="center"/>
    </xf>
    <xf numFmtId="38" fontId="4" fillId="0" borderId="26" xfId="0" applyNumberFormat="1" applyFont="1" applyFill="1" applyBorder="1" applyAlignment="1">
      <alignment vertical="center"/>
    </xf>
    <xf numFmtId="38" fontId="4" fillId="0" borderId="0" xfId="17" applyFont="1" applyFill="1" applyAlignment="1">
      <alignment/>
    </xf>
    <xf numFmtId="38" fontId="4" fillId="0" borderId="139" xfId="17" applyFont="1" applyFill="1" applyBorder="1" applyAlignment="1">
      <alignment/>
    </xf>
    <xf numFmtId="38" fontId="4" fillId="0" borderId="133" xfId="17" applyFont="1" applyFill="1" applyBorder="1" applyAlignment="1">
      <alignment/>
    </xf>
    <xf numFmtId="38" fontId="4" fillId="0" borderId="128" xfId="17" applyFont="1" applyFill="1" applyBorder="1" applyAlignment="1">
      <alignment/>
    </xf>
    <xf numFmtId="38" fontId="4" fillId="0" borderId="121" xfId="17" applyFont="1" applyFill="1" applyBorder="1" applyAlignment="1">
      <alignment/>
    </xf>
    <xf numFmtId="38" fontId="4" fillId="0" borderId="42" xfId="17" applyFont="1" applyFill="1" applyBorder="1" applyAlignment="1">
      <alignment/>
    </xf>
    <xf numFmtId="38" fontId="4" fillId="0" borderId="45" xfId="17" applyFont="1" applyFill="1" applyBorder="1" applyAlignment="1">
      <alignment/>
    </xf>
    <xf numFmtId="38" fontId="2" fillId="0" borderId="137" xfId="17" applyFont="1" applyFill="1" applyBorder="1" applyAlignment="1">
      <alignment vertical="center"/>
    </xf>
    <xf numFmtId="38" fontId="2" fillId="0" borderId="138" xfId="17" applyFont="1" applyFill="1" applyBorder="1" applyAlignment="1">
      <alignment vertical="center"/>
    </xf>
    <xf numFmtId="38" fontId="2" fillId="0" borderId="128" xfId="17" applyFont="1" applyFill="1" applyBorder="1" applyAlignment="1">
      <alignment vertical="center"/>
    </xf>
    <xf numFmtId="38" fontId="2" fillId="0" borderId="121" xfId="17" applyFont="1" applyFill="1" applyBorder="1" applyAlignment="1">
      <alignment vertical="center"/>
    </xf>
    <xf numFmtId="38" fontId="2" fillId="0" borderId="129" xfId="17" applyFont="1" applyFill="1" applyBorder="1" applyAlignment="1">
      <alignment vertical="center"/>
    </xf>
    <xf numFmtId="38" fontId="2" fillId="0" borderId="123" xfId="17" applyFont="1" applyFill="1" applyBorder="1" applyAlignment="1">
      <alignment vertical="center"/>
    </xf>
    <xf numFmtId="38" fontId="2" fillId="0" borderId="0" xfId="17" applyFont="1" applyFill="1" applyAlignment="1">
      <alignment vertical="center"/>
    </xf>
    <xf numFmtId="38" fontId="2" fillId="0" borderId="133" xfId="17" applyFont="1" applyFill="1" applyBorder="1" applyAlignment="1">
      <alignment vertical="center"/>
    </xf>
    <xf numFmtId="38" fontId="2" fillId="0" borderId="140" xfId="17" applyFont="1" applyFill="1" applyBorder="1" applyAlignment="1">
      <alignment vertical="center"/>
    </xf>
    <xf numFmtId="38" fontId="2" fillId="0" borderId="141" xfId="17" applyFont="1" applyFill="1" applyBorder="1" applyAlignment="1">
      <alignment vertical="center"/>
    </xf>
    <xf numFmtId="38" fontId="4" fillId="0" borderId="0" xfId="17" applyFont="1" applyFill="1" applyAlignment="1">
      <alignment vertical="center"/>
    </xf>
    <xf numFmtId="38" fontId="4" fillId="0" borderId="140" xfId="17" applyFont="1" applyFill="1" applyBorder="1" applyAlignment="1">
      <alignment vertical="center"/>
    </xf>
    <xf numFmtId="38" fontId="4" fillId="0" borderId="141" xfId="17" applyFont="1" applyFill="1" applyBorder="1" applyAlignment="1">
      <alignment vertical="center"/>
    </xf>
    <xf numFmtId="38" fontId="4" fillId="0" borderId="26" xfId="17" applyFont="1" applyFill="1" applyBorder="1" applyAlignment="1">
      <alignment vertical="center"/>
    </xf>
    <xf numFmtId="38" fontId="4" fillId="0" borderId="137" xfId="17" applyFont="1" applyFill="1" applyBorder="1" applyAlignment="1">
      <alignment vertical="center"/>
    </xf>
    <xf numFmtId="38" fontId="4" fillId="0" borderId="138" xfId="17" applyFont="1" applyFill="1" applyBorder="1" applyAlignment="1">
      <alignment vertical="center"/>
    </xf>
    <xf numFmtId="49" fontId="0" fillId="0" borderId="0" xfId="0" applyNumberFormat="1" applyFont="1" applyAlignment="1">
      <alignment horizontal="right" vertical="center"/>
    </xf>
    <xf numFmtId="49" fontId="4" fillId="0" borderId="142" xfId="17" applyNumberFormat="1" applyFont="1" applyFill="1" applyBorder="1" applyAlignment="1">
      <alignment horizontal="center" vertical="center"/>
    </xf>
    <xf numFmtId="49" fontId="4" fillId="0" borderId="22" xfId="17" applyNumberFormat="1" applyFont="1" applyFill="1" applyBorder="1" applyAlignment="1">
      <alignment horizontal="center" vertical="center"/>
    </xf>
    <xf numFmtId="38" fontId="4" fillId="0" borderId="39" xfId="17" applyFont="1" applyFill="1" applyBorder="1" applyAlignment="1">
      <alignment horizontal="center" vertical="center"/>
    </xf>
    <xf numFmtId="38" fontId="4" fillId="0" borderId="26" xfId="17" applyFont="1" applyFill="1" applyBorder="1" applyAlignment="1">
      <alignment horizontal="center" vertical="center"/>
    </xf>
    <xf numFmtId="49" fontId="2" fillId="0" borderId="142" xfId="17" applyNumberFormat="1" applyFont="1" applyFill="1" applyBorder="1" applyAlignment="1">
      <alignment horizontal="center" vertical="center"/>
    </xf>
    <xf numFmtId="49" fontId="2" fillId="0" borderId="22" xfId="17" applyNumberFormat="1" applyFont="1" applyFill="1" applyBorder="1" applyAlignment="1">
      <alignment horizontal="center" vertical="center"/>
    </xf>
    <xf numFmtId="38" fontId="2" fillId="0" borderId="39" xfId="17" applyFont="1" applyFill="1" applyBorder="1" applyAlignment="1">
      <alignment horizontal="center" vertical="center"/>
    </xf>
    <xf numFmtId="38" fontId="2" fillId="0" borderId="26" xfId="17" applyFont="1" applyFill="1" applyBorder="1" applyAlignment="1">
      <alignment horizontal="center" vertical="center"/>
    </xf>
    <xf numFmtId="38" fontId="2" fillId="0" borderId="63" xfId="17" applyFont="1" applyBorder="1" applyAlignment="1">
      <alignment vertical="center" shrinkToFit="1"/>
    </xf>
    <xf numFmtId="38" fontId="6" fillId="0" borderId="106" xfId="17" applyFont="1" applyBorder="1" applyAlignment="1">
      <alignment vertical="center" shrinkToFit="1"/>
    </xf>
    <xf numFmtId="38" fontId="13" fillId="4" borderId="23" xfId="17" applyFont="1" applyFill="1" applyBorder="1" applyAlignment="1">
      <alignment vertical="center"/>
    </xf>
    <xf numFmtId="38" fontId="13" fillId="4" borderId="9" xfId="17" applyFont="1" applyFill="1" applyBorder="1" applyAlignment="1">
      <alignment vertical="center"/>
    </xf>
    <xf numFmtId="38" fontId="13" fillId="4" borderId="3" xfId="17" applyFont="1" applyFill="1" applyBorder="1" applyAlignment="1">
      <alignment vertical="center"/>
    </xf>
    <xf numFmtId="38" fontId="13" fillId="4" borderId="30" xfId="17" applyFont="1" applyFill="1" applyBorder="1" applyAlignment="1">
      <alignment vertical="center"/>
    </xf>
    <xf numFmtId="177" fontId="14" fillId="4" borderId="6" xfId="0" applyNumberFormat="1" applyFont="1" applyFill="1" applyBorder="1" applyAlignment="1">
      <alignment vertical="center"/>
    </xf>
    <xf numFmtId="0" fontId="14" fillId="4" borderId="45" xfId="0" applyFont="1" applyFill="1" applyBorder="1" applyAlignment="1">
      <alignment vertical="center"/>
    </xf>
    <xf numFmtId="177" fontId="14" fillId="4" borderId="27" xfId="0" applyNumberFormat="1" applyFont="1" applyFill="1" applyBorder="1" applyAlignment="1">
      <alignment vertical="center"/>
    </xf>
    <xf numFmtId="0" fontId="14" fillId="4" borderId="143" xfId="0" applyFont="1" applyFill="1" applyBorder="1" applyAlignment="1">
      <alignment vertical="center"/>
    </xf>
    <xf numFmtId="176" fontId="14" fillId="0" borderId="21" xfId="17" applyNumberFormat="1" applyFont="1" applyBorder="1" applyAlignment="1">
      <alignment vertical="center"/>
    </xf>
    <xf numFmtId="176" fontId="14" fillId="0" borderId="0" xfId="17" applyNumberFormat="1" applyFont="1" applyBorder="1" applyAlignment="1">
      <alignment vertical="center"/>
    </xf>
    <xf numFmtId="176" fontId="14" fillId="0" borderId="20" xfId="17" applyNumberFormat="1" applyFont="1" applyBorder="1" applyAlignment="1">
      <alignment vertical="center"/>
    </xf>
    <xf numFmtId="176" fontId="14" fillId="0" borderId="2" xfId="17" applyNumberFormat="1" applyFont="1" applyBorder="1" applyAlignment="1">
      <alignment vertical="center"/>
    </xf>
    <xf numFmtId="176" fontId="14" fillId="4" borderId="21" xfId="17" applyNumberFormat="1" applyFont="1" applyFill="1" applyBorder="1" applyAlignment="1">
      <alignment vertical="center"/>
    </xf>
    <xf numFmtId="176" fontId="14" fillId="4" borderId="0" xfId="17" applyNumberFormat="1" applyFont="1" applyFill="1" applyBorder="1" applyAlignment="1">
      <alignment vertical="center"/>
    </xf>
    <xf numFmtId="176" fontId="14" fillId="0" borderId="46" xfId="17" applyNumberFormat="1" applyFont="1" applyBorder="1" applyAlignment="1">
      <alignment vertical="center"/>
    </xf>
    <xf numFmtId="176" fontId="14" fillId="0" borderId="1" xfId="17" applyNumberFormat="1" applyFont="1" applyBorder="1" applyAlignment="1">
      <alignment vertical="center"/>
    </xf>
    <xf numFmtId="176" fontId="14" fillId="0" borderId="25" xfId="17" applyNumberFormat="1" applyFont="1" applyBorder="1" applyAlignment="1">
      <alignment vertical="center"/>
    </xf>
    <xf numFmtId="176" fontId="14" fillId="0" borderId="18" xfId="17" applyNumberFormat="1" applyFont="1" applyBorder="1" applyAlignment="1">
      <alignment vertical="center"/>
    </xf>
    <xf numFmtId="38" fontId="13" fillId="4" borderId="7" xfId="17" applyFont="1" applyFill="1" applyBorder="1" applyAlignment="1">
      <alignment vertical="center"/>
    </xf>
    <xf numFmtId="38" fontId="13" fillId="4" borderId="6" xfId="17" applyFont="1" applyFill="1" applyBorder="1" applyAlignment="1">
      <alignment vertical="center"/>
    </xf>
    <xf numFmtId="38" fontId="4" fillId="4" borderId="104" xfId="17" applyFont="1" applyFill="1" applyBorder="1" applyAlignment="1">
      <alignment vertical="center"/>
    </xf>
    <xf numFmtId="38" fontId="4" fillId="4" borderId="59" xfId="17" applyFont="1" applyFill="1" applyBorder="1" applyAlignment="1">
      <alignment vertical="center"/>
    </xf>
    <xf numFmtId="38" fontId="4" fillId="4" borderId="99" xfId="17" applyFont="1" applyFill="1" applyBorder="1" applyAlignment="1">
      <alignment vertical="center"/>
    </xf>
    <xf numFmtId="38" fontId="4" fillId="4" borderId="65" xfId="17" applyFont="1" applyFill="1" applyBorder="1" applyAlignment="1">
      <alignment vertical="center"/>
    </xf>
    <xf numFmtId="38" fontId="4" fillId="4" borderId="60" xfId="17" applyFont="1" applyFill="1" applyBorder="1" applyAlignment="1">
      <alignment vertical="center"/>
    </xf>
    <xf numFmtId="38" fontId="4" fillId="4" borderId="66" xfId="17" applyFont="1" applyFill="1" applyBorder="1" applyAlignment="1">
      <alignment vertical="center"/>
    </xf>
    <xf numFmtId="0" fontId="14" fillId="4" borderId="29" xfId="0" applyFont="1" applyFill="1" applyBorder="1" applyAlignment="1">
      <alignment vertical="center" wrapText="1" shrinkToFit="1"/>
    </xf>
    <xf numFmtId="0" fontId="14" fillId="4" borderId="29" xfId="0" applyFont="1" applyFill="1" applyBorder="1" applyAlignment="1">
      <alignment horizontal="center" vertical="center"/>
    </xf>
    <xf numFmtId="57" fontId="14" fillId="4" borderId="29" xfId="0" applyNumberFormat="1" applyFont="1" applyFill="1" applyBorder="1" applyAlignment="1">
      <alignment horizontal="center" vertical="center"/>
    </xf>
    <xf numFmtId="178" fontId="14" fillId="4" borderId="11" xfId="0" applyNumberFormat="1" applyFont="1" applyFill="1" applyBorder="1" applyAlignment="1">
      <alignment vertical="center"/>
    </xf>
    <xf numFmtId="178" fontId="14" fillId="4" borderId="5" xfId="0" applyNumberFormat="1" applyFont="1" applyFill="1" applyBorder="1" applyAlignment="1">
      <alignment vertical="center"/>
    </xf>
    <xf numFmtId="178" fontId="14" fillId="4" borderId="23" xfId="0" applyNumberFormat="1" applyFont="1" applyFill="1" applyBorder="1" applyAlignment="1">
      <alignment vertical="center"/>
    </xf>
    <xf numFmtId="0" fontId="14" fillId="4" borderId="8" xfId="0" applyFont="1" applyFill="1" applyBorder="1" applyAlignment="1">
      <alignment vertical="center"/>
    </xf>
    <xf numFmtId="0" fontId="14" fillId="4" borderId="6" xfId="0" applyFont="1" applyFill="1" applyBorder="1" applyAlignment="1">
      <alignment vertical="center"/>
    </xf>
    <xf numFmtId="0" fontId="14" fillId="4" borderId="29" xfId="0" applyFont="1" applyFill="1" applyBorder="1" applyAlignment="1">
      <alignment vertical="center"/>
    </xf>
    <xf numFmtId="49" fontId="0" fillId="6" borderId="0" xfId="0" applyNumberFormat="1" applyFont="1" applyFill="1" applyAlignment="1">
      <alignment horizontal="right" vertical="center"/>
    </xf>
    <xf numFmtId="49" fontId="0" fillId="7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/>
    </xf>
    <xf numFmtId="49" fontId="4" fillId="0" borderId="0" xfId="0" applyNumberFormat="1" applyFont="1" applyAlignment="1">
      <alignment horizontal="right"/>
    </xf>
    <xf numFmtId="49" fontId="15" fillId="7" borderId="0" xfId="0" applyNumberFormat="1" applyFont="1" applyFill="1" applyAlignment="1">
      <alignment horizontal="right" vertical="center"/>
    </xf>
    <xf numFmtId="49" fontId="15" fillId="0" borderId="0" xfId="0" applyNumberFormat="1" applyFont="1" applyAlignment="1">
      <alignment horizontal="right" vertical="center"/>
    </xf>
    <xf numFmtId="49" fontId="15" fillId="0" borderId="0" xfId="0" applyNumberFormat="1" applyFont="1" applyFill="1" applyAlignment="1">
      <alignment horizontal="right" vertical="center"/>
    </xf>
    <xf numFmtId="178" fontId="2" fillId="0" borderId="72" xfId="0" applyNumberFormat="1" applyFont="1" applyFill="1" applyBorder="1" applyAlignment="1">
      <alignment vertical="center"/>
    </xf>
    <xf numFmtId="178" fontId="2" fillId="0" borderId="73" xfId="0" applyNumberFormat="1" applyFont="1" applyFill="1" applyBorder="1" applyAlignment="1">
      <alignment vertical="center"/>
    </xf>
    <xf numFmtId="178" fontId="2" fillId="0" borderId="144" xfId="0" applyNumberFormat="1" applyFont="1" applyFill="1" applyBorder="1" applyAlignment="1">
      <alignment vertical="center"/>
    </xf>
    <xf numFmtId="178" fontId="2" fillId="0" borderId="120" xfId="0" applyNumberFormat="1" applyFont="1" applyFill="1" applyBorder="1" applyAlignment="1">
      <alignment vertical="center"/>
    </xf>
    <xf numFmtId="178" fontId="2" fillId="0" borderId="122" xfId="0" applyNumberFormat="1" applyFont="1" applyFill="1" applyBorder="1" applyAlignment="1">
      <alignment vertical="center"/>
    </xf>
    <xf numFmtId="178" fontId="2" fillId="0" borderId="74" xfId="0" applyNumberFormat="1" applyFont="1" applyFill="1" applyBorder="1" applyAlignment="1">
      <alignment vertical="center"/>
    </xf>
    <xf numFmtId="38" fontId="2" fillId="0" borderId="0" xfId="17" applyFont="1" applyBorder="1" applyAlignment="1">
      <alignment horizontal="center" vertical="center"/>
    </xf>
    <xf numFmtId="38" fontId="2" fillId="0" borderId="39" xfId="17" applyFont="1" applyBorder="1" applyAlignment="1">
      <alignment horizontal="center" vertical="center"/>
    </xf>
    <xf numFmtId="38" fontId="2" fillId="0" borderId="110" xfId="17" applyFont="1" applyFill="1" applyBorder="1" applyAlignment="1">
      <alignment horizontal="left" vertical="center" shrinkToFit="1"/>
    </xf>
    <xf numFmtId="38" fontId="2" fillId="0" borderId="102" xfId="17" applyFont="1" applyFill="1" applyBorder="1" applyAlignment="1">
      <alignment horizontal="left" vertical="center" shrinkToFit="1"/>
    </xf>
    <xf numFmtId="38" fontId="2" fillId="0" borderId="15" xfId="17" applyFont="1" applyBorder="1" applyAlignment="1">
      <alignment horizontal="center" vertical="center"/>
    </xf>
    <xf numFmtId="38" fontId="2" fillId="0" borderId="53" xfId="17" applyFont="1" applyBorder="1" applyAlignment="1">
      <alignment horizontal="center" vertical="center"/>
    </xf>
    <xf numFmtId="38" fontId="2" fillId="0" borderId="17" xfId="17" applyFont="1" applyBorder="1" applyAlignment="1">
      <alignment horizontal="center" vertical="center"/>
    </xf>
    <xf numFmtId="38" fontId="2" fillId="0" borderId="101" xfId="17" applyFont="1" applyFill="1" applyBorder="1" applyAlignment="1">
      <alignment horizontal="left" vertical="center" shrinkToFit="1"/>
    </xf>
    <xf numFmtId="38" fontId="4" fillId="0" borderId="15" xfId="17" applyFont="1" applyBorder="1" applyAlignment="1">
      <alignment horizontal="center" vertical="center"/>
    </xf>
    <xf numFmtId="38" fontId="4" fillId="0" borderId="53" xfId="17" applyFont="1" applyBorder="1" applyAlignment="1">
      <alignment horizontal="center" vertical="center"/>
    </xf>
    <xf numFmtId="38" fontId="4" fillId="0" borderId="17" xfId="17" applyFont="1" applyBorder="1" applyAlignment="1">
      <alignment horizontal="center" vertical="center"/>
    </xf>
    <xf numFmtId="38" fontId="4" fillId="0" borderId="39" xfId="17" applyFont="1" applyBorder="1" applyAlignment="1">
      <alignment horizontal="center" vertical="center"/>
    </xf>
    <xf numFmtId="38" fontId="9" fillId="0" borderId="0" xfId="17" applyFont="1" applyAlignment="1">
      <alignment horizontal="center" vertical="center"/>
    </xf>
    <xf numFmtId="38" fontId="8" fillId="0" borderId="0" xfId="17" applyFont="1" applyAlignment="1">
      <alignment horizontal="center" vertical="center"/>
    </xf>
    <xf numFmtId="38" fontId="4" fillId="0" borderId="115" xfId="17" applyFont="1" applyBorder="1" applyAlignment="1">
      <alignment horizontal="center" vertical="center" textRotation="255"/>
    </xf>
    <xf numFmtId="38" fontId="4" fillId="0" borderId="113" xfId="17" applyFont="1" applyBorder="1" applyAlignment="1">
      <alignment horizontal="center" vertical="center" textRotation="255"/>
    </xf>
    <xf numFmtId="38" fontId="4" fillId="0" borderId="145" xfId="17" applyFont="1" applyBorder="1" applyAlignment="1">
      <alignment horizontal="center" vertical="center" textRotation="255"/>
    </xf>
    <xf numFmtId="0" fontId="4" fillId="0" borderId="4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38" fontId="2" fillId="0" borderId="107" xfId="17" applyFont="1" applyFill="1" applyBorder="1" applyAlignment="1">
      <alignment horizontal="left" vertical="center" shrinkToFit="1"/>
    </xf>
    <xf numFmtId="38" fontId="2" fillId="0" borderId="14" xfId="17" applyFont="1" applyBorder="1" applyAlignment="1">
      <alignment horizontal="center" vertical="center"/>
    </xf>
    <xf numFmtId="38" fontId="2" fillId="0" borderId="2" xfId="17" applyFont="1" applyBorder="1" applyAlignment="1">
      <alignment horizontal="center" vertical="center"/>
    </xf>
    <xf numFmtId="38" fontId="2" fillId="0" borderId="18" xfId="17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38" fontId="2" fillId="0" borderId="139" xfId="17" applyFont="1" applyBorder="1" applyAlignment="1">
      <alignment horizontal="center" vertical="center"/>
    </xf>
    <xf numFmtId="38" fontId="2" fillId="0" borderId="132" xfId="17" applyFont="1" applyBorder="1" applyAlignment="1">
      <alignment horizontal="center" vertical="center"/>
    </xf>
    <xf numFmtId="38" fontId="4" fillId="0" borderId="42" xfId="17" applyFont="1" applyBorder="1" applyAlignment="1">
      <alignment horizontal="left" vertical="center" shrinkToFit="1"/>
    </xf>
    <xf numFmtId="38" fontId="4" fillId="0" borderId="35" xfId="17" applyFont="1" applyBorder="1" applyAlignment="1">
      <alignment horizontal="left" vertical="center" shrinkToFit="1"/>
    </xf>
    <xf numFmtId="49" fontId="2" fillId="0" borderId="13" xfId="17" applyNumberFormat="1" applyFont="1" applyFill="1" applyBorder="1" applyAlignment="1">
      <alignment horizontal="center" vertical="center"/>
    </xf>
    <xf numFmtId="49" fontId="2" fillId="0" borderId="12" xfId="17" applyNumberFormat="1" applyFont="1" applyFill="1" applyBorder="1" applyAlignment="1">
      <alignment horizontal="center" vertical="center"/>
    </xf>
    <xf numFmtId="49" fontId="2" fillId="0" borderId="33" xfId="17" applyNumberFormat="1" applyFont="1" applyFill="1" applyBorder="1" applyAlignment="1">
      <alignment horizontal="center" vertical="center"/>
    </xf>
    <xf numFmtId="38" fontId="2" fillId="0" borderId="12" xfId="17" applyFont="1" applyBorder="1" applyAlignment="1">
      <alignment horizontal="center" vertical="center"/>
    </xf>
    <xf numFmtId="38" fontId="2" fillId="0" borderId="33" xfId="17" applyFont="1" applyBorder="1" applyAlignment="1">
      <alignment horizontal="center" vertical="center"/>
    </xf>
    <xf numFmtId="38" fontId="2" fillId="0" borderId="37" xfId="17" applyFont="1" applyBorder="1" applyAlignment="1">
      <alignment horizontal="center" vertical="center"/>
    </xf>
    <xf numFmtId="38" fontId="2" fillId="0" borderId="2" xfId="17" applyFont="1" applyFill="1" applyBorder="1" applyAlignment="1">
      <alignment horizontal="center" vertical="center"/>
    </xf>
    <xf numFmtId="38" fontId="2" fillId="0" borderId="14" xfId="17" applyFont="1" applyFill="1" applyBorder="1" applyAlignment="1">
      <alignment horizontal="center" vertical="center"/>
    </xf>
    <xf numFmtId="38" fontId="2" fillId="0" borderId="37" xfId="17" applyFont="1" applyFill="1" applyBorder="1" applyAlignment="1">
      <alignment horizontal="center" vertical="center"/>
    </xf>
    <xf numFmtId="38" fontId="4" fillId="0" borderId="14" xfId="17" applyFont="1" applyBorder="1" applyAlignment="1">
      <alignment horizontal="center" vertical="center"/>
    </xf>
    <xf numFmtId="38" fontId="4" fillId="0" borderId="11" xfId="17" applyFont="1" applyBorder="1" applyAlignment="1">
      <alignment horizontal="center" vertical="center"/>
    </xf>
    <xf numFmtId="38" fontId="4" fillId="0" borderId="16" xfId="17" applyFont="1" applyBorder="1" applyAlignment="1">
      <alignment horizontal="center" vertical="center"/>
    </xf>
    <xf numFmtId="38" fontId="4" fillId="0" borderId="1" xfId="17" applyFont="1" applyBorder="1" applyAlignment="1">
      <alignment horizontal="center" vertical="center"/>
    </xf>
    <xf numFmtId="38" fontId="4" fillId="0" borderId="18" xfId="17" applyFont="1" applyBorder="1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38" fontId="4" fillId="0" borderId="2" xfId="17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76" fontId="4" fillId="0" borderId="93" xfId="17" applyNumberFormat="1" applyFont="1" applyBorder="1" applyAlignment="1">
      <alignment horizontal="center" vertical="center"/>
    </xf>
    <xf numFmtId="176" fontId="4" fillId="0" borderId="118" xfId="17" applyNumberFormat="1" applyFont="1" applyBorder="1" applyAlignment="1">
      <alignment horizontal="center" vertical="center"/>
    </xf>
    <xf numFmtId="176" fontId="4" fillId="0" borderId="0" xfId="17" applyNumberFormat="1" applyFont="1" applyBorder="1" applyAlignment="1">
      <alignment horizontal="center" vertical="center"/>
    </xf>
    <xf numFmtId="176" fontId="4" fillId="0" borderId="2" xfId="17" applyNumberFormat="1" applyFont="1" applyBorder="1" applyAlignment="1">
      <alignment horizontal="center" vertical="center"/>
    </xf>
    <xf numFmtId="176" fontId="4" fillId="0" borderId="1" xfId="17" applyNumberFormat="1" applyFont="1" applyBorder="1" applyAlignment="1">
      <alignment horizontal="center" vertical="center"/>
    </xf>
    <xf numFmtId="176" fontId="4" fillId="0" borderId="18" xfId="17" applyNumberFormat="1" applyFont="1" applyBorder="1" applyAlignment="1">
      <alignment horizontal="center" vertical="center"/>
    </xf>
    <xf numFmtId="176" fontId="2" fillId="0" borderId="16" xfId="17" applyNumberFormat="1" applyFont="1" applyBorder="1" applyAlignment="1">
      <alignment horizontal="left" vertical="center" shrinkToFit="1"/>
    </xf>
    <xf numFmtId="176" fontId="2" fillId="0" borderId="1" xfId="17" applyNumberFormat="1" applyFont="1" applyBorder="1" applyAlignment="1">
      <alignment horizontal="left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8" fontId="14" fillId="4" borderId="30" xfId="0" applyNumberFormat="1" applyFont="1" applyFill="1" applyBorder="1" applyAlignment="1">
      <alignment horizontal="right" vertical="center"/>
    </xf>
    <xf numFmtId="178" fontId="14" fillId="4" borderId="28" xfId="0" applyNumberFormat="1" applyFont="1" applyFill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right" vertical="center"/>
    </xf>
    <xf numFmtId="178" fontId="2" fillId="0" borderId="39" xfId="0" applyNumberFormat="1" applyFont="1" applyFill="1" applyBorder="1" applyAlignment="1">
      <alignment horizontal="right" vertical="center"/>
    </xf>
    <xf numFmtId="178" fontId="2" fillId="0" borderId="3" xfId="0" applyNumberFormat="1" applyFont="1" applyFill="1" applyBorder="1" applyAlignment="1">
      <alignment horizontal="right" vertical="center"/>
    </xf>
    <xf numFmtId="178" fontId="2" fillId="0" borderId="26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38" fontId="4" fillId="0" borderId="16" xfId="17" applyFont="1" applyFill="1" applyBorder="1" applyAlignment="1">
      <alignment horizontal="left" vertical="center" shrinkToFit="1"/>
    </xf>
    <xf numFmtId="38" fontId="4" fillId="0" borderId="1" xfId="17" applyFont="1" applyFill="1" applyBorder="1" applyAlignment="1">
      <alignment horizontal="left" vertical="center" shrinkToFit="1"/>
    </xf>
    <xf numFmtId="38" fontId="4" fillId="0" borderId="15" xfId="17" applyFont="1" applyFill="1" applyBorder="1" applyAlignment="1">
      <alignment horizontal="center" vertical="center"/>
    </xf>
    <xf numFmtId="38" fontId="4" fillId="0" borderId="53" xfId="17" applyFont="1" applyFill="1" applyBorder="1" applyAlignment="1">
      <alignment horizontal="center" vertical="center"/>
    </xf>
    <xf numFmtId="38" fontId="4" fillId="0" borderId="14" xfId="17" applyFont="1" applyFill="1" applyBorder="1" applyAlignment="1">
      <alignment horizontal="center" vertical="center"/>
    </xf>
    <xf numFmtId="38" fontId="4" fillId="0" borderId="11" xfId="17" applyFont="1" applyFill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43" xfId="17" applyNumberFormat="1" applyFont="1" applyFill="1" applyBorder="1" applyAlignment="1">
      <alignment horizontal="center" vertical="center"/>
    </xf>
    <xf numFmtId="49" fontId="2" fillId="0" borderId="28" xfId="17" applyNumberFormat="1" applyFont="1" applyFill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38" fontId="4" fillId="0" borderId="43" xfId="17" applyFont="1" applyBorder="1" applyAlignment="1">
      <alignment horizontal="center" vertical="center"/>
    </xf>
    <xf numFmtId="38" fontId="4" fillId="0" borderId="28" xfId="17" applyFont="1" applyBorder="1" applyAlignment="1">
      <alignment horizontal="center" vertical="center"/>
    </xf>
    <xf numFmtId="38" fontId="6" fillId="0" borderId="3" xfId="17" applyFont="1" applyBorder="1" applyAlignment="1">
      <alignment horizontal="left" vertical="center" wrapText="1" shrinkToFit="1"/>
    </xf>
    <xf numFmtId="38" fontId="6" fillId="0" borderId="1" xfId="17" applyFont="1" applyBorder="1" applyAlignment="1">
      <alignment horizontal="left" vertical="center" shrinkToFit="1"/>
    </xf>
    <xf numFmtId="38" fontId="6" fillId="0" borderId="5" xfId="17" applyFont="1" applyBorder="1" applyAlignment="1">
      <alignment horizontal="left" vertical="center" shrinkToFit="1"/>
    </xf>
    <xf numFmtId="38" fontId="6" fillId="0" borderId="2" xfId="17" applyFont="1" applyBorder="1" applyAlignment="1">
      <alignment horizontal="left" vertical="center" shrinkToFit="1"/>
    </xf>
    <xf numFmtId="38" fontId="4" fillId="0" borderId="3" xfId="17" applyFont="1" applyBorder="1" applyAlignment="1">
      <alignment horizontal="left" vertical="center"/>
    </xf>
    <xf numFmtId="38" fontId="4" fillId="0" borderId="1" xfId="17" applyFont="1" applyBorder="1" applyAlignment="1">
      <alignment horizontal="left" vertical="center"/>
    </xf>
    <xf numFmtId="38" fontId="4" fillId="0" borderId="4" xfId="17" applyFont="1" applyBorder="1" applyAlignment="1">
      <alignment horizontal="left" vertical="center"/>
    </xf>
    <xf numFmtId="38" fontId="4" fillId="0" borderId="0" xfId="17" applyFont="1" applyBorder="1" applyAlignment="1">
      <alignment horizontal="left" vertical="center"/>
    </xf>
    <xf numFmtId="38" fontId="4" fillId="0" borderId="146" xfId="17" applyFont="1" applyBorder="1" applyAlignment="1">
      <alignment horizontal="left" vertical="center" shrinkToFit="1"/>
    </xf>
    <xf numFmtId="38" fontId="4" fillId="0" borderId="147" xfId="17" applyFont="1" applyBorder="1" applyAlignment="1">
      <alignment horizontal="left" vertical="center" shrinkToFit="1"/>
    </xf>
    <xf numFmtId="38" fontId="4" fillId="0" borderId="112" xfId="17" applyFont="1" applyBorder="1" applyAlignment="1">
      <alignment horizontal="left" vertical="center" shrinkToFit="1"/>
    </xf>
    <xf numFmtId="38" fontId="4" fillId="0" borderId="126" xfId="17" applyFont="1" applyBorder="1" applyAlignment="1">
      <alignment horizontal="left" vertical="center" shrinkToFit="1"/>
    </xf>
    <xf numFmtId="38" fontId="1" fillId="0" borderId="112" xfId="17" applyFont="1" applyBorder="1" applyAlignment="1">
      <alignment horizontal="left" vertical="center" wrapText="1" shrinkToFit="1"/>
    </xf>
    <xf numFmtId="38" fontId="1" fillId="0" borderId="126" xfId="17" applyFont="1" applyBorder="1" applyAlignment="1">
      <alignment horizontal="left" vertical="center" shrinkToFit="1"/>
    </xf>
    <xf numFmtId="38" fontId="6" fillId="0" borderId="146" xfId="17" applyFont="1" applyBorder="1" applyAlignment="1">
      <alignment horizontal="left" vertical="center" wrapText="1" shrinkToFit="1"/>
    </xf>
    <xf numFmtId="38" fontId="6" fillId="0" borderId="147" xfId="17" applyFont="1" applyBorder="1" applyAlignment="1">
      <alignment horizontal="left" vertical="center" shrinkToFit="1"/>
    </xf>
    <xf numFmtId="38" fontId="4" fillId="0" borderId="112" xfId="17" applyFont="1" applyBorder="1" applyAlignment="1">
      <alignment horizontal="left" vertical="center"/>
    </xf>
    <xf numFmtId="38" fontId="4" fillId="0" borderId="148" xfId="17" applyFont="1" applyBorder="1" applyAlignment="1">
      <alignment horizontal="left" vertical="center"/>
    </xf>
    <xf numFmtId="38" fontId="4" fillId="0" borderId="70" xfId="17" applyFont="1" applyFill="1" applyBorder="1" applyAlignment="1">
      <alignment horizontal="left" vertical="center" shrinkToFit="1"/>
    </xf>
    <xf numFmtId="38" fontId="4" fillId="0" borderId="149" xfId="17" applyFont="1" applyFill="1" applyBorder="1" applyAlignment="1">
      <alignment horizontal="left" vertical="center" shrinkToFit="1"/>
    </xf>
    <xf numFmtId="38" fontId="4" fillId="0" borderId="71" xfId="17" applyFont="1" applyFill="1" applyBorder="1" applyAlignment="1">
      <alignment horizontal="left" vertical="center" shrinkToFit="1"/>
    </xf>
    <xf numFmtId="38" fontId="4" fillId="0" borderId="77" xfId="17" applyFont="1" applyFill="1" applyBorder="1" applyAlignment="1">
      <alignment horizontal="left" vertical="center" shrinkToFit="1"/>
    </xf>
    <xf numFmtId="38" fontId="4" fillId="0" borderId="146" xfId="17" applyFont="1" applyFill="1" applyBorder="1" applyAlignment="1">
      <alignment horizontal="left" vertical="center"/>
    </xf>
    <xf numFmtId="38" fontId="4" fillId="0" borderId="147" xfId="17" applyFont="1" applyFill="1" applyBorder="1" applyAlignment="1">
      <alignment horizontal="left" vertical="center"/>
    </xf>
    <xf numFmtId="38" fontId="4" fillId="0" borderId="71" xfId="17" applyFont="1" applyBorder="1" applyAlignment="1">
      <alignment horizontal="left" vertical="center"/>
    </xf>
    <xf numFmtId="38" fontId="4" fillId="0" borderId="150" xfId="17" applyFont="1" applyBorder="1" applyAlignment="1">
      <alignment horizontal="left" vertical="center"/>
    </xf>
    <xf numFmtId="38" fontId="4" fillId="0" borderId="70" xfId="17" applyFont="1" applyBorder="1" applyAlignment="1">
      <alignment horizontal="left" vertical="center" shrinkToFit="1"/>
    </xf>
    <xf numFmtId="38" fontId="4" fillId="0" borderId="149" xfId="17" applyFont="1" applyBorder="1" applyAlignment="1">
      <alignment horizontal="left" vertical="center" shrinkToFit="1"/>
    </xf>
    <xf numFmtId="38" fontId="4" fillId="0" borderId="75" xfId="17" applyFont="1" applyBorder="1" applyAlignment="1">
      <alignment horizontal="left" vertical="center" shrinkToFit="1"/>
    </xf>
    <xf numFmtId="38" fontId="4" fillId="0" borderId="79" xfId="17" applyFont="1" applyBorder="1" applyAlignment="1">
      <alignment horizontal="left" vertical="center" shrinkToFit="1"/>
    </xf>
    <xf numFmtId="38" fontId="6" fillId="0" borderId="16" xfId="17" applyFont="1" applyBorder="1" applyAlignment="1">
      <alignment horizontal="left" vertical="center" wrapText="1"/>
    </xf>
    <xf numFmtId="38" fontId="6" fillId="0" borderId="1" xfId="17" applyFont="1" applyBorder="1" applyAlignment="1">
      <alignment horizontal="left" vertical="center" wrapText="1"/>
    </xf>
    <xf numFmtId="38" fontId="6" fillId="0" borderId="14" xfId="17" applyFont="1" applyBorder="1" applyAlignment="1">
      <alignment horizontal="left" vertical="center" wrapText="1"/>
    </xf>
    <xf numFmtId="38" fontId="6" fillId="0" borderId="2" xfId="17" applyFont="1" applyBorder="1" applyAlignment="1">
      <alignment horizontal="left" vertical="center" wrapText="1"/>
    </xf>
    <xf numFmtId="38" fontId="4" fillId="0" borderId="78" xfId="17" applyFont="1" applyBorder="1" applyAlignment="1">
      <alignment horizontal="left" vertical="center"/>
    </xf>
    <xf numFmtId="38" fontId="4" fillId="0" borderId="37" xfId="17" applyFont="1" applyBorder="1" applyAlignment="1">
      <alignment horizontal="left" vertical="center"/>
    </xf>
    <xf numFmtId="38" fontId="4" fillId="0" borderId="15" xfId="17" applyFont="1" applyBorder="1" applyAlignment="1">
      <alignment horizontal="left" vertical="center" wrapText="1"/>
    </xf>
    <xf numFmtId="38" fontId="4" fillId="0" borderId="0" xfId="17" applyFont="1" applyBorder="1" applyAlignment="1">
      <alignment horizontal="left" vertical="center" wrapText="1"/>
    </xf>
    <xf numFmtId="38" fontId="4" fillId="0" borderId="40" xfId="17" applyFont="1" applyBorder="1" applyAlignment="1">
      <alignment horizontal="left" vertical="center" wrapText="1"/>
    </xf>
    <xf numFmtId="38" fontId="4" fillId="0" borderId="108" xfId="17" applyFont="1" applyBorder="1" applyAlignment="1">
      <alignment horizontal="left" vertical="center"/>
    </xf>
    <xf numFmtId="38" fontId="4" fillId="0" borderId="103" xfId="17" applyFont="1" applyBorder="1" applyAlignment="1">
      <alignment horizontal="left" vertical="center"/>
    </xf>
    <xf numFmtId="0" fontId="4" fillId="0" borderId="44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38" fontId="4" fillId="0" borderId="41" xfId="0" applyNumberFormat="1" applyFont="1" applyFill="1" applyBorder="1" applyAlignment="1">
      <alignment vertical="center"/>
    </xf>
    <xf numFmtId="38" fontId="4" fillId="0" borderId="27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19050</xdr:rowOff>
    </xdr:from>
    <xdr:to>
      <xdr:col>6</xdr:col>
      <xdr:colOff>0</xdr:colOff>
      <xdr:row>2</xdr:row>
      <xdr:rowOff>180975</xdr:rowOff>
    </xdr:to>
    <xdr:sp>
      <xdr:nvSpPr>
        <xdr:cNvPr id="1" name="Line 1"/>
        <xdr:cNvSpPr>
          <a:spLocks/>
        </xdr:cNvSpPr>
      </xdr:nvSpPr>
      <xdr:spPr>
        <a:xfrm>
          <a:off x="276225" y="247650"/>
          <a:ext cx="31813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19050</xdr:rowOff>
    </xdr:from>
    <xdr:to>
      <xdr:col>2</xdr:col>
      <xdr:colOff>1590675</xdr:colOff>
      <xdr:row>4</xdr:row>
      <xdr:rowOff>209550</xdr:rowOff>
    </xdr:to>
    <xdr:sp>
      <xdr:nvSpPr>
        <xdr:cNvPr id="1" name="Line 1"/>
        <xdr:cNvSpPr>
          <a:spLocks/>
        </xdr:cNvSpPr>
      </xdr:nvSpPr>
      <xdr:spPr>
        <a:xfrm>
          <a:off x="266700" y="285750"/>
          <a:ext cx="18478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5</xdr:col>
      <xdr:colOff>1333500</xdr:colOff>
      <xdr:row>2</xdr:row>
      <xdr:rowOff>161925</xdr:rowOff>
    </xdr:to>
    <xdr:sp>
      <xdr:nvSpPr>
        <xdr:cNvPr id="1" name="Line 1"/>
        <xdr:cNvSpPr>
          <a:spLocks/>
        </xdr:cNvSpPr>
      </xdr:nvSpPr>
      <xdr:spPr>
        <a:xfrm>
          <a:off x="266700" y="228600"/>
          <a:ext cx="27908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8</xdr:col>
      <xdr:colOff>9525</xdr:colOff>
      <xdr:row>2</xdr:row>
      <xdr:rowOff>180975</xdr:rowOff>
    </xdr:to>
    <xdr:sp>
      <xdr:nvSpPr>
        <xdr:cNvPr id="1" name="Line 1"/>
        <xdr:cNvSpPr>
          <a:spLocks/>
        </xdr:cNvSpPr>
      </xdr:nvSpPr>
      <xdr:spPr>
        <a:xfrm>
          <a:off x="28575" y="276225"/>
          <a:ext cx="38766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9525</xdr:rowOff>
    </xdr:from>
    <xdr:to>
      <xdr:col>5</xdr:col>
      <xdr:colOff>1552575</xdr:colOff>
      <xdr:row>2</xdr:row>
      <xdr:rowOff>161925</xdr:rowOff>
    </xdr:to>
    <xdr:sp>
      <xdr:nvSpPr>
        <xdr:cNvPr id="1" name="Line 1"/>
        <xdr:cNvSpPr>
          <a:spLocks/>
        </xdr:cNvSpPr>
      </xdr:nvSpPr>
      <xdr:spPr>
        <a:xfrm>
          <a:off x="552450" y="257175"/>
          <a:ext cx="24574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9525</xdr:rowOff>
    </xdr:from>
    <xdr:to>
      <xdr:col>6</xdr:col>
      <xdr:colOff>0</xdr:colOff>
      <xdr:row>2</xdr:row>
      <xdr:rowOff>133350</xdr:rowOff>
    </xdr:to>
    <xdr:sp>
      <xdr:nvSpPr>
        <xdr:cNvPr id="1" name="Line 1"/>
        <xdr:cNvSpPr>
          <a:spLocks/>
        </xdr:cNvSpPr>
      </xdr:nvSpPr>
      <xdr:spPr>
        <a:xfrm>
          <a:off x="361950" y="209550"/>
          <a:ext cx="33528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6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" y="219075"/>
          <a:ext cx="26860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9525</xdr:rowOff>
    </xdr:from>
    <xdr:to>
      <xdr:col>6</xdr:col>
      <xdr:colOff>0</xdr:colOff>
      <xdr:row>2</xdr:row>
      <xdr:rowOff>133350</xdr:rowOff>
    </xdr:to>
    <xdr:sp>
      <xdr:nvSpPr>
        <xdr:cNvPr id="1" name="Line 1"/>
        <xdr:cNvSpPr>
          <a:spLocks/>
        </xdr:cNvSpPr>
      </xdr:nvSpPr>
      <xdr:spPr>
        <a:xfrm>
          <a:off x="247650" y="238125"/>
          <a:ext cx="19240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5</xdr:col>
      <xdr:colOff>781050</xdr:colOff>
      <xdr:row>2</xdr:row>
      <xdr:rowOff>133350</xdr:rowOff>
    </xdr:to>
    <xdr:sp>
      <xdr:nvSpPr>
        <xdr:cNvPr id="1" name="Line 1"/>
        <xdr:cNvSpPr>
          <a:spLocks/>
        </xdr:cNvSpPr>
      </xdr:nvSpPr>
      <xdr:spPr>
        <a:xfrm>
          <a:off x="647700" y="266700"/>
          <a:ext cx="36957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J89"/>
  <sheetViews>
    <sheetView tabSelected="1" view="pageBreakPreview" zoomScaleSheetLayoutView="100" workbookViewId="0" topLeftCell="A1">
      <selection activeCell="F5" sqref="F5"/>
    </sheetView>
  </sheetViews>
  <sheetFormatPr defaultColWidth="9.00390625" defaultRowHeight="15" customHeight="1"/>
  <cols>
    <col min="1" max="1" width="4.125" style="583" customWidth="1"/>
    <col min="2" max="2" width="2.75390625" style="585" customWidth="1"/>
    <col min="3" max="3" width="1.37890625" style="585" customWidth="1"/>
    <col min="4" max="4" width="3.50390625" style="585" customWidth="1"/>
    <col min="5" max="5" width="9.00390625" style="585" customWidth="1"/>
    <col min="6" max="6" width="22.375" style="541" customWidth="1"/>
    <col min="7" max="9" width="14.25390625" style="585" customWidth="1"/>
    <col min="10" max="10" width="8.875" style="585" customWidth="1"/>
    <col min="11" max="16384" width="9.00390625" style="584" customWidth="1"/>
  </cols>
  <sheetData>
    <row r="1" spans="1:10" ht="24.75" customHeight="1">
      <c r="A1" s="582"/>
      <c r="B1" s="753" t="s">
        <v>133</v>
      </c>
      <c r="C1" s="753"/>
      <c r="D1" s="754"/>
      <c r="E1" s="754"/>
      <c r="F1" s="754"/>
      <c r="G1" s="754"/>
      <c r="H1" s="754"/>
      <c r="I1" s="754"/>
      <c r="J1" s="15"/>
    </row>
    <row r="2" ht="8.25" customHeight="1"/>
    <row r="3" spans="2:3" ht="15" customHeight="1" thickBot="1">
      <c r="B3" s="261" t="s">
        <v>134</v>
      </c>
      <c r="C3" s="16"/>
    </row>
    <row r="4" spans="1:10" ht="15" customHeight="1">
      <c r="A4" s="586"/>
      <c r="B4" s="111"/>
      <c r="C4" s="112"/>
      <c r="D4" s="112"/>
      <c r="E4" s="112"/>
      <c r="F4" s="134" t="s">
        <v>120</v>
      </c>
      <c r="G4" s="683" t="s">
        <v>468</v>
      </c>
      <c r="H4" s="684" t="s">
        <v>469</v>
      </c>
      <c r="I4" s="758" t="s">
        <v>436</v>
      </c>
      <c r="J4" s="66"/>
    </row>
    <row r="5" spans="2:10" ht="15" customHeight="1" thickBot="1">
      <c r="B5" s="121"/>
      <c r="C5" s="122"/>
      <c r="D5" s="122" t="s">
        <v>121</v>
      </c>
      <c r="E5" s="122"/>
      <c r="F5" s="135"/>
      <c r="G5" s="685" t="s">
        <v>80</v>
      </c>
      <c r="H5" s="686" t="s">
        <v>81</v>
      </c>
      <c r="I5" s="759"/>
      <c r="J5" s="67"/>
    </row>
    <row r="6" spans="2:10" ht="15" customHeight="1">
      <c r="B6" s="114" t="s">
        <v>135</v>
      </c>
      <c r="C6" s="18"/>
      <c r="D6" s="18"/>
      <c r="E6" s="18"/>
      <c r="F6" s="236"/>
      <c r="G6" s="605">
        <v>25294</v>
      </c>
      <c r="H6" s="606">
        <v>27484</v>
      </c>
      <c r="I6" s="547"/>
      <c r="J6" s="68"/>
    </row>
    <row r="7" spans="2:10" ht="15" customHeight="1">
      <c r="B7" s="185" t="s">
        <v>136</v>
      </c>
      <c r="C7" s="20"/>
      <c r="D7" s="20"/>
      <c r="E7" s="20"/>
      <c r="F7" s="139"/>
      <c r="G7" s="607">
        <v>26755</v>
      </c>
      <c r="H7" s="608">
        <v>29830</v>
      </c>
      <c r="I7" s="548"/>
      <c r="J7" s="68"/>
    </row>
    <row r="8" spans="2:10" ht="15" customHeight="1">
      <c r="B8" s="185" t="s">
        <v>137</v>
      </c>
      <c r="C8" s="20"/>
      <c r="D8" s="20"/>
      <c r="E8" s="20"/>
      <c r="F8" s="139"/>
      <c r="G8" s="607">
        <v>31503</v>
      </c>
      <c r="H8" s="608">
        <v>38443</v>
      </c>
      <c r="I8" s="548"/>
      <c r="J8" s="68"/>
    </row>
    <row r="9" spans="2:10" ht="15" customHeight="1">
      <c r="B9" s="185" t="s">
        <v>138</v>
      </c>
      <c r="C9" s="20"/>
      <c r="D9" s="20"/>
      <c r="E9" s="20"/>
      <c r="F9" s="139"/>
      <c r="G9" s="609" t="s">
        <v>139</v>
      </c>
      <c r="H9" s="610" t="s">
        <v>139</v>
      </c>
      <c r="I9" s="549"/>
      <c r="J9" s="69"/>
    </row>
    <row r="10" spans="2:10" ht="15" customHeight="1" thickBot="1">
      <c r="B10" s="197" t="s">
        <v>140</v>
      </c>
      <c r="C10" s="181"/>
      <c r="D10" s="181"/>
      <c r="E10" s="181"/>
      <c r="F10" s="238"/>
      <c r="G10" s="611" t="s">
        <v>141</v>
      </c>
      <c r="H10" s="612" t="s">
        <v>142</v>
      </c>
      <c r="I10" s="550"/>
      <c r="J10" s="69"/>
    </row>
    <row r="11" spans="2:10" ht="15" customHeight="1">
      <c r="B11" s="115" t="s">
        <v>143</v>
      </c>
      <c r="C11" s="47"/>
      <c r="D11" s="47"/>
      <c r="E11" s="47"/>
      <c r="F11" s="239"/>
      <c r="G11" s="552"/>
      <c r="H11" s="553"/>
      <c r="I11" s="551"/>
      <c r="J11" s="70"/>
    </row>
    <row r="12" spans="2:10" ht="15" customHeight="1">
      <c r="B12" s="749"/>
      <c r="C12" s="750"/>
      <c r="D12" s="19" t="s">
        <v>144</v>
      </c>
      <c r="E12" s="20"/>
      <c r="F12" s="139"/>
      <c r="G12" s="613">
        <v>195978</v>
      </c>
      <c r="H12" s="614">
        <v>63461</v>
      </c>
      <c r="I12" s="128">
        <f>SUM(G12:H12)</f>
        <v>259439</v>
      </c>
      <c r="J12" s="47"/>
    </row>
    <row r="13" spans="2:10" ht="15" customHeight="1">
      <c r="B13" s="749"/>
      <c r="C13" s="750"/>
      <c r="D13" s="19" t="s">
        <v>145</v>
      </c>
      <c r="E13" s="20"/>
      <c r="F13" s="139"/>
      <c r="G13" s="613">
        <v>187063</v>
      </c>
      <c r="H13" s="614">
        <v>52031</v>
      </c>
      <c r="I13" s="128">
        <f aca="true" t="shared" si="0" ref="I13:I22">SUM(G13:H13)</f>
        <v>239094</v>
      </c>
      <c r="J13" s="47"/>
    </row>
    <row r="14" spans="2:10" ht="15" customHeight="1">
      <c r="B14" s="749"/>
      <c r="C14" s="750"/>
      <c r="D14" s="19" t="s">
        <v>146</v>
      </c>
      <c r="E14" s="20"/>
      <c r="F14" s="139"/>
      <c r="G14" s="613">
        <v>154166</v>
      </c>
      <c r="H14" s="614">
        <v>80000</v>
      </c>
      <c r="I14" s="128">
        <f t="shared" si="0"/>
        <v>234166</v>
      </c>
      <c r="J14" s="47"/>
    </row>
    <row r="15" spans="2:10" ht="15" customHeight="1">
      <c r="B15" s="749"/>
      <c r="C15" s="750"/>
      <c r="D15" s="19" t="s">
        <v>147</v>
      </c>
      <c r="E15" s="20"/>
      <c r="F15" s="139"/>
      <c r="G15" s="613">
        <v>146556</v>
      </c>
      <c r="H15" s="614">
        <v>62805</v>
      </c>
      <c r="I15" s="128">
        <f t="shared" si="0"/>
        <v>209361</v>
      </c>
      <c r="J15" s="47"/>
    </row>
    <row r="16" spans="2:10" ht="15" customHeight="1">
      <c r="B16" s="749"/>
      <c r="C16" s="750"/>
      <c r="D16" s="19" t="s">
        <v>148</v>
      </c>
      <c r="E16" s="20"/>
      <c r="F16" s="139"/>
      <c r="G16" s="613">
        <v>146556</v>
      </c>
      <c r="H16" s="614">
        <v>62805</v>
      </c>
      <c r="I16" s="128">
        <f t="shared" si="0"/>
        <v>209361</v>
      </c>
      <c r="J16" s="47"/>
    </row>
    <row r="17" spans="2:10" ht="15" customHeight="1">
      <c r="B17" s="749"/>
      <c r="C17" s="750"/>
      <c r="D17" s="19" t="s">
        <v>149</v>
      </c>
      <c r="E17" s="20"/>
      <c r="F17" s="139"/>
      <c r="G17" s="613">
        <v>144881</v>
      </c>
      <c r="H17" s="614">
        <v>61347</v>
      </c>
      <c r="I17" s="128">
        <f t="shared" si="0"/>
        <v>206228</v>
      </c>
      <c r="J17" s="47"/>
    </row>
    <row r="18" spans="2:10" ht="15" customHeight="1">
      <c r="B18" s="749"/>
      <c r="C18" s="750"/>
      <c r="D18" s="19" t="s">
        <v>150</v>
      </c>
      <c r="E18" s="20"/>
      <c r="F18" s="139"/>
      <c r="G18" s="613">
        <v>22555</v>
      </c>
      <c r="H18" s="614">
        <v>3563</v>
      </c>
      <c r="I18" s="128">
        <f t="shared" si="0"/>
        <v>26118</v>
      </c>
      <c r="J18" s="47"/>
    </row>
    <row r="19" spans="2:10" ht="15" customHeight="1">
      <c r="B19" s="749"/>
      <c r="C19" s="750"/>
      <c r="D19" s="19" t="s">
        <v>151</v>
      </c>
      <c r="E19" s="20"/>
      <c r="F19" s="139"/>
      <c r="G19" s="613">
        <v>5046</v>
      </c>
      <c r="H19" s="614">
        <v>575</v>
      </c>
      <c r="I19" s="128">
        <f t="shared" si="0"/>
        <v>5621</v>
      </c>
      <c r="J19" s="47"/>
    </row>
    <row r="20" spans="2:10" ht="15" customHeight="1">
      <c r="B20" s="749"/>
      <c r="C20" s="750"/>
      <c r="D20" s="19" t="s">
        <v>152</v>
      </c>
      <c r="E20" s="20"/>
      <c r="F20" s="139"/>
      <c r="G20" s="613">
        <v>4376</v>
      </c>
      <c r="H20" s="614">
        <v>2038</v>
      </c>
      <c r="I20" s="128">
        <f t="shared" si="0"/>
        <v>6414</v>
      </c>
      <c r="J20" s="47"/>
    </row>
    <row r="21" spans="2:10" ht="15" customHeight="1">
      <c r="B21" s="749"/>
      <c r="C21" s="750"/>
      <c r="D21" s="19" t="s">
        <v>153</v>
      </c>
      <c r="E21" s="20"/>
      <c r="F21" s="139"/>
      <c r="G21" s="613">
        <v>3809</v>
      </c>
      <c r="H21" s="614">
        <v>1937</v>
      </c>
      <c r="I21" s="128">
        <f t="shared" si="0"/>
        <v>5746</v>
      </c>
      <c r="J21" s="47"/>
    </row>
    <row r="22" spans="2:10" ht="15" customHeight="1">
      <c r="B22" s="749"/>
      <c r="C22" s="750"/>
      <c r="D22" s="19" t="s">
        <v>154</v>
      </c>
      <c r="E22" s="20"/>
      <c r="F22" s="139"/>
      <c r="G22" s="613">
        <v>3809</v>
      </c>
      <c r="H22" s="614">
        <v>1937</v>
      </c>
      <c r="I22" s="128">
        <f t="shared" si="0"/>
        <v>5746</v>
      </c>
      <c r="J22" s="47"/>
    </row>
    <row r="23" spans="2:10" ht="15" customHeight="1">
      <c r="B23" s="749"/>
      <c r="C23" s="750"/>
      <c r="D23" s="21" t="s">
        <v>155</v>
      </c>
      <c r="E23" s="22"/>
      <c r="F23" s="237"/>
      <c r="G23" s="694"/>
      <c r="H23" s="695"/>
      <c r="I23" s="696"/>
      <c r="J23" s="70"/>
    </row>
    <row r="24" spans="2:10" ht="15" customHeight="1">
      <c r="B24" s="749"/>
      <c r="C24" s="750"/>
      <c r="D24" s="23"/>
      <c r="E24" s="370" t="s">
        <v>484</v>
      </c>
      <c r="F24" s="487"/>
      <c r="G24" s="533">
        <f>ROUND(G16/G12*100,1)</f>
        <v>74.8</v>
      </c>
      <c r="H24" s="535">
        <f>ROUND(H16/H12*100,1)</f>
        <v>99</v>
      </c>
      <c r="I24" s="537">
        <f>ROUND(I16/I12*100,1)</f>
        <v>80.7</v>
      </c>
      <c r="J24" s="71"/>
    </row>
    <row r="25" spans="2:10" ht="15" customHeight="1">
      <c r="B25" s="749"/>
      <c r="C25" s="750"/>
      <c r="D25" s="23"/>
      <c r="E25" s="370" t="s">
        <v>485</v>
      </c>
      <c r="F25" s="487"/>
      <c r="G25" s="533">
        <f>ROUND(G16/G13*100,1)</f>
        <v>78.3</v>
      </c>
      <c r="H25" s="535">
        <f>ROUND(H16/H13*100,1)</f>
        <v>120.7</v>
      </c>
      <c r="I25" s="537">
        <f>ROUND(I16/I13*100,1)</f>
        <v>87.6</v>
      </c>
      <c r="J25" s="71"/>
    </row>
    <row r="26" spans="2:10" ht="15" customHeight="1">
      <c r="B26" s="749"/>
      <c r="C26" s="750"/>
      <c r="D26" s="23"/>
      <c r="E26" s="370" t="s">
        <v>486</v>
      </c>
      <c r="F26" s="487"/>
      <c r="G26" s="533">
        <f>ROUND(G16/G14*100,1)</f>
        <v>95.1</v>
      </c>
      <c r="H26" s="535">
        <f>ROUND(H16/H14*100,1)</f>
        <v>78.5</v>
      </c>
      <c r="I26" s="537">
        <f>ROUND(I16/I14*100,1)</f>
        <v>89.4</v>
      </c>
      <c r="J26" s="71"/>
    </row>
    <row r="27" spans="2:10" ht="15" customHeight="1">
      <c r="B27" s="749"/>
      <c r="C27" s="750"/>
      <c r="D27" s="23"/>
      <c r="E27" s="370" t="s">
        <v>487</v>
      </c>
      <c r="F27" s="487"/>
      <c r="G27" s="533">
        <f>ROUND(G17/G16*100,1)</f>
        <v>98.9</v>
      </c>
      <c r="H27" s="535">
        <f>ROUND(H17/H16*100,1)</f>
        <v>97.7</v>
      </c>
      <c r="I27" s="537">
        <f>ROUND(I17/I16*100,1)</f>
        <v>98.5</v>
      </c>
      <c r="J27" s="71"/>
    </row>
    <row r="28" spans="2:10" ht="15" customHeight="1">
      <c r="B28" s="749"/>
      <c r="C28" s="750"/>
      <c r="D28" s="23"/>
      <c r="E28" s="370" t="s">
        <v>488</v>
      </c>
      <c r="F28" s="487"/>
      <c r="G28" s="533">
        <f>ROUND(G22/G18*100,1)</f>
        <v>16.9</v>
      </c>
      <c r="H28" s="535">
        <f>ROUND(H22/H18*100,1)</f>
        <v>54.4</v>
      </c>
      <c r="I28" s="537">
        <f>ROUND(I22/I18*100,1)</f>
        <v>22</v>
      </c>
      <c r="J28" s="71"/>
    </row>
    <row r="29" spans="2:10" ht="15" customHeight="1">
      <c r="B29" s="749"/>
      <c r="C29" s="750"/>
      <c r="D29" s="23"/>
      <c r="E29" s="370" t="s">
        <v>489</v>
      </c>
      <c r="F29" s="487"/>
      <c r="G29" s="533">
        <f>ROUND(G22/G19*100,1)</f>
        <v>75.5</v>
      </c>
      <c r="H29" s="535">
        <f>ROUND(H22/H19*100,1)</f>
        <v>336.9</v>
      </c>
      <c r="I29" s="537">
        <f>ROUND(I22/I19*100,1)</f>
        <v>102.2</v>
      </c>
      <c r="J29" s="71"/>
    </row>
    <row r="30" spans="1:10" ht="15" customHeight="1">
      <c r="A30" s="587"/>
      <c r="B30" s="749"/>
      <c r="C30" s="750"/>
      <c r="D30" s="17"/>
      <c r="E30" s="367" t="s">
        <v>490</v>
      </c>
      <c r="F30" s="488"/>
      <c r="G30" s="534">
        <f>ROUND(G22/G20*100,1)</f>
        <v>87</v>
      </c>
      <c r="H30" s="536">
        <f>ROUND(H22/H20*100,1)</f>
        <v>95</v>
      </c>
      <c r="I30" s="538">
        <f>ROUND(I22/I20*100,1)</f>
        <v>89.6</v>
      </c>
      <c r="J30" s="71"/>
    </row>
    <row r="31" spans="1:10" ht="15" customHeight="1" thickBot="1">
      <c r="A31" s="586"/>
      <c r="B31" s="751"/>
      <c r="C31" s="752"/>
      <c r="D31" s="143" t="s">
        <v>448</v>
      </c>
      <c r="E31" s="181"/>
      <c r="F31" s="238"/>
      <c r="G31" s="615">
        <f>G16/G22</f>
        <v>38.47624048306642</v>
      </c>
      <c r="H31" s="616">
        <f>H16/H22</f>
        <v>32.42385131646876</v>
      </c>
      <c r="I31" s="539">
        <f>I16/I22</f>
        <v>36.435955447267666</v>
      </c>
      <c r="J31" s="71"/>
    </row>
    <row r="32" spans="2:10" ht="15" customHeight="1">
      <c r="B32" s="115" t="s">
        <v>156</v>
      </c>
      <c r="C32" s="47"/>
      <c r="D32" s="47"/>
      <c r="E32" s="47"/>
      <c r="F32" s="239"/>
      <c r="G32" s="552"/>
      <c r="H32" s="553"/>
      <c r="I32" s="693"/>
      <c r="J32" s="70"/>
    </row>
    <row r="33" spans="2:10" ht="15" customHeight="1">
      <c r="B33" s="749"/>
      <c r="C33" s="750"/>
      <c r="D33" s="21" t="s">
        <v>157</v>
      </c>
      <c r="E33" s="22"/>
      <c r="F33" s="237"/>
      <c r="G33" s="613">
        <v>92606754</v>
      </c>
      <c r="H33" s="614">
        <v>43227760</v>
      </c>
      <c r="I33" s="127">
        <f>SUM(I34:I38)</f>
        <v>135834514</v>
      </c>
      <c r="J33" s="72"/>
    </row>
    <row r="34" spans="2:10" ht="15" customHeight="1">
      <c r="B34" s="749"/>
      <c r="C34" s="750"/>
      <c r="D34" s="755" t="s">
        <v>158</v>
      </c>
      <c r="E34" s="454" t="s">
        <v>159</v>
      </c>
      <c r="F34" s="489"/>
      <c r="G34" s="617">
        <v>28308616</v>
      </c>
      <c r="H34" s="618">
        <v>15911925</v>
      </c>
      <c r="I34" s="326">
        <f>SUM(G34:H34)</f>
        <v>44220541</v>
      </c>
      <c r="J34" s="47"/>
    </row>
    <row r="35" spans="2:10" ht="15" customHeight="1">
      <c r="B35" s="749"/>
      <c r="C35" s="750"/>
      <c r="D35" s="756"/>
      <c r="E35" s="336" t="s">
        <v>160</v>
      </c>
      <c r="F35" s="487"/>
      <c r="G35" s="619">
        <v>48134907</v>
      </c>
      <c r="H35" s="620">
        <v>9880400</v>
      </c>
      <c r="I35" s="302">
        <f aca="true" t="shared" si="1" ref="I35:I44">SUM(G35:H35)</f>
        <v>58015307</v>
      </c>
      <c r="J35" s="47"/>
    </row>
    <row r="36" spans="2:10" ht="15" customHeight="1">
      <c r="B36" s="749"/>
      <c r="C36" s="750"/>
      <c r="D36" s="756"/>
      <c r="E36" s="336" t="s">
        <v>161</v>
      </c>
      <c r="F36" s="487"/>
      <c r="G36" s="619">
        <v>5411520</v>
      </c>
      <c r="H36" s="620">
        <v>1911409</v>
      </c>
      <c r="I36" s="302">
        <f t="shared" si="1"/>
        <v>7322929</v>
      </c>
      <c r="J36" s="47"/>
    </row>
    <row r="37" spans="2:10" ht="15" customHeight="1">
      <c r="B37" s="749"/>
      <c r="C37" s="750"/>
      <c r="D37" s="756"/>
      <c r="E37" s="336" t="s">
        <v>162</v>
      </c>
      <c r="F37" s="487"/>
      <c r="G37" s="619">
        <v>0</v>
      </c>
      <c r="H37" s="620">
        <v>0</v>
      </c>
      <c r="I37" s="302">
        <f t="shared" si="1"/>
        <v>0</v>
      </c>
      <c r="J37" s="47"/>
    </row>
    <row r="38" spans="2:10" ht="15" customHeight="1">
      <c r="B38" s="749"/>
      <c r="C38" s="750"/>
      <c r="D38" s="757"/>
      <c r="E38" s="457" t="s">
        <v>163</v>
      </c>
      <c r="F38" s="488"/>
      <c r="G38" s="621">
        <v>10751711</v>
      </c>
      <c r="H38" s="622">
        <v>15524026</v>
      </c>
      <c r="I38" s="333">
        <f t="shared" si="1"/>
        <v>26275737</v>
      </c>
      <c r="J38" s="47"/>
    </row>
    <row r="39" spans="2:10" ht="15" customHeight="1">
      <c r="B39" s="749"/>
      <c r="C39" s="750"/>
      <c r="D39" s="755" t="s">
        <v>164</v>
      </c>
      <c r="E39" s="454" t="s">
        <v>165</v>
      </c>
      <c r="F39" s="489"/>
      <c r="G39" s="617">
        <v>59973576</v>
      </c>
      <c r="H39" s="618">
        <v>28631702</v>
      </c>
      <c r="I39" s="326">
        <f t="shared" si="1"/>
        <v>88605278</v>
      </c>
      <c r="J39" s="47"/>
    </row>
    <row r="40" spans="2:10" ht="15" customHeight="1">
      <c r="B40" s="749"/>
      <c r="C40" s="750"/>
      <c r="D40" s="756"/>
      <c r="E40" s="336" t="s">
        <v>166</v>
      </c>
      <c r="F40" s="487"/>
      <c r="G40" s="619">
        <v>3896684</v>
      </c>
      <c r="H40" s="620">
        <v>1130941</v>
      </c>
      <c r="I40" s="302">
        <f t="shared" si="1"/>
        <v>5027625</v>
      </c>
      <c r="J40" s="47"/>
    </row>
    <row r="41" spans="2:10" ht="15" customHeight="1">
      <c r="B41" s="749"/>
      <c r="C41" s="750"/>
      <c r="D41" s="756"/>
      <c r="E41" s="336" t="s">
        <v>167</v>
      </c>
      <c r="F41" s="487"/>
      <c r="G41" s="619">
        <v>23437476</v>
      </c>
      <c r="H41" s="620">
        <v>12016173</v>
      </c>
      <c r="I41" s="302">
        <f t="shared" si="1"/>
        <v>35453649</v>
      </c>
      <c r="J41" s="47"/>
    </row>
    <row r="42" spans="2:10" ht="15" customHeight="1">
      <c r="B42" s="749"/>
      <c r="C42" s="750"/>
      <c r="D42" s="756"/>
      <c r="E42" s="336" t="s">
        <v>162</v>
      </c>
      <c r="F42" s="487"/>
      <c r="G42" s="619">
        <v>3880117</v>
      </c>
      <c r="H42" s="620">
        <v>0</v>
      </c>
      <c r="I42" s="302">
        <f t="shared" si="1"/>
        <v>3880117</v>
      </c>
      <c r="J42" s="47"/>
    </row>
    <row r="43" spans="2:10" ht="15" customHeight="1">
      <c r="B43" s="749"/>
      <c r="C43" s="750"/>
      <c r="D43" s="757"/>
      <c r="E43" s="457" t="s">
        <v>168</v>
      </c>
      <c r="F43" s="488"/>
      <c r="G43" s="621">
        <v>1418901</v>
      </c>
      <c r="H43" s="622">
        <v>1448944</v>
      </c>
      <c r="I43" s="333">
        <f t="shared" si="1"/>
        <v>2867845</v>
      </c>
      <c r="J43" s="47"/>
    </row>
    <row r="44" spans="2:10" ht="15" customHeight="1" thickBot="1">
      <c r="B44" s="751"/>
      <c r="C44" s="752"/>
      <c r="D44" s="143" t="s">
        <v>169</v>
      </c>
      <c r="E44" s="181"/>
      <c r="F44" s="238"/>
      <c r="G44" s="623">
        <v>54791406</v>
      </c>
      <c r="H44" s="624">
        <v>28825881</v>
      </c>
      <c r="I44" s="144">
        <f t="shared" si="1"/>
        <v>83617287</v>
      </c>
      <c r="J44" s="47"/>
    </row>
    <row r="45" spans="2:10" ht="15" customHeight="1">
      <c r="B45" s="115" t="s">
        <v>170</v>
      </c>
      <c r="C45" s="47"/>
      <c r="D45" s="47"/>
      <c r="E45" s="47"/>
      <c r="F45" s="239"/>
      <c r="G45" s="552"/>
      <c r="H45" s="553"/>
      <c r="I45" s="693"/>
      <c r="J45" s="70"/>
    </row>
    <row r="46" spans="2:10" ht="15" customHeight="1">
      <c r="B46" s="749"/>
      <c r="C46" s="750"/>
      <c r="D46" s="21" t="s">
        <v>171</v>
      </c>
      <c r="E46" s="22"/>
      <c r="F46" s="237"/>
      <c r="G46" s="49">
        <v>764</v>
      </c>
      <c r="H46" s="84">
        <v>504</v>
      </c>
      <c r="I46" s="127">
        <f>SUM(I48:I50)</f>
        <v>1268</v>
      </c>
      <c r="J46" s="72"/>
    </row>
    <row r="47" spans="2:10" ht="15" customHeight="1">
      <c r="B47" s="749"/>
      <c r="C47" s="750"/>
      <c r="D47" s="23"/>
      <c r="E47" s="21" t="s">
        <v>172</v>
      </c>
      <c r="F47" s="237"/>
      <c r="G47" s="554"/>
      <c r="H47" s="555"/>
      <c r="I47" s="696"/>
      <c r="J47" s="70"/>
    </row>
    <row r="48" spans="2:10" ht="15" customHeight="1">
      <c r="B48" s="749"/>
      <c r="C48" s="750"/>
      <c r="D48" s="23"/>
      <c r="E48" s="23"/>
      <c r="F48" s="299" t="s">
        <v>173</v>
      </c>
      <c r="G48" s="280">
        <v>760</v>
      </c>
      <c r="H48" s="281">
        <v>377</v>
      </c>
      <c r="I48" s="302">
        <f>SUM(G48:H48)</f>
        <v>1137</v>
      </c>
      <c r="J48" s="47"/>
    </row>
    <row r="49" spans="2:10" ht="15" customHeight="1">
      <c r="B49" s="749"/>
      <c r="C49" s="750"/>
      <c r="D49" s="23"/>
      <c r="E49" s="23"/>
      <c r="F49" s="299" t="s">
        <v>174</v>
      </c>
      <c r="G49" s="280">
        <v>4</v>
      </c>
      <c r="H49" s="281">
        <v>127</v>
      </c>
      <c r="I49" s="302">
        <f>SUM(G49:H49)</f>
        <v>131</v>
      </c>
      <c r="J49" s="47"/>
    </row>
    <row r="50" spans="2:10" ht="15" customHeight="1">
      <c r="B50" s="749"/>
      <c r="C50" s="750"/>
      <c r="D50" s="23"/>
      <c r="E50" s="17"/>
      <c r="F50" s="330" t="s">
        <v>175</v>
      </c>
      <c r="G50" s="331">
        <v>0</v>
      </c>
      <c r="H50" s="332">
        <v>0</v>
      </c>
      <c r="I50" s="333">
        <f>SUM(G50:H50)</f>
        <v>0</v>
      </c>
      <c r="J50" s="47"/>
    </row>
    <row r="51" spans="2:10" ht="15" customHeight="1">
      <c r="B51" s="749"/>
      <c r="C51" s="750"/>
      <c r="D51" s="23"/>
      <c r="E51" s="21" t="s">
        <v>176</v>
      </c>
      <c r="F51" s="237"/>
      <c r="G51" s="554"/>
      <c r="H51" s="555"/>
      <c r="I51" s="696"/>
      <c r="J51" s="70"/>
    </row>
    <row r="52" spans="2:10" ht="15" customHeight="1">
      <c r="B52" s="749"/>
      <c r="C52" s="750"/>
      <c r="D52" s="23"/>
      <c r="E52" s="23"/>
      <c r="F52" s="299" t="s">
        <v>177</v>
      </c>
      <c r="G52" s="300">
        <v>0</v>
      </c>
      <c r="H52" s="301">
        <v>0</v>
      </c>
      <c r="I52" s="302"/>
      <c r="J52" s="47"/>
    </row>
    <row r="53" spans="2:10" ht="15" customHeight="1">
      <c r="B53" s="749"/>
      <c r="C53" s="750"/>
      <c r="D53" s="23"/>
      <c r="E53" s="23"/>
      <c r="F53" s="299" t="s">
        <v>178</v>
      </c>
      <c r="G53" s="300">
        <v>0</v>
      </c>
      <c r="H53" s="301">
        <v>0</v>
      </c>
      <c r="I53" s="302"/>
      <c r="J53" s="47"/>
    </row>
    <row r="54" spans="2:10" ht="15" customHeight="1" thickBot="1">
      <c r="B54" s="751"/>
      <c r="C54" s="752"/>
      <c r="D54" s="140"/>
      <c r="E54" s="140"/>
      <c r="F54" s="315" t="s">
        <v>179</v>
      </c>
      <c r="G54" s="316">
        <v>0</v>
      </c>
      <c r="H54" s="317">
        <v>0</v>
      </c>
      <c r="I54" s="318"/>
      <c r="J54" s="47"/>
    </row>
    <row r="55" spans="2:10" ht="15" customHeight="1">
      <c r="B55" s="115" t="s">
        <v>180</v>
      </c>
      <c r="C55" s="47"/>
      <c r="D55" s="47"/>
      <c r="E55" s="47"/>
      <c r="F55" s="239"/>
      <c r="G55" s="552"/>
      <c r="H55" s="553"/>
      <c r="I55" s="693"/>
      <c r="J55" s="70"/>
    </row>
    <row r="56" spans="2:10" ht="15" customHeight="1">
      <c r="B56" s="749"/>
      <c r="C56" s="750"/>
      <c r="D56" s="21" t="s">
        <v>181</v>
      </c>
      <c r="E56" s="22"/>
      <c r="F56" s="237" t="s">
        <v>450</v>
      </c>
      <c r="G56" s="82">
        <v>1</v>
      </c>
      <c r="H56" s="80">
        <v>1</v>
      </c>
      <c r="I56" s="130">
        <f aca="true" t="shared" si="2" ref="I56:I61">SUM(G56:H56)</f>
        <v>2</v>
      </c>
      <c r="J56" s="72"/>
    </row>
    <row r="57" spans="2:10" ht="15" customHeight="1">
      <c r="B57" s="749"/>
      <c r="C57" s="750"/>
      <c r="D57" s="23"/>
      <c r="E57" s="370" t="s">
        <v>182</v>
      </c>
      <c r="F57" s="487"/>
      <c r="G57" s="300">
        <v>0</v>
      </c>
      <c r="H57" s="301">
        <v>0</v>
      </c>
      <c r="I57" s="282">
        <f t="shared" si="2"/>
        <v>0</v>
      </c>
      <c r="J57" s="72"/>
    </row>
    <row r="58" spans="2:10" ht="15" customHeight="1">
      <c r="B58" s="749"/>
      <c r="C58" s="750"/>
      <c r="D58" s="23"/>
      <c r="E58" s="370" t="s">
        <v>183</v>
      </c>
      <c r="F58" s="487"/>
      <c r="G58" s="280">
        <v>1</v>
      </c>
      <c r="H58" s="281">
        <v>1</v>
      </c>
      <c r="I58" s="282">
        <f t="shared" si="2"/>
        <v>2</v>
      </c>
      <c r="J58" s="72"/>
    </row>
    <row r="59" spans="2:10" ht="15" customHeight="1">
      <c r="B59" s="749"/>
      <c r="C59" s="750"/>
      <c r="D59" s="23"/>
      <c r="E59" s="370" t="s">
        <v>184</v>
      </c>
      <c r="F59" s="487"/>
      <c r="G59" s="300">
        <v>0</v>
      </c>
      <c r="H59" s="301">
        <v>0</v>
      </c>
      <c r="I59" s="282">
        <f t="shared" si="2"/>
        <v>0</v>
      </c>
      <c r="J59" s="72"/>
    </row>
    <row r="60" spans="2:10" ht="15" customHeight="1">
      <c r="B60" s="749"/>
      <c r="C60" s="750"/>
      <c r="D60" s="17"/>
      <c r="E60" s="367" t="s">
        <v>185</v>
      </c>
      <c r="F60" s="488"/>
      <c r="G60" s="331">
        <v>0</v>
      </c>
      <c r="H60" s="332">
        <v>0</v>
      </c>
      <c r="I60" s="270">
        <f t="shared" si="2"/>
        <v>0</v>
      </c>
      <c r="J60" s="72"/>
    </row>
    <row r="61" spans="2:10" ht="15" customHeight="1">
      <c r="B61" s="749"/>
      <c r="C61" s="750"/>
      <c r="D61" s="19" t="s">
        <v>186</v>
      </c>
      <c r="E61" s="20"/>
      <c r="F61" s="139"/>
      <c r="G61" s="49">
        <v>84000</v>
      </c>
      <c r="H61" s="84">
        <v>64000</v>
      </c>
      <c r="I61" s="127">
        <f t="shared" si="2"/>
        <v>148000</v>
      </c>
      <c r="J61" s="72"/>
    </row>
    <row r="62" spans="2:10" ht="15" customHeight="1">
      <c r="B62" s="749"/>
      <c r="C62" s="750"/>
      <c r="D62" s="21" t="s">
        <v>187</v>
      </c>
      <c r="E62" s="22"/>
      <c r="F62" s="237"/>
      <c r="G62" s="554"/>
      <c r="H62" s="555"/>
      <c r="I62" s="696"/>
      <c r="J62" s="70"/>
    </row>
    <row r="63" spans="2:10" ht="15" customHeight="1">
      <c r="B63" s="749"/>
      <c r="C63" s="750"/>
      <c r="D63" s="23"/>
      <c r="E63" s="370" t="s">
        <v>188</v>
      </c>
      <c r="F63" s="487"/>
      <c r="G63" s="280">
        <v>84000</v>
      </c>
      <c r="H63" s="281">
        <v>48000</v>
      </c>
      <c r="I63" s="302">
        <f>SUM(G63:H63)</f>
        <v>132000</v>
      </c>
      <c r="J63" s="47"/>
    </row>
    <row r="64" spans="2:10" ht="15" customHeight="1">
      <c r="B64" s="749"/>
      <c r="C64" s="750"/>
      <c r="D64" s="17"/>
      <c r="E64" s="367" t="s">
        <v>189</v>
      </c>
      <c r="F64" s="488"/>
      <c r="G64" s="331">
        <v>0</v>
      </c>
      <c r="H64" s="332">
        <v>0</v>
      </c>
      <c r="I64" s="333">
        <f>SUM(G64:H64)</f>
        <v>0</v>
      </c>
      <c r="J64" s="47"/>
    </row>
    <row r="65" spans="2:10" ht="15" customHeight="1">
      <c r="B65" s="749"/>
      <c r="C65" s="750"/>
      <c r="D65" s="21" t="s">
        <v>190</v>
      </c>
      <c r="E65" s="22"/>
      <c r="F65" s="237"/>
      <c r="G65" s="554"/>
      <c r="H65" s="555"/>
      <c r="I65" s="696"/>
      <c r="J65" s="70"/>
    </row>
    <row r="66" spans="2:10" ht="15" customHeight="1">
      <c r="B66" s="749"/>
      <c r="C66" s="750"/>
      <c r="D66" s="23"/>
      <c r="E66" s="370" t="s">
        <v>188</v>
      </c>
      <c r="F66" s="487"/>
      <c r="G66" s="280">
        <v>102300</v>
      </c>
      <c r="H66" s="281">
        <v>34327</v>
      </c>
      <c r="I66" s="302">
        <f>SUM(G66:H66)</f>
        <v>136627</v>
      </c>
      <c r="J66" s="47"/>
    </row>
    <row r="67" spans="2:10" ht="15" customHeight="1">
      <c r="B67" s="749"/>
      <c r="C67" s="750"/>
      <c r="D67" s="17"/>
      <c r="E67" s="367" t="s">
        <v>189</v>
      </c>
      <c r="F67" s="488"/>
      <c r="G67" s="331">
        <v>0</v>
      </c>
      <c r="H67" s="332">
        <v>0</v>
      </c>
      <c r="I67" s="333">
        <f aca="true" t="shared" si="3" ref="I67:I72">SUM(G67:H67)</f>
        <v>0</v>
      </c>
      <c r="J67" s="47"/>
    </row>
    <row r="68" spans="2:10" ht="15" customHeight="1">
      <c r="B68" s="749"/>
      <c r="C68" s="750"/>
      <c r="D68" s="19" t="s">
        <v>191</v>
      </c>
      <c r="E68" s="20"/>
      <c r="F68" s="139"/>
      <c r="G68" s="49">
        <v>63511</v>
      </c>
      <c r="H68" s="84">
        <v>28960</v>
      </c>
      <c r="I68" s="128">
        <f t="shared" si="3"/>
        <v>92471</v>
      </c>
      <c r="J68" s="47"/>
    </row>
    <row r="69" spans="2:10" ht="15" customHeight="1">
      <c r="B69" s="749"/>
      <c r="C69" s="750"/>
      <c r="D69" s="21" t="s">
        <v>192</v>
      </c>
      <c r="E69" s="22"/>
      <c r="F69" s="237"/>
      <c r="G69" s="82">
        <v>23181396</v>
      </c>
      <c r="H69" s="80">
        <v>10943688</v>
      </c>
      <c r="I69" s="338">
        <f t="shared" si="3"/>
        <v>34125084</v>
      </c>
      <c r="J69" s="47"/>
    </row>
    <row r="70" spans="2:10" ht="15" customHeight="1">
      <c r="B70" s="749"/>
      <c r="C70" s="750"/>
      <c r="D70" s="23"/>
      <c r="E70" s="370" t="s">
        <v>193</v>
      </c>
      <c r="F70" s="487"/>
      <c r="G70" s="280">
        <v>23181396</v>
      </c>
      <c r="H70" s="281">
        <v>10943688</v>
      </c>
      <c r="I70" s="302">
        <f t="shared" si="3"/>
        <v>34125084</v>
      </c>
      <c r="J70" s="47"/>
    </row>
    <row r="71" spans="2:10" ht="15" customHeight="1">
      <c r="B71" s="749"/>
      <c r="C71" s="750"/>
      <c r="D71" s="17"/>
      <c r="E71" s="367" t="s">
        <v>194</v>
      </c>
      <c r="F71" s="488"/>
      <c r="G71" s="331">
        <v>0</v>
      </c>
      <c r="H71" s="332">
        <v>0</v>
      </c>
      <c r="I71" s="333">
        <f t="shared" si="3"/>
        <v>0</v>
      </c>
      <c r="J71" s="47"/>
    </row>
    <row r="72" spans="2:10" ht="15" customHeight="1">
      <c r="B72" s="749"/>
      <c r="C72" s="750"/>
      <c r="D72" s="19" t="s">
        <v>195</v>
      </c>
      <c r="E72" s="20"/>
      <c r="F72" s="139"/>
      <c r="G72" s="49">
        <v>17955239</v>
      </c>
      <c r="H72" s="84">
        <v>10135385</v>
      </c>
      <c r="I72" s="128">
        <f t="shared" si="3"/>
        <v>28090624</v>
      </c>
      <c r="J72" s="47"/>
    </row>
    <row r="73" spans="2:10" ht="15" customHeight="1">
      <c r="B73" s="749"/>
      <c r="C73" s="750"/>
      <c r="D73" s="21" t="s">
        <v>196</v>
      </c>
      <c r="E73" s="22"/>
      <c r="F73" s="237"/>
      <c r="G73" s="554"/>
      <c r="H73" s="555"/>
      <c r="I73" s="696"/>
      <c r="J73" s="70"/>
    </row>
    <row r="74" spans="2:10" ht="15" customHeight="1">
      <c r="B74" s="749"/>
      <c r="C74" s="750"/>
      <c r="D74" s="23"/>
      <c r="E74" s="370" t="s">
        <v>197</v>
      </c>
      <c r="F74" s="487"/>
      <c r="G74" s="280">
        <v>456</v>
      </c>
      <c r="H74" s="281">
        <v>308</v>
      </c>
      <c r="I74" s="302">
        <f>SUM(G74:H74)</f>
        <v>764</v>
      </c>
      <c r="J74" s="47"/>
    </row>
    <row r="75" spans="2:10" ht="15" customHeight="1">
      <c r="B75" s="749"/>
      <c r="C75" s="750"/>
      <c r="D75" s="17"/>
      <c r="E75" s="367" t="s">
        <v>198</v>
      </c>
      <c r="F75" s="488"/>
      <c r="G75" s="335">
        <v>98</v>
      </c>
      <c r="H75" s="269">
        <v>97</v>
      </c>
      <c r="I75" s="333">
        <f>SUM(G75:H75)</f>
        <v>195</v>
      </c>
      <c r="J75" s="47"/>
    </row>
    <row r="76" spans="2:10" ht="15" customHeight="1" thickBot="1">
      <c r="B76" s="751"/>
      <c r="C76" s="752"/>
      <c r="D76" s="143" t="s">
        <v>199</v>
      </c>
      <c r="E76" s="181"/>
      <c r="F76" s="238"/>
      <c r="G76" s="133">
        <v>59497</v>
      </c>
      <c r="H76" s="124">
        <v>60035</v>
      </c>
      <c r="I76" s="144">
        <f>SUM(G76:H76)</f>
        <v>119532</v>
      </c>
      <c r="J76" s="47"/>
    </row>
    <row r="77" spans="2:10" ht="15" customHeight="1">
      <c r="B77" s="115" t="s">
        <v>200</v>
      </c>
      <c r="C77" s="47"/>
      <c r="D77" s="47"/>
      <c r="E77" s="47"/>
      <c r="F77" s="239"/>
      <c r="G77" s="552"/>
      <c r="H77" s="553"/>
      <c r="I77" s="693"/>
      <c r="J77" s="70"/>
    </row>
    <row r="78" spans="2:10" ht="15" customHeight="1">
      <c r="B78" s="749"/>
      <c r="C78" s="750"/>
      <c r="D78" s="19" t="s">
        <v>449</v>
      </c>
      <c r="E78" s="20"/>
      <c r="F78" s="139"/>
      <c r="G78" s="49">
        <v>14</v>
      </c>
      <c r="H78" s="84">
        <v>6</v>
      </c>
      <c r="I78" s="128">
        <f>SUM(G78:H78)</f>
        <v>20</v>
      </c>
      <c r="J78" s="47"/>
    </row>
    <row r="79" spans="2:10" ht="15" customHeight="1">
      <c r="B79" s="749"/>
      <c r="C79" s="750"/>
      <c r="D79" s="21" t="s">
        <v>201</v>
      </c>
      <c r="E79" s="22"/>
      <c r="F79" s="237"/>
      <c r="G79" s="554"/>
      <c r="H79" s="555"/>
      <c r="I79" s="696"/>
      <c r="J79" s="70"/>
    </row>
    <row r="80" spans="2:10" ht="15" customHeight="1">
      <c r="B80" s="749"/>
      <c r="C80" s="750"/>
      <c r="D80" s="23"/>
      <c r="E80" s="370" t="s">
        <v>188</v>
      </c>
      <c r="F80" s="487"/>
      <c r="G80" s="280">
        <v>102240</v>
      </c>
      <c r="H80" s="301">
        <v>0</v>
      </c>
      <c r="I80" s="302">
        <f>SUM(G80:H80)</f>
        <v>102240</v>
      </c>
      <c r="J80" s="47"/>
    </row>
    <row r="81" spans="2:10" ht="15" customHeight="1" thickBot="1">
      <c r="B81" s="751"/>
      <c r="C81" s="752"/>
      <c r="D81" s="140"/>
      <c r="E81" s="374" t="s">
        <v>189</v>
      </c>
      <c r="F81" s="490"/>
      <c r="G81" s="316">
        <v>0</v>
      </c>
      <c r="H81" s="317">
        <v>0</v>
      </c>
      <c r="I81" s="318">
        <f>SUM(G81:H81)</f>
        <v>0</v>
      </c>
      <c r="J81" s="47"/>
    </row>
    <row r="82" spans="2:10" ht="15" customHeight="1">
      <c r="B82" s="115" t="s">
        <v>202</v>
      </c>
      <c r="C82" s="47"/>
      <c r="D82" s="47"/>
      <c r="E82" s="47"/>
      <c r="F82" s="239"/>
      <c r="G82" s="552"/>
      <c r="H82" s="553"/>
      <c r="I82" s="693"/>
      <c r="J82" s="70"/>
    </row>
    <row r="83" spans="2:10" ht="15" customHeight="1">
      <c r="B83" s="749"/>
      <c r="C83" s="750"/>
      <c r="D83" s="21" t="s">
        <v>203</v>
      </c>
      <c r="E83" s="22"/>
      <c r="F83" s="237"/>
      <c r="G83" s="82">
        <v>17</v>
      </c>
      <c r="H83" s="80">
        <v>8</v>
      </c>
      <c r="I83" s="130">
        <f>SUM(G83:H83)</f>
        <v>25</v>
      </c>
      <c r="J83" s="72"/>
    </row>
    <row r="84" spans="2:10" ht="15" customHeight="1">
      <c r="B84" s="749"/>
      <c r="C84" s="750"/>
      <c r="D84" s="23"/>
      <c r="E84" s="370" t="s">
        <v>204</v>
      </c>
      <c r="F84" s="487"/>
      <c r="G84" s="280">
        <v>9</v>
      </c>
      <c r="H84" s="281">
        <v>0</v>
      </c>
      <c r="I84" s="282">
        <f aca="true" t="shared" si="4" ref="I84:I89">SUM(G84:H84)</f>
        <v>9</v>
      </c>
      <c r="J84" s="72"/>
    </row>
    <row r="85" spans="1:10" ht="15" customHeight="1">
      <c r="A85" s="586"/>
      <c r="B85" s="749"/>
      <c r="C85" s="750"/>
      <c r="D85" s="23"/>
      <c r="E85" s="370" t="s">
        <v>205</v>
      </c>
      <c r="F85" s="487"/>
      <c r="G85" s="280">
        <v>2</v>
      </c>
      <c r="H85" s="281">
        <v>0</v>
      </c>
      <c r="I85" s="282">
        <f t="shared" si="4"/>
        <v>2</v>
      </c>
      <c r="J85" s="72"/>
    </row>
    <row r="86" spans="1:10" ht="15" customHeight="1">
      <c r="A86" s="586"/>
      <c r="B86" s="749"/>
      <c r="C86" s="750"/>
      <c r="D86" s="23"/>
      <c r="E86" s="370" t="s">
        <v>206</v>
      </c>
      <c r="F86" s="487"/>
      <c r="G86" s="280">
        <v>6</v>
      </c>
      <c r="H86" s="281">
        <v>1</v>
      </c>
      <c r="I86" s="282">
        <f t="shared" si="4"/>
        <v>7</v>
      </c>
      <c r="J86" s="72"/>
    </row>
    <row r="87" spans="1:10" ht="15" customHeight="1">
      <c r="A87" s="586"/>
      <c r="B87" s="749"/>
      <c r="C87" s="750"/>
      <c r="D87" s="17"/>
      <c r="E87" s="367" t="s">
        <v>207</v>
      </c>
      <c r="F87" s="488"/>
      <c r="G87" s="335">
        <v>0</v>
      </c>
      <c r="H87" s="269">
        <v>7</v>
      </c>
      <c r="I87" s="270">
        <f t="shared" si="4"/>
        <v>7</v>
      </c>
      <c r="J87" s="72"/>
    </row>
    <row r="88" spans="1:10" ht="15" customHeight="1">
      <c r="A88" s="586"/>
      <c r="B88" s="749"/>
      <c r="C88" s="750"/>
      <c r="D88" s="19" t="s">
        <v>208</v>
      </c>
      <c r="E88" s="20"/>
      <c r="F88" s="139"/>
      <c r="G88" s="49">
        <v>16</v>
      </c>
      <c r="H88" s="84">
        <v>1</v>
      </c>
      <c r="I88" s="127">
        <f t="shared" si="4"/>
        <v>17</v>
      </c>
      <c r="J88" s="72"/>
    </row>
    <row r="89" spans="1:10" ht="15" customHeight="1" thickBot="1">
      <c r="A89" s="586"/>
      <c r="B89" s="751"/>
      <c r="C89" s="752"/>
      <c r="D89" s="143"/>
      <c r="E89" s="181" t="s">
        <v>82</v>
      </c>
      <c r="F89" s="238"/>
      <c r="G89" s="133">
        <v>33</v>
      </c>
      <c r="H89" s="124">
        <v>9</v>
      </c>
      <c r="I89" s="132">
        <f t="shared" si="4"/>
        <v>42</v>
      </c>
      <c r="J89" s="72"/>
    </row>
  </sheetData>
  <mergeCells count="10">
    <mergeCell ref="B1:I1"/>
    <mergeCell ref="D34:D38"/>
    <mergeCell ref="D39:D43"/>
    <mergeCell ref="B12:C31"/>
    <mergeCell ref="B33:C44"/>
    <mergeCell ref="I4:I5"/>
    <mergeCell ref="B46:C54"/>
    <mergeCell ref="B56:C76"/>
    <mergeCell ref="B78:C81"/>
    <mergeCell ref="B83:C89"/>
  </mergeCells>
  <conditionalFormatting sqref="A1:IV65536">
    <cfRule type="cellIs" priority="1" dxfId="0" operator="equal" stopIfTrue="1">
      <formula>0</formula>
    </cfRule>
  </conditionalFormatting>
  <printOptions/>
  <pageMargins left="0.7874015748031497" right="0.7874015748031497" top="0.5511811023622047" bottom="0.4724409448818898" header="0.5118110236220472" footer="0.1968503937007874"/>
  <pageSetup errors="blank" horizontalDpi="600" verticalDpi="600" orientation="portrait" paperSize="9" r:id="rId1"/>
  <headerFooter alignWithMargins="0">
    <oddFooter>&amp;C&amp;"ＭＳ Ｐゴシック,太字"&amp;14４　下水道事業</oddFooter>
  </headerFooter>
  <rowBreaks count="1" manualBreakCount="1">
    <brk id="54" min="1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I84"/>
  <sheetViews>
    <sheetView view="pageBreakPreview" zoomScaleSheetLayoutView="100" workbookViewId="0" topLeftCell="A1">
      <selection activeCell="K33" sqref="K33"/>
    </sheetView>
  </sheetViews>
  <sheetFormatPr defaultColWidth="9.00390625" defaultRowHeight="13.5"/>
  <cols>
    <col min="1" max="1" width="8.50390625" style="541" customWidth="1"/>
    <col min="2" max="2" width="2.75390625" style="541" customWidth="1"/>
    <col min="3" max="3" width="3.875" style="541" customWidth="1"/>
    <col min="4" max="4" width="8.00390625" style="541" customWidth="1"/>
    <col min="5" max="5" width="23.625" style="541" customWidth="1"/>
    <col min="6" max="6" width="10.25390625" style="541" customWidth="1"/>
    <col min="7" max="9" width="13.875" style="541" customWidth="1"/>
    <col min="10" max="10" width="3.875" style="589" customWidth="1"/>
    <col min="11" max="16384" width="9.00390625" style="541" customWidth="1"/>
  </cols>
  <sheetData>
    <row r="1" spans="2:9" ht="19.5" customHeight="1" thickBot="1">
      <c r="B1" s="261" t="s">
        <v>32</v>
      </c>
      <c r="C1" s="58"/>
      <c r="D1" s="16"/>
      <c r="E1" s="16"/>
      <c r="F1" s="588"/>
      <c r="I1" s="46" t="s">
        <v>119</v>
      </c>
    </row>
    <row r="2" spans="2:9" ht="13.5">
      <c r="B2" s="111"/>
      <c r="C2" s="112"/>
      <c r="D2" s="112"/>
      <c r="E2" s="113"/>
      <c r="F2" s="134" t="s">
        <v>33</v>
      </c>
      <c r="G2" s="683" t="s">
        <v>468</v>
      </c>
      <c r="H2" s="684" t="s">
        <v>469</v>
      </c>
      <c r="I2" s="758" t="s">
        <v>436</v>
      </c>
    </row>
    <row r="3" spans="2:9" ht="14.25" thickBot="1">
      <c r="B3" s="121"/>
      <c r="C3" s="122" t="s">
        <v>121</v>
      </c>
      <c r="D3" s="122"/>
      <c r="E3" s="123"/>
      <c r="F3" s="135"/>
      <c r="G3" s="685" t="s">
        <v>80</v>
      </c>
      <c r="H3" s="686" t="s">
        <v>81</v>
      </c>
      <c r="I3" s="759"/>
    </row>
    <row r="4" spans="2:9" ht="13.5">
      <c r="B4" s="115" t="s">
        <v>34</v>
      </c>
      <c r="C4" s="47"/>
      <c r="D4" s="47"/>
      <c r="E4" s="47"/>
      <c r="F4" s="324" t="s">
        <v>35</v>
      </c>
      <c r="G4" s="320">
        <f>G7+G10</f>
        <v>312942</v>
      </c>
      <c r="H4" s="321">
        <f>H7+H10</f>
        <v>14569</v>
      </c>
      <c r="I4" s="322">
        <f>SUM(G4,H4)</f>
        <v>327511</v>
      </c>
    </row>
    <row r="5" spans="2:9" ht="13.5">
      <c r="B5" s="115"/>
      <c r="C5" s="47"/>
      <c r="D5" s="47"/>
      <c r="E5" s="47"/>
      <c r="F5" s="297" t="s">
        <v>36</v>
      </c>
      <c r="G5" s="296">
        <f>G8+G11+G48</f>
        <v>361791</v>
      </c>
      <c r="H5" s="269">
        <f>H8+H11+H48</f>
        <v>16957</v>
      </c>
      <c r="I5" s="126">
        <f>SUM(G5,H5)</f>
        <v>378748</v>
      </c>
    </row>
    <row r="6" spans="2:9" ht="13.5">
      <c r="B6" s="115"/>
      <c r="C6" s="21" t="s">
        <v>37</v>
      </c>
      <c r="D6" s="22"/>
      <c r="E6" s="22"/>
      <c r="F6" s="193"/>
      <c r="G6" s="711"/>
      <c r="H6" s="712"/>
      <c r="I6" s="558"/>
    </row>
    <row r="7" spans="2:9" ht="13.5">
      <c r="B7" s="115"/>
      <c r="C7" s="23"/>
      <c r="D7" s="833" t="s">
        <v>38</v>
      </c>
      <c r="E7" s="834"/>
      <c r="F7" s="325" t="s">
        <v>35</v>
      </c>
      <c r="G7" s="676">
        <v>36094</v>
      </c>
      <c r="H7" s="83">
        <v>10716</v>
      </c>
      <c r="I7" s="326">
        <f>SUM(G7,H7)</f>
        <v>46810</v>
      </c>
    </row>
    <row r="8" spans="2:9" ht="13.5">
      <c r="B8" s="115"/>
      <c r="C8" s="59"/>
      <c r="D8" s="835"/>
      <c r="E8" s="836"/>
      <c r="F8" s="297" t="s">
        <v>36</v>
      </c>
      <c r="G8" s="522">
        <v>36094</v>
      </c>
      <c r="H8" s="524">
        <v>10716</v>
      </c>
      <c r="I8" s="129">
        <f>SUM(G8,H8)</f>
        <v>46810</v>
      </c>
    </row>
    <row r="9" spans="2:9" ht="13.5">
      <c r="B9" s="115"/>
      <c r="C9" s="21" t="s">
        <v>39</v>
      </c>
      <c r="D9" s="20"/>
      <c r="E9" s="20"/>
      <c r="F9" s="193"/>
      <c r="G9" s="572"/>
      <c r="H9" s="557"/>
      <c r="I9" s="558"/>
    </row>
    <row r="10" spans="2:9" ht="13.5">
      <c r="B10" s="115"/>
      <c r="C10" s="23"/>
      <c r="D10" s="837" t="s">
        <v>40</v>
      </c>
      <c r="E10" s="838"/>
      <c r="F10" s="325" t="s">
        <v>35</v>
      </c>
      <c r="G10" s="343">
        <v>276848</v>
      </c>
      <c r="H10" s="271">
        <v>3853</v>
      </c>
      <c r="I10" s="272">
        <f>SUM(G10,H10)</f>
        <v>280701</v>
      </c>
    </row>
    <row r="11" spans="2:9" ht="13.5">
      <c r="B11" s="115"/>
      <c r="C11" s="23"/>
      <c r="D11" s="839"/>
      <c r="E11" s="840"/>
      <c r="F11" s="329" t="s">
        <v>36</v>
      </c>
      <c r="G11" s="513">
        <v>325697</v>
      </c>
      <c r="H11" s="514">
        <v>6241</v>
      </c>
      <c r="I11" s="274">
        <f>SUM(G11,H11)</f>
        <v>331938</v>
      </c>
    </row>
    <row r="12" spans="2:9" ht="13.5">
      <c r="B12" s="115"/>
      <c r="C12" s="23"/>
      <c r="D12" s="60"/>
      <c r="E12" s="841" t="s">
        <v>41</v>
      </c>
      <c r="F12" s="299" t="s">
        <v>35</v>
      </c>
      <c r="G12" s="513">
        <v>29543</v>
      </c>
      <c r="H12" s="514">
        <v>2808</v>
      </c>
      <c r="I12" s="302">
        <f aca="true" t="shared" si="0" ref="I12:I45">SUM(G12,H12)</f>
        <v>32351</v>
      </c>
    </row>
    <row r="13" spans="2:9" ht="13.5">
      <c r="B13" s="115"/>
      <c r="C13" s="23"/>
      <c r="D13" s="60"/>
      <c r="E13" s="842"/>
      <c r="F13" s="299" t="s">
        <v>36</v>
      </c>
      <c r="G13" s="513">
        <v>29543</v>
      </c>
      <c r="H13" s="514">
        <v>2808</v>
      </c>
      <c r="I13" s="302">
        <f t="shared" si="0"/>
        <v>32351</v>
      </c>
    </row>
    <row r="14" spans="2:9" ht="13.5">
      <c r="B14" s="115"/>
      <c r="C14" s="23"/>
      <c r="D14" s="60"/>
      <c r="E14" s="843" t="s">
        <v>42</v>
      </c>
      <c r="F14" s="299" t="s">
        <v>35</v>
      </c>
      <c r="G14" s="513">
        <v>19757</v>
      </c>
      <c r="H14" s="514">
        <v>5</v>
      </c>
      <c r="I14" s="302">
        <f t="shared" si="0"/>
        <v>19762</v>
      </c>
    </row>
    <row r="15" spans="2:9" ht="13.5">
      <c r="B15" s="115"/>
      <c r="C15" s="23"/>
      <c r="D15" s="60"/>
      <c r="E15" s="844"/>
      <c r="F15" s="299" t="s">
        <v>36</v>
      </c>
      <c r="G15" s="513">
        <v>19757</v>
      </c>
      <c r="H15" s="514">
        <v>5</v>
      </c>
      <c r="I15" s="302">
        <f t="shared" si="0"/>
        <v>19762</v>
      </c>
    </row>
    <row r="16" spans="2:9" ht="13.5">
      <c r="B16" s="115"/>
      <c r="C16" s="23"/>
      <c r="D16" s="60"/>
      <c r="E16" s="841" t="s">
        <v>43</v>
      </c>
      <c r="F16" s="299" t="s">
        <v>35</v>
      </c>
      <c r="G16" s="513">
        <v>4844</v>
      </c>
      <c r="H16" s="514">
        <v>0</v>
      </c>
      <c r="I16" s="302">
        <f t="shared" si="0"/>
        <v>4844</v>
      </c>
    </row>
    <row r="17" spans="2:9" ht="13.5">
      <c r="B17" s="115"/>
      <c r="C17" s="23"/>
      <c r="D17" s="60"/>
      <c r="E17" s="842"/>
      <c r="F17" s="299" t="s">
        <v>36</v>
      </c>
      <c r="G17" s="513">
        <v>4844</v>
      </c>
      <c r="H17" s="514">
        <v>0</v>
      </c>
      <c r="I17" s="302">
        <f t="shared" si="0"/>
        <v>4844</v>
      </c>
    </row>
    <row r="18" spans="2:9" ht="13.5">
      <c r="B18" s="115"/>
      <c r="C18" s="23"/>
      <c r="D18" s="60"/>
      <c r="E18" s="845" t="s">
        <v>44</v>
      </c>
      <c r="F18" s="299" t="s">
        <v>35</v>
      </c>
      <c r="G18" s="515">
        <v>0</v>
      </c>
      <c r="H18" s="516">
        <v>0</v>
      </c>
      <c r="I18" s="302">
        <f t="shared" si="0"/>
        <v>0</v>
      </c>
    </row>
    <row r="19" spans="2:9" ht="13.5">
      <c r="B19" s="115"/>
      <c r="C19" s="23"/>
      <c r="D19" s="60"/>
      <c r="E19" s="846"/>
      <c r="F19" s="299" t="s">
        <v>36</v>
      </c>
      <c r="G19" s="515">
        <v>0</v>
      </c>
      <c r="H19" s="516">
        <v>0</v>
      </c>
      <c r="I19" s="302">
        <f t="shared" si="0"/>
        <v>0</v>
      </c>
    </row>
    <row r="20" spans="2:9" ht="13.5">
      <c r="B20" s="115"/>
      <c r="C20" s="23"/>
      <c r="D20" s="60"/>
      <c r="E20" s="841" t="s">
        <v>45</v>
      </c>
      <c r="F20" s="299" t="s">
        <v>35</v>
      </c>
      <c r="G20" s="515">
        <v>0</v>
      </c>
      <c r="H20" s="516">
        <v>0</v>
      </c>
      <c r="I20" s="302">
        <f t="shared" si="0"/>
        <v>0</v>
      </c>
    </row>
    <row r="21" spans="2:9" ht="13.5">
      <c r="B21" s="115"/>
      <c r="C21" s="23"/>
      <c r="D21" s="60"/>
      <c r="E21" s="842"/>
      <c r="F21" s="299" t="s">
        <v>36</v>
      </c>
      <c r="G21" s="515">
        <v>0</v>
      </c>
      <c r="H21" s="516">
        <v>0</v>
      </c>
      <c r="I21" s="302">
        <f t="shared" si="0"/>
        <v>0</v>
      </c>
    </row>
    <row r="22" spans="2:9" ht="13.5">
      <c r="B22" s="115"/>
      <c r="C22" s="23"/>
      <c r="D22" s="60"/>
      <c r="E22" s="843" t="s">
        <v>46</v>
      </c>
      <c r="F22" s="299" t="s">
        <v>35</v>
      </c>
      <c r="G22" s="515">
        <v>0</v>
      </c>
      <c r="H22" s="516">
        <v>0</v>
      </c>
      <c r="I22" s="302">
        <f t="shared" si="0"/>
        <v>0</v>
      </c>
    </row>
    <row r="23" spans="2:9" ht="13.5">
      <c r="B23" s="115"/>
      <c r="C23" s="23"/>
      <c r="D23" s="60"/>
      <c r="E23" s="844"/>
      <c r="F23" s="299" t="s">
        <v>36</v>
      </c>
      <c r="G23" s="515">
        <v>0</v>
      </c>
      <c r="H23" s="516">
        <v>0</v>
      </c>
      <c r="I23" s="302">
        <f t="shared" si="0"/>
        <v>0</v>
      </c>
    </row>
    <row r="24" spans="2:9" ht="13.5">
      <c r="B24" s="115"/>
      <c r="C24" s="23"/>
      <c r="D24" s="60"/>
      <c r="E24" s="841" t="s">
        <v>47</v>
      </c>
      <c r="F24" s="299" t="s">
        <v>35</v>
      </c>
      <c r="G24" s="515">
        <v>0</v>
      </c>
      <c r="H24" s="516">
        <v>0</v>
      </c>
      <c r="I24" s="302">
        <f t="shared" si="0"/>
        <v>0</v>
      </c>
    </row>
    <row r="25" spans="2:9" ht="13.5">
      <c r="B25" s="115"/>
      <c r="C25" s="23"/>
      <c r="D25" s="60"/>
      <c r="E25" s="842"/>
      <c r="F25" s="299" t="s">
        <v>36</v>
      </c>
      <c r="G25" s="515">
        <v>0</v>
      </c>
      <c r="H25" s="516">
        <v>0</v>
      </c>
      <c r="I25" s="302">
        <f t="shared" si="0"/>
        <v>0</v>
      </c>
    </row>
    <row r="26" spans="2:9" ht="13.5">
      <c r="B26" s="115"/>
      <c r="C26" s="23"/>
      <c r="D26" s="60"/>
      <c r="E26" s="843" t="s">
        <v>48</v>
      </c>
      <c r="F26" s="299" t="s">
        <v>35</v>
      </c>
      <c r="G26" s="513">
        <v>26190</v>
      </c>
      <c r="H26" s="514">
        <v>210</v>
      </c>
      <c r="I26" s="302">
        <f t="shared" si="0"/>
        <v>26400</v>
      </c>
    </row>
    <row r="27" spans="2:9" ht="13.5">
      <c r="B27" s="115"/>
      <c r="C27" s="23"/>
      <c r="D27" s="60"/>
      <c r="E27" s="844"/>
      <c r="F27" s="299" t="s">
        <v>36</v>
      </c>
      <c r="G27" s="513">
        <v>26190</v>
      </c>
      <c r="H27" s="514">
        <v>210</v>
      </c>
      <c r="I27" s="302">
        <f t="shared" si="0"/>
        <v>26400</v>
      </c>
    </row>
    <row r="28" spans="2:9" ht="13.5">
      <c r="B28" s="115"/>
      <c r="C28" s="23"/>
      <c r="D28" s="60"/>
      <c r="E28" s="841" t="s">
        <v>509</v>
      </c>
      <c r="F28" s="299" t="s">
        <v>35</v>
      </c>
      <c r="G28" s="515">
        <v>0</v>
      </c>
      <c r="H28" s="516">
        <v>0</v>
      </c>
      <c r="I28" s="302">
        <f t="shared" si="0"/>
        <v>0</v>
      </c>
    </row>
    <row r="29" spans="2:9" ht="13.5">
      <c r="B29" s="115"/>
      <c r="C29" s="23"/>
      <c r="D29" s="60"/>
      <c r="E29" s="842"/>
      <c r="F29" s="299" t="s">
        <v>36</v>
      </c>
      <c r="G29" s="515">
        <v>0</v>
      </c>
      <c r="H29" s="516">
        <v>0</v>
      </c>
      <c r="I29" s="302">
        <f t="shared" si="0"/>
        <v>0</v>
      </c>
    </row>
    <row r="30" spans="2:9" ht="13.5">
      <c r="B30" s="115"/>
      <c r="C30" s="23"/>
      <c r="D30" s="60"/>
      <c r="E30" s="843" t="s">
        <v>49</v>
      </c>
      <c r="F30" s="299" t="s">
        <v>35</v>
      </c>
      <c r="G30" s="515">
        <v>0</v>
      </c>
      <c r="H30" s="516">
        <v>0</v>
      </c>
      <c r="I30" s="302">
        <f t="shared" si="0"/>
        <v>0</v>
      </c>
    </row>
    <row r="31" spans="2:9" ht="13.5">
      <c r="B31" s="115"/>
      <c r="C31" s="23"/>
      <c r="D31" s="60"/>
      <c r="E31" s="844"/>
      <c r="F31" s="299" t="s">
        <v>36</v>
      </c>
      <c r="G31" s="515">
        <v>0</v>
      </c>
      <c r="H31" s="516">
        <v>0</v>
      </c>
      <c r="I31" s="302">
        <f t="shared" si="0"/>
        <v>0</v>
      </c>
    </row>
    <row r="32" spans="2:9" ht="13.5">
      <c r="B32" s="115"/>
      <c r="C32" s="23"/>
      <c r="D32" s="60"/>
      <c r="E32" s="847" t="s">
        <v>50</v>
      </c>
      <c r="F32" s="299" t="s">
        <v>35</v>
      </c>
      <c r="G32" s="515">
        <v>0</v>
      </c>
      <c r="H32" s="516">
        <v>0</v>
      </c>
      <c r="I32" s="302">
        <f t="shared" si="0"/>
        <v>0</v>
      </c>
    </row>
    <row r="33" spans="2:9" ht="13.5">
      <c r="B33" s="115"/>
      <c r="C33" s="23"/>
      <c r="D33" s="60"/>
      <c r="E33" s="848"/>
      <c r="F33" s="299" t="s">
        <v>36</v>
      </c>
      <c r="G33" s="515">
        <v>0</v>
      </c>
      <c r="H33" s="516">
        <v>0</v>
      </c>
      <c r="I33" s="302">
        <f t="shared" si="0"/>
        <v>0</v>
      </c>
    </row>
    <row r="34" spans="2:9" ht="13.5">
      <c r="B34" s="115"/>
      <c r="C34" s="23"/>
      <c r="D34" s="60"/>
      <c r="E34" s="841" t="s">
        <v>526</v>
      </c>
      <c r="F34" s="299" t="s">
        <v>35</v>
      </c>
      <c r="G34" s="515">
        <v>0</v>
      </c>
      <c r="H34" s="516">
        <v>0</v>
      </c>
      <c r="I34" s="302">
        <f t="shared" si="0"/>
        <v>0</v>
      </c>
    </row>
    <row r="35" spans="2:9" ht="13.5">
      <c r="B35" s="115"/>
      <c r="C35" s="23"/>
      <c r="D35" s="60"/>
      <c r="E35" s="842"/>
      <c r="F35" s="299" t="s">
        <v>36</v>
      </c>
      <c r="G35" s="515">
        <v>0</v>
      </c>
      <c r="H35" s="516">
        <v>0</v>
      </c>
      <c r="I35" s="302">
        <f t="shared" si="0"/>
        <v>0</v>
      </c>
    </row>
    <row r="36" spans="2:9" ht="13.5">
      <c r="B36" s="115"/>
      <c r="C36" s="23"/>
      <c r="D36" s="60"/>
      <c r="E36" s="853" t="s">
        <v>434</v>
      </c>
      <c r="F36" s="298" t="s">
        <v>35</v>
      </c>
      <c r="G36" s="513">
        <v>196514</v>
      </c>
      <c r="H36" s="514">
        <v>0</v>
      </c>
      <c r="I36" s="282">
        <f t="shared" si="0"/>
        <v>196514</v>
      </c>
    </row>
    <row r="37" spans="2:9" ht="13.5">
      <c r="B37" s="115"/>
      <c r="C37" s="23"/>
      <c r="D37" s="60"/>
      <c r="E37" s="854"/>
      <c r="F37" s="298" t="s">
        <v>36</v>
      </c>
      <c r="G37" s="513">
        <v>196514</v>
      </c>
      <c r="H37" s="514">
        <v>0</v>
      </c>
      <c r="I37" s="282">
        <f t="shared" si="0"/>
        <v>196514</v>
      </c>
    </row>
    <row r="38" spans="2:9" ht="13.5">
      <c r="B38" s="115"/>
      <c r="C38" s="23"/>
      <c r="D38" s="60"/>
      <c r="E38" s="855" t="s">
        <v>435</v>
      </c>
      <c r="F38" s="298" t="s">
        <v>35</v>
      </c>
      <c r="G38" s="515">
        <v>0</v>
      </c>
      <c r="H38" s="516">
        <v>0</v>
      </c>
      <c r="I38" s="282">
        <f t="shared" si="0"/>
        <v>0</v>
      </c>
    </row>
    <row r="39" spans="2:9" ht="13.5">
      <c r="B39" s="115"/>
      <c r="C39" s="23"/>
      <c r="D39" s="60"/>
      <c r="E39" s="856"/>
      <c r="F39" s="298" t="s">
        <v>36</v>
      </c>
      <c r="G39" s="515">
        <v>0</v>
      </c>
      <c r="H39" s="516">
        <v>0</v>
      </c>
      <c r="I39" s="282">
        <f t="shared" si="0"/>
        <v>0</v>
      </c>
    </row>
    <row r="40" spans="2:9" ht="13.5">
      <c r="B40" s="115"/>
      <c r="C40" s="23"/>
      <c r="D40" s="60"/>
      <c r="E40" s="853" t="s">
        <v>510</v>
      </c>
      <c r="F40" s="298" t="s">
        <v>35</v>
      </c>
      <c r="G40" s="515">
        <v>0</v>
      </c>
      <c r="H40" s="516">
        <v>830</v>
      </c>
      <c r="I40" s="282">
        <f t="shared" si="0"/>
        <v>830</v>
      </c>
    </row>
    <row r="41" spans="2:9" ht="13.5">
      <c r="B41" s="115"/>
      <c r="C41" s="23"/>
      <c r="D41" s="60"/>
      <c r="E41" s="854"/>
      <c r="F41" s="298" t="s">
        <v>36</v>
      </c>
      <c r="G41" s="515">
        <v>0</v>
      </c>
      <c r="H41" s="516">
        <v>830</v>
      </c>
      <c r="I41" s="282">
        <f t="shared" si="0"/>
        <v>830</v>
      </c>
    </row>
    <row r="42" spans="2:9" ht="13.5">
      <c r="B42" s="115"/>
      <c r="C42" s="23"/>
      <c r="D42" s="60"/>
      <c r="E42" s="853" t="s">
        <v>511</v>
      </c>
      <c r="F42" s="298" t="s">
        <v>35</v>
      </c>
      <c r="G42" s="515">
        <v>0</v>
      </c>
      <c r="H42" s="516">
        <v>0</v>
      </c>
      <c r="I42" s="282">
        <f t="shared" si="0"/>
        <v>0</v>
      </c>
    </row>
    <row r="43" spans="2:9" ht="13.5">
      <c r="B43" s="115"/>
      <c r="C43" s="23"/>
      <c r="D43" s="60"/>
      <c r="E43" s="854"/>
      <c r="F43" s="298" t="s">
        <v>36</v>
      </c>
      <c r="G43" s="515">
        <v>0</v>
      </c>
      <c r="H43" s="516">
        <v>0</v>
      </c>
      <c r="I43" s="282">
        <f t="shared" si="0"/>
        <v>0</v>
      </c>
    </row>
    <row r="44" spans="2:9" ht="13.5">
      <c r="B44" s="115"/>
      <c r="C44" s="23"/>
      <c r="D44" s="60"/>
      <c r="E44" s="849" t="s">
        <v>512</v>
      </c>
      <c r="F44" s="299" t="s">
        <v>35</v>
      </c>
      <c r="G44" s="513">
        <v>0</v>
      </c>
      <c r="H44" s="514">
        <v>0</v>
      </c>
      <c r="I44" s="302">
        <f t="shared" si="0"/>
        <v>0</v>
      </c>
    </row>
    <row r="45" spans="2:9" ht="13.5">
      <c r="B45" s="115"/>
      <c r="C45" s="17"/>
      <c r="D45" s="328"/>
      <c r="E45" s="850"/>
      <c r="F45" s="330" t="s">
        <v>36</v>
      </c>
      <c r="G45" s="676">
        <v>48849</v>
      </c>
      <c r="H45" s="83">
        <v>2388</v>
      </c>
      <c r="I45" s="333">
        <f t="shared" si="0"/>
        <v>51237</v>
      </c>
    </row>
    <row r="46" spans="2:9" ht="13.5">
      <c r="B46" s="116"/>
      <c r="C46" s="21" t="s">
        <v>51</v>
      </c>
      <c r="D46" s="61"/>
      <c r="E46" s="295"/>
      <c r="F46" s="193"/>
      <c r="G46" s="572"/>
      <c r="H46" s="557"/>
      <c r="I46" s="558"/>
    </row>
    <row r="47" spans="2:9" ht="13.5">
      <c r="B47" s="115"/>
      <c r="C47" s="23"/>
      <c r="D47" s="837" t="s">
        <v>52</v>
      </c>
      <c r="E47" s="838"/>
      <c r="F47" s="325"/>
      <c r="G47" s="713"/>
      <c r="H47" s="714"/>
      <c r="I47" s="717"/>
    </row>
    <row r="48" spans="2:9" ht="13.5">
      <c r="B48" s="115"/>
      <c r="C48" s="23"/>
      <c r="D48" s="839"/>
      <c r="E48" s="840"/>
      <c r="F48" s="329" t="s">
        <v>36</v>
      </c>
      <c r="G48" s="44">
        <v>0</v>
      </c>
      <c r="H48" s="23">
        <v>0</v>
      </c>
      <c r="I48" s="334">
        <f>SUM(G48,H48)</f>
        <v>0</v>
      </c>
    </row>
    <row r="49" spans="2:9" ht="13.5">
      <c r="B49" s="115"/>
      <c r="C49" s="23"/>
      <c r="D49" s="60"/>
      <c r="E49" s="857" t="s">
        <v>53</v>
      </c>
      <c r="F49" s="299"/>
      <c r="G49" s="715"/>
      <c r="H49" s="716"/>
      <c r="I49" s="718"/>
    </row>
    <row r="50" spans="2:9" ht="14.25" thickBot="1">
      <c r="B50" s="121"/>
      <c r="C50" s="140"/>
      <c r="D50" s="141"/>
      <c r="E50" s="858"/>
      <c r="F50" s="315" t="s">
        <v>36</v>
      </c>
      <c r="G50" s="122">
        <v>0</v>
      </c>
      <c r="H50" s="140">
        <v>0</v>
      </c>
      <c r="I50" s="318">
        <f aca="true" t="shared" si="1" ref="I50:I74">SUM(G50,H50)</f>
        <v>0</v>
      </c>
    </row>
    <row r="51" spans="2:9" ht="13.5">
      <c r="B51" s="115" t="s">
        <v>54</v>
      </c>
      <c r="C51" s="47"/>
      <c r="D51" s="47"/>
      <c r="E51" s="47"/>
      <c r="F51" s="324" t="s">
        <v>35</v>
      </c>
      <c r="G51" s="512">
        <f>SUM(G57)</f>
        <v>106676</v>
      </c>
      <c r="H51" s="321">
        <f>SUM(H57)</f>
        <v>14304</v>
      </c>
      <c r="I51" s="322">
        <f t="shared" si="1"/>
        <v>120980</v>
      </c>
    </row>
    <row r="52" spans="2:9" ht="13.5">
      <c r="B52" s="115"/>
      <c r="C52" s="18"/>
      <c r="D52" s="18"/>
      <c r="E52" s="296"/>
      <c r="F52" s="297" t="s">
        <v>36</v>
      </c>
      <c r="G52" s="296">
        <f>SUM(G54,G58,)</f>
        <v>1387197</v>
      </c>
      <c r="H52" s="86">
        <f>SUM(H54,H58,)</f>
        <v>73872</v>
      </c>
      <c r="I52" s="126">
        <f t="shared" si="1"/>
        <v>1461069</v>
      </c>
    </row>
    <row r="53" spans="2:9" ht="13.5">
      <c r="B53" s="115"/>
      <c r="C53" s="21" t="s">
        <v>55</v>
      </c>
      <c r="D53" s="47"/>
      <c r="E53" s="47"/>
      <c r="F53" s="325"/>
      <c r="G53" s="713"/>
      <c r="H53" s="714"/>
      <c r="I53" s="717"/>
    </row>
    <row r="54" spans="2:9" ht="13.5">
      <c r="B54" s="115"/>
      <c r="C54" s="23"/>
      <c r="D54" s="47"/>
      <c r="E54" s="47"/>
      <c r="F54" s="329" t="s">
        <v>36</v>
      </c>
      <c r="G54" s="44">
        <v>0</v>
      </c>
      <c r="H54" s="23">
        <v>0</v>
      </c>
      <c r="I54" s="274">
        <f t="shared" si="1"/>
        <v>0</v>
      </c>
    </row>
    <row r="55" spans="2:9" ht="13.5">
      <c r="B55" s="115"/>
      <c r="C55" s="23"/>
      <c r="D55" s="286" t="s">
        <v>56</v>
      </c>
      <c r="E55" s="323"/>
      <c r="F55" s="299"/>
      <c r="G55" s="715"/>
      <c r="H55" s="716"/>
      <c r="I55" s="718"/>
    </row>
    <row r="56" spans="1:9" ht="13.5">
      <c r="A56" s="591"/>
      <c r="B56" s="115"/>
      <c r="C56" s="17"/>
      <c r="D56" s="294"/>
      <c r="E56" s="18"/>
      <c r="F56" s="297" t="s">
        <v>36</v>
      </c>
      <c r="G56" s="44">
        <v>0</v>
      </c>
      <c r="H56" s="23">
        <v>0</v>
      </c>
      <c r="I56" s="126">
        <f t="shared" si="1"/>
        <v>0</v>
      </c>
    </row>
    <row r="57" spans="1:9" ht="13.5">
      <c r="A57" s="591"/>
      <c r="B57" s="118"/>
      <c r="C57" s="23" t="s">
        <v>57</v>
      </c>
      <c r="D57" s="47"/>
      <c r="E57" s="47"/>
      <c r="F57" s="325" t="s">
        <v>35</v>
      </c>
      <c r="G57" s="343">
        <v>106676</v>
      </c>
      <c r="H57" s="271">
        <v>14304</v>
      </c>
      <c r="I57" s="272">
        <f t="shared" si="1"/>
        <v>120980</v>
      </c>
    </row>
    <row r="58" spans="1:9" ht="13.5">
      <c r="A58" s="591"/>
      <c r="B58" s="118"/>
      <c r="C58" s="23"/>
      <c r="D58" s="47"/>
      <c r="E58" s="47"/>
      <c r="F58" s="329" t="s">
        <v>36</v>
      </c>
      <c r="G58" s="513">
        <v>1387197</v>
      </c>
      <c r="H58" s="514">
        <v>73872</v>
      </c>
      <c r="I58" s="274">
        <f t="shared" si="1"/>
        <v>1461069</v>
      </c>
    </row>
    <row r="59" spans="1:9" ht="13.5">
      <c r="A59" s="591"/>
      <c r="B59" s="118"/>
      <c r="C59" s="23"/>
      <c r="D59" s="851" t="s">
        <v>516</v>
      </c>
      <c r="E59" s="852"/>
      <c r="F59" s="298" t="s">
        <v>35</v>
      </c>
      <c r="G59" s="513">
        <v>0</v>
      </c>
      <c r="H59" s="514">
        <v>0</v>
      </c>
      <c r="I59" s="282">
        <f t="shared" si="1"/>
        <v>0</v>
      </c>
    </row>
    <row r="60" spans="1:9" ht="13.5">
      <c r="A60" s="591"/>
      <c r="B60" s="118"/>
      <c r="C60" s="23"/>
      <c r="D60" s="303"/>
      <c r="E60" s="304"/>
      <c r="F60" s="298" t="s">
        <v>36</v>
      </c>
      <c r="G60" s="513">
        <v>0</v>
      </c>
      <c r="H60" s="514">
        <v>0</v>
      </c>
      <c r="I60" s="274">
        <f t="shared" si="1"/>
        <v>0</v>
      </c>
    </row>
    <row r="61" spans="1:9" ht="13.5">
      <c r="A61" s="591"/>
      <c r="B61" s="118"/>
      <c r="C61" s="23"/>
      <c r="D61" s="851" t="s">
        <v>513</v>
      </c>
      <c r="E61" s="852"/>
      <c r="F61" s="298" t="s">
        <v>35</v>
      </c>
      <c r="G61" s="515">
        <v>0</v>
      </c>
      <c r="H61" s="516">
        <v>0</v>
      </c>
      <c r="I61" s="282">
        <f>SUM(G61,H61)</f>
        <v>0</v>
      </c>
    </row>
    <row r="62" spans="1:9" ht="13.5">
      <c r="A62" s="591"/>
      <c r="B62" s="118"/>
      <c r="C62" s="23"/>
      <c r="D62" s="303"/>
      <c r="E62" s="304"/>
      <c r="F62" s="298" t="s">
        <v>36</v>
      </c>
      <c r="G62" s="515">
        <v>0</v>
      </c>
      <c r="H62" s="516">
        <v>0</v>
      </c>
      <c r="I62" s="282">
        <f>SUM(G62,H62)</f>
        <v>0</v>
      </c>
    </row>
    <row r="63" spans="1:9" ht="13.5">
      <c r="A63" s="591"/>
      <c r="B63" s="118"/>
      <c r="C63" s="23"/>
      <c r="D63" s="859" t="s">
        <v>514</v>
      </c>
      <c r="E63" s="860"/>
      <c r="F63" s="299" t="s">
        <v>35</v>
      </c>
      <c r="G63" s="515">
        <v>0</v>
      </c>
      <c r="H63" s="516">
        <v>0</v>
      </c>
      <c r="I63" s="302">
        <f t="shared" si="1"/>
        <v>0</v>
      </c>
    </row>
    <row r="64" spans="1:9" ht="13.5">
      <c r="A64" s="591"/>
      <c r="B64" s="118"/>
      <c r="C64" s="23"/>
      <c r="D64" s="305"/>
      <c r="E64" s="306"/>
      <c r="F64" s="299" t="s">
        <v>36</v>
      </c>
      <c r="G64" s="515">
        <v>0</v>
      </c>
      <c r="H64" s="516">
        <v>0</v>
      </c>
      <c r="I64" s="302">
        <f t="shared" si="1"/>
        <v>0</v>
      </c>
    </row>
    <row r="65" spans="1:9" ht="13.5">
      <c r="A65" s="591"/>
      <c r="B65" s="118"/>
      <c r="C65" s="23"/>
      <c r="D65" s="859" t="s">
        <v>517</v>
      </c>
      <c r="E65" s="860"/>
      <c r="F65" s="299" t="s">
        <v>35</v>
      </c>
      <c r="G65" s="513">
        <v>1181</v>
      </c>
      <c r="H65" s="514">
        <v>0</v>
      </c>
      <c r="I65" s="302">
        <f t="shared" si="1"/>
        <v>1181</v>
      </c>
    </row>
    <row r="66" spans="1:9" ht="13.5">
      <c r="A66" s="591"/>
      <c r="B66" s="118"/>
      <c r="C66" s="23"/>
      <c r="D66" s="305"/>
      <c r="E66" s="306"/>
      <c r="F66" s="299" t="s">
        <v>36</v>
      </c>
      <c r="G66" s="513">
        <v>1181</v>
      </c>
      <c r="H66" s="514">
        <v>0</v>
      </c>
      <c r="I66" s="302">
        <f t="shared" si="1"/>
        <v>1181</v>
      </c>
    </row>
    <row r="67" spans="1:9" ht="13.5">
      <c r="A67" s="591"/>
      <c r="B67" s="118"/>
      <c r="C67" s="23"/>
      <c r="D67" s="861" t="s">
        <v>515</v>
      </c>
      <c r="E67" s="862"/>
      <c r="F67" s="299" t="s">
        <v>35</v>
      </c>
      <c r="G67" s="513">
        <v>0</v>
      </c>
      <c r="H67" s="514">
        <v>0</v>
      </c>
      <c r="I67" s="302">
        <f t="shared" si="1"/>
        <v>0</v>
      </c>
    </row>
    <row r="68" spans="1:9" ht="13.5">
      <c r="A68" s="591"/>
      <c r="B68" s="118"/>
      <c r="C68" s="23"/>
      <c r="D68" s="307"/>
      <c r="E68" s="308"/>
      <c r="F68" s="299" t="s">
        <v>36</v>
      </c>
      <c r="G68" s="513">
        <v>0</v>
      </c>
      <c r="H68" s="514">
        <v>0</v>
      </c>
      <c r="I68" s="302">
        <f t="shared" si="1"/>
        <v>0</v>
      </c>
    </row>
    <row r="69" spans="1:9" ht="13.5">
      <c r="A69" s="591"/>
      <c r="B69" s="118"/>
      <c r="C69" s="23"/>
      <c r="D69" s="859" t="s">
        <v>519</v>
      </c>
      <c r="E69" s="860"/>
      <c r="F69" s="299" t="s">
        <v>35</v>
      </c>
      <c r="G69" s="513">
        <v>105495</v>
      </c>
      <c r="H69" s="514">
        <v>14304</v>
      </c>
      <c r="I69" s="302">
        <f t="shared" si="1"/>
        <v>119799</v>
      </c>
    </row>
    <row r="70" spans="1:9" ht="13.5">
      <c r="A70" s="591"/>
      <c r="B70" s="118"/>
      <c r="C70" s="23"/>
      <c r="D70" s="292"/>
      <c r="E70" s="306"/>
      <c r="F70" s="311" t="s">
        <v>36</v>
      </c>
      <c r="G70" s="513">
        <v>105495</v>
      </c>
      <c r="H70" s="514">
        <v>14304</v>
      </c>
      <c r="I70" s="313">
        <f t="shared" si="1"/>
        <v>119799</v>
      </c>
    </row>
    <row r="71" spans="1:9" ht="14.25" thickBot="1">
      <c r="A71" s="591"/>
      <c r="B71" s="145"/>
      <c r="C71" s="140"/>
      <c r="D71" s="309" t="s">
        <v>518</v>
      </c>
      <c r="E71" s="310"/>
      <c r="F71" s="315" t="s">
        <v>36</v>
      </c>
      <c r="G71" s="677">
        <v>1280521</v>
      </c>
      <c r="H71" s="678">
        <v>59568</v>
      </c>
      <c r="I71" s="318">
        <f t="shared" si="1"/>
        <v>1340089</v>
      </c>
    </row>
    <row r="72" spans="1:9" ht="13.5">
      <c r="A72" s="591"/>
      <c r="B72" s="146" t="s">
        <v>58</v>
      </c>
      <c r="C72" s="147"/>
      <c r="D72" s="147"/>
      <c r="E72" s="147"/>
      <c r="F72" s="319" t="s">
        <v>35</v>
      </c>
      <c r="G72" s="512">
        <v>419618</v>
      </c>
      <c r="H72" s="321">
        <v>28873</v>
      </c>
      <c r="I72" s="322">
        <f t="shared" si="1"/>
        <v>448491</v>
      </c>
    </row>
    <row r="73" spans="1:9" ht="14.25" thickBot="1">
      <c r="A73" s="591"/>
      <c r="B73" s="121"/>
      <c r="C73" s="122"/>
      <c r="D73" s="122"/>
      <c r="E73" s="122"/>
      <c r="F73" s="314" t="s">
        <v>36</v>
      </c>
      <c r="G73" s="188">
        <v>1748988</v>
      </c>
      <c r="H73" s="679">
        <v>90829</v>
      </c>
      <c r="I73" s="275">
        <f t="shared" si="1"/>
        <v>1839817</v>
      </c>
    </row>
    <row r="74" spans="1:9" ht="13.5">
      <c r="A74" s="591"/>
      <c r="B74" s="869" t="s">
        <v>59</v>
      </c>
      <c r="C74" s="870"/>
      <c r="D74" s="870"/>
      <c r="E74" s="870"/>
      <c r="F74" s="871"/>
      <c r="G74" s="72">
        <v>1329370</v>
      </c>
      <c r="H74" s="83">
        <v>61956</v>
      </c>
      <c r="I74" s="274">
        <f t="shared" si="1"/>
        <v>1391326</v>
      </c>
    </row>
    <row r="75" spans="1:9" ht="13.5">
      <c r="A75" s="591"/>
      <c r="B75" s="119"/>
      <c r="C75" s="47"/>
      <c r="D75" s="21" t="s">
        <v>60</v>
      </c>
      <c r="E75" s="499" t="s">
        <v>100</v>
      </c>
      <c r="F75" s="692" t="s">
        <v>61</v>
      </c>
      <c r="G75" s="680">
        <v>0</v>
      </c>
      <c r="H75" s="681">
        <v>0</v>
      </c>
      <c r="I75" s="130">
        <f>SUM(G75:H75)</f>
        <v>0</v>
      </c>
    </row>
    <row r="76" spans="1:9" ht="13.5">
      <c r="A76" s="591"/>
      <c r="B76" s="119"/>
      <c r="C76" s="47"/>
      <c r="D76" s="23" t="s">
        <v>62</v>
      </c>
      <c r="E76" s="278" t="s">
        <v>63</v>
      </c>
      <c r="F76" s="279" t="s">
        <v>64</v>
      </c>
      <c r="G76" s="513">
        <v>48849</v>
      </c>
      <c r="H76" s="514">
        <v>2388</v>
      </c>
      <c r="I76" s="282">
        <f>SUM(G76:H76)</f>
        <v>51237</v>
      </c>
    </row>
    <row r="77" spans="1:9" ht="13.5">
      <c r="A77" s="591"/>
      <c r="B77" s="119"/>
      <c r="C77" s="47"/>
      <c r="D77" s="284"/>
      <c r="E77" s="293" t="s">
        <v>261</v>
      </c>
      <c r="F77" s="279" t="s">
        <v>65</v>
      </c>
      <c r="G77" s="513">
        <v>0</v>
      </c>
      <c r="H77" s="514">
        <v>0</v>
      </c>
      <c r="I77" s="282">
        <f>SUM(G77:H77)</f>
        <v>0</v>
      </c>
    </row>
    <row r="78" spans="1:9" ht="13.5">
      <c r="A78" s="591"/>
      <c r="B78" s="119"/>
      <c r="C78" s="47"/>
      <c r="D78" s="312" t="s">
        <v>66</v>
      </c>
      <c r="E78" s="47"/>
      <c r="F78" s="283" t="s">
        <v>67</v>
      </c>
      <c r="G78" s="513">
        <v>0</v>
      </c>
      <c r="H78" s="514">
        <v>0</v>
      </c>
      <c r="I78" s="285">
        <f>SUM(G78:H78)</f>
        <v>0</v>
      </c>
    </row>
    <row r="79" spans="1:9" ht="13.5">
      <c r="A79" s="591"/>
      <c r="B79" s="120"/>
      <c r="C79" s="18"/>
      <c r="D79" s="17"/>
      <c r="E79" s="18"/>
      <c r="F79" s="276" t="s">
        <v>68</v>
      </c>
      <c r="G79" s="522">
        <v>1280521</v>
      </c>
      <c r="H79" s="524">
        <v>59568</v>
      </c>
      <c r="I79" s="126">
        <f>SUM(G79,H79)</f>
        <v>1340089</v>
      </c>
    </row>
    <row r="80" spans="1:9" ht="13.5">
      <c r="A80" s="591"/>
      <c r="B80" s="863" t="s">
        <v>69</v>
      </c>
      <c r="C80" s="864"/>
      <c r="D80" s="864"/>
      <c r="E80" s="266" t="s">
        <v>70</v>
      </c>
      <c r="F80" s="260"/>
      <c r="G80" s="676">
        <v>0</v>
      </c>
      <c r="H80" s="83">
        <v>0</v>
      </c>
      <c r="I80" s="272">
        <f>SUM(G80:H80)</f>
        <v>0</v>
      </c>
    </row>
    <row r="81" spans="1:9" ht="13.5">
      <c r="A81" s="591"/>
      <c r="B81" s="865"/>
      <c r="C81" s="866"/>
      <c r="D81" s="866"/>
      <c r="E81" s="872" t="s">
        <v>71</v>
      </c>
      <c r="F81" s="873"/>
      <c r="G81" s="522">
        <v>0</v>
      </c>
      <c r="H81" s="524">
        <v>0</v>
      </c>
      <c r="I81" s="126">
        <f>SUM(G81:H81)</f>
        <v>0</v>
      </c>
    </row>
    <row r="82" spans="1:9" ht="13.5">
      <c r="A82" s="591"/>
      <c r="B82" s="863" t="s">
        <v>72</v>
      </c>
      <c r="C82" s="864"/>
      <c r="D82" s="864"/>
      <c r="E82" s="267" t="s">
        <v>70</v>
      </c>
      <c r="F82" s="268"/>
      <c r="G82" s="680">
        <v>0</v>
      </c>
      <c r="H82" s="681">
        <v>0</v>
      </c>
      <c r="I82" s="272">
        <f>SUM(G82:H82)</f>
        <v>0</v>
      </c>
    </row>
    <row r="83" spans="1:9" ht="13.5">
      <c r="A83" s="591"/>
      <c r="B83" s="865"/>
      <c r="C83" s="866"/>
      <c r="D83" s="866"/>
      <c r="E83" s="867" t="s">
        <v>73</v>
      </c>
      <c r="F83" s="868"/>
      <c r="G83" s="676">
        <v>0</v>
      </c>
      <c r="H83" s="83">
        <v>0</v>
      </c>
      <c r="I83" s="126">
        <f>SUM(G83:H83)</f>
        <v>0</v>
      </c>
    </row>
    <row r="84" spans="1:9" ht="14.25" thickBot="1">
      <c r="A84" s="591"/>
      <c r="B84" s="874" t="s">
        <v>74</v>
      </c>
      <c r="C84" s="875"/>
      <c r="D84" s="875"/>
      <c r="E84" s="875"/>
      <c r="F84" s="238"/>
      <c r="G84" s="876">
        <v>1329370</v>
      </c>
      <c r="H84" s="877">
        <v>61956</v>
      </c>
      <c r="I84" s="191">
        <f>SUM(I74,I81,I83)</f>
        <v>1391326</v>
      </c>
    </row>
  </sheetData>
  <mergeCells count="33">
    <mergeCell ref="D63:E63"/>
    <mergeCell ref="D65:E65"/>
    <mergeCell ref="D67:E67"/>
    <mergeCell ref="B82:D83"/>
    <mergeCell ref="E83:F83"/>
    <mergeCell ref="D69:E69"/>
    <mergeCell ref="B74:F74"/>
    <mergeCell ref="B80:D81"/>
    <mergeCell ref="E81:F81"/>
    <mergeCell ref="D61:E61"/>
    <mergeCell ref="D47:E48"/>
    <mergeCell ref="E36:E37"/>
    <mergeCell ref="E38:E39"/>
    <mergeCell ref="E49:E50"/>
    <mergeCell ref="E40:E41"/>
    <mergeCell ref="E42:E43"/>
    <mergeCell ref="D59:E59"/>
    <mergeCell ref="E30:E31"/>
    <mergeCell ref="E32:E33"/>
    <mergeCell ref="E34:E35"/>
    <mergeCell ref="E44:E45"/>
    <mergeCell ref="E22:E23"/>
    <mergeCell ref="E24:E25"/>
    <mergeCell ref="E26:E27"/>
    <mergeCell ref="E28:E29"/>
    <mergeCell ref="E14:E15"/>
    <mergeCell ref="E16:E17"/>
    <mergeCell ref="E18:E19"/>
    <mergeCell ref="E20:E21"/>
    <mergeCell ref="I2:I3"/>
    <mergeCell ref="D7:E8"/>
    <mergeCell ref="D10:E11"/>
    <mergeCell ref="E12:E13"/>
  </mergeCells>
  <conditionalFormatting sqref="A1:IV65536">
    <cfRule type="cellIs" priority="1" dxfId="0" operator="equal" stopIfTrue="1">
      <formula>0</formula>
    </cfRule>
  </conditionalFormatting>
  <printOptions/>
  <pageMargins left="0.7874015748031497" right="0.7874015748031497" top="0.5511811023622047" bottom="0.4724409448818898" header="0.5118110236220472" footer="0.1968503937007874"/>
  <pageSetup errors="blank" horizontalDpi="600" verticalDpi="600" orientation="portrait" paperSize="9" scale="88" r:id="rId2"/>
  <headerFooter alignWithMargins="0">
    <oddFooter>&amp;C&amp;"ＭＳ Ｐゴシック,太字"&amp;14４　下水道事業</oddFooter>
  </headerFooter>
  <rowBreaks count="1" manualBreakCount="1">
    <brk id="50" min="1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J57"/>
  <sheetViews>
    <sheetView view="pageBreakPreview" zoomScaleSheetLayoutView="100" workbookViewId="0" topLeftCell="A1">
      <pane xSplit="6" ySplit="3" topLeftCell="G4" activePane="bottomRight" state="frozen"/>
      <selection pane="topLeft" activeCell="G12" sqref="G12"/>
      <selection pane="topRight" activeCell="G12" sqref="G12"/>
      <selection pane="bottomLeft" activeCell="G12" sqref="G12"/>
      <selection pane="bottomRight" activeCell="F11" sqref="F11"/>
    </sheetView>
  </sheetViews>
  <sheetFormatPr defaultColWidth="9.00390625" defaultRowHeight="15" customHeight="1"/>
  <cols>
    <col min="1" max="1" width="3.50390625" style="24" customWidth="1"/>
    <col min="2" max="2" width="3.875" style="584" customWidth="1"/>
    <col min="3" max="3" width="1.12109375" style="584" customWidth="1"/>
    <col min="4" max="4" width="4.00390625" style="584" customWidth="1"/>
    <col min="5" max="5" width="6.125" style="584" customWidth="1"/>
    <col min="6" max="6" width="26.75390625" style="584" customWidth="1"/>
    <col min="7" max="9" width="14.625" style="604" customWidth="1"/>
    <col min="10" max="10" width="4.75390625" style="604" customWidth="1"/>
    <col min="11" max="16384" width="9.00390625" style="584" customWidth="1"/>
  </cols>
  <sheetData>
    <row r="1" spans="2:10" ht="18" customHeight="1" thickBot="1">
      <c r="B1" s="262" t="s">
        <v>209</v>
      </c>
      <c r="C1" s="25"/>
      <c r="D1" s="26"/>
      <c r="E1" s="26"/>
      <c r="F1" s="587"/>
      <c r="G1" s="603"/>
      <c r="I1" s="27" t="s">
        <v>119</v>
      </c>
      <c r="J1" s="27"/>
    </row>
    <row r="2" spans="2:10" ht="15" customHeight="1">
      <c r="B2" s="217"/>
      <c r="C2" s="218"/>
      <c r="D2" s="218"/>
      <c r="E2" s="218"/>
      <c r="F2" s="223" t="s">
        <v>120</v>
      </c>
      <c r="G2" s="687" t="s">
        <v>468</v>
      </c>
      <c r="H2" s="688" t="s">
        <v>469</v>
      </c>
      <c r="I2" s="760" t="s">
        <v>436</v>
      </c>
      <c r="J2" s="79"/>
    </row>
    <row r="3" spans="2:10" ht="15" customHeight="1" thickBot="1">
      <c r="B3" s="162"/>
      <c r="C3" s="163"/>
      <c r="D3" s="163" t="s">
        <v>121</v>
      </c>
      <c r="E3" s="163"/>
      <c r="F3" s="176"/>
      <c r="G3" s="689" t="s">
        <v>80</v>
      </c>
      <c r="H3" s="690" t="s">
        <v>81</v>
      </c>
      <c r="I3" s="761"/>
      <c r="J3" s="79"/>
    </row>
    <row r="4" spans="2:10" ht="15" customHeight="1">
      <c r="B4" s="198" t="s">
        <v>210</v>
      </c>
      <c r="C4" s="37"/>
      <c r="D4" s="37"/>
      <c r="E4" s="37"/>
      <c r="F4" s="204"/>
      <c r="G4" s="222">
        <v>3261429</v>
      </c>
      <c r="H4" s="77">
        <v>1387558</v>
      </c>
      <c r="I4" s="221">
        <f>SUM(G4:H4)</f>
        <v>4648987</v>
      </c>
      <c r="J4" s="64"/>
    </row>
    <row r="5" spans="2:10" ht="15" customHeight="1">
      <c r="B5" s="745"/>
      <c r="C5" s="746"/>
      <c r="D5" s="31" t="s">
        <v>211</v>
      </c>
      <c r="E5" s="32"/>
      <c r="F5" s="224"/>
      <c r="G5" s="380">
        <v>2928625</v>
      </c>
      <c r="H5" s="625">
        <v>1376053</v>
      </c>
      <c r="I5" s="381">
        <f aca="true" t="shared" si="0" ref="I5:I56">SUM(G5:H5)</f>
        <v>4304678</v>
      </c>
      <c r="J5" s="64"/>
    </row>
    <row r="6" spans="2:10" ht="15" customHeight="1">
      <c r="B6" s="745"/>
      <c r="C6" s="746"/>
      <c r="D6" s="33"/>
      <c r="E6" s="491" t="s">
        <v>212</v>
      </c>
      <c r="F6" s="480"/>
      <c r="G6" s="384">
        <v>2892371</v>
      </c>
      <c r="H6" s="385">
        <v>1353946</v>
      </c>
      <c r="I6" s="386">
        <f t="shared" si="0"/>
        <v>4246317</v>
      </c>
      <c r="J6" s="64"/>
    </row>
    <row r="7" spans="2:10" ht="15" customHeight="1">
      <c r="B7" s="745"/>
      <c r="C7" s="746"/>
      <c r="D7" s="33"/>
      <c r="E7" s="491" t="s">
        <v>213</v>
      </c>
      <c r="F7" s="480"/>
      <c r="G7" s="384">
        <v>36094</v>
      </c>
      <c r="H7" s="385">
        <v>10716</v>
      </c>
      <c r="I7" s="386">
        <f t="shared" si="0"/>
        <v>46810</v>
      </c>
      <c r="J7" s="64"/>
    </row>
    <row r="8" spans="2:10" ht="15" customHeight="1">
      <c r="B8" s="745"/>
      <c r="C8" s="746"/>
      <c r="D8" s="33"/>
      <c r="E8" s="491" t="s">
        <v>214</v>
      </c>
      <c r="F8" s="480"/>
      <c r="G8" s="384">
        <v>0</v>
      </c>
      <c r="H8" s="385">
        <v>10367</v>
      </c>
      <c r="I8" s="386">
        <f t="shared" si="0"/>
        <v>10367</v>
      </c>
      <c r="J8" s="64"/>
    </row>
    <row r="9" spans="2:10" ht="15" customHeight="1">
      <c r="B9" s="745"/>
      <c r="C9" s="746"/>
      <c r="D9" s="33"/>
      <c r="E9" s="494" t="s">
        <v>215</v>
      </c>
      <c r="F9" s="204"/>
      <c r="G9" s="485">
        <v>160</v>
      </c>
      <c r="H9" s="76">
        <v>1024</v>
      </c>
      <c r="I9" s="486">
        <f t="shared" si="0"/>
        <v>1184</v>
      </c>
      <c r="J9" s="64"/>
    </row>
    <row r="10" spans="2:10" ht="15" customHeight="1">
      <c r="B10" s="745"/>
      <c r="C10" s="746"/>
      <c r="D10" s="33"/>
      <c r="E10" s="494"/>
      <c r="F10" s="691" t="s">
        <v>216</v>
      </c>
      <c r="G10" s="384">
        <v>0</v>
      </c>
      <c r="H10" s="385">
        <v>0</v>
      </c>
      <c r="I10" s="386">
        <f t="shared" si="0"/>
        <v>0</v>
      </c>
      <c r="J10" s="64"/>
    </row>
    <row r="11" spans="2:10" ht="15" customHeight="1">
      <c r="B11" s="745"/>
      <c r="C11" s="746"/>
      <c r="D11" s="28"/>
      <c r="E11" s="495"/>
      <c r="F11" s="462" t="s">
        <v>217</v>
      </c>
      <c r="G11" s="463">
        <v>160</v>
      </c>
      <c r="H11" s="482">
        <v>1024</v>
      </c>
      <c r="I11" s="483">
        <f t="shared" si="0"/>
        <v>1184</v>
      </c>
      <c r="J11" s="64"/>
    </row>
    <row r="12" spans="2:10" ht="15" customHeight="1">
      <c r="B12" s="745"/>
      <c r="C12" s="746"/>
      <c r="D12" s="31" t="s">
        <v>218</v>
      </c>
      <c r="E12" s="32"/>
      <c r="F12" s="224"/>
      <c r="G12" s="380">
        <v>332804</v>
      </c>
      <c r="H12" s="625">
        <v>11505</v>
      </c>
      <c r="I12" s="381">
        <f t="shared" si="0"/>
        <v>344309</v>
      </c>
      <c r="J12" s="64"/>
    </row>
    <row r="13" spans="2:10" ht="15" customHeight="1">
      <c r="B13" s="745"/>
      <c r="C13" s="746"/>
      <c r="D13" s="33"/>
      <c r="E13" s="491" t="s">
        <v>219</v>
      </c>
      <c r="F13" s="480"/>
      <c r="G13" s="384">
        <v>637</v>
      </c>
      <c r="H13" s="385">
        <v>3959</v>
      </c>
      <c r="I13" s="386">
        <f t="shared" si="0"/>
        <v>4596</v>
      </c>
      <c r="J13" s="64"/>
    </row>
    <row r="14" spans="2:10" ht="15" customHeight="1">
      <c r="B14" s="745"/>
      <c r="C14" s="746"/>
      <c r="D14" s="33"/>
      <c r="E14" s="491" t="s">
        <v>220</v>
      </c>
      <c r="F14" s="480"/>
      <c r="G14" s="384">
        <v>0</v>
      </c>
      <c r="H14" s="385">
        <v>1103</v>
      </c>
      <c r="I14" s="386">
        <f t="shared" si="0"/>
        <v>1103</v>
      </c>
      <c r="J14" s="64"/>
    </row>
    <row r="15" spans="2:10" ht="15" customHeight="1">
      <c r="B15" s="745"/>
      <c r="C15" s="746"/>
      <c r="D15" s="33"/>
      <c r="E15" s="491" t="s">
        <v>221</v>
      </c>
      <c r="F15" s="480"/>
      <c r="G15" s="384">
        <v>0</v>
      </c>
      <c r="H15" s="385">
        <v>0</v>
      </c>
      <c r="I15" s="386">
        <f t="shared" si="0"/>
        <v>0</v>
      </c>
      <c r="J15" s="64"/>
    </row>
    <row r="16" spans="2:10" ht="15" customHeight="1">
      <c r="B16" s="745"/>
      <c r="C16" s="746"/>
      <c r="D16" s="33"/>
      <c r="E16" s="491" t="s">
        <v>222</v>
      </c>
      <c r="F16" s="480"/>
      <c r="G16" s="384">
        <v>0</v>
      </c>
      <c r="H16" s="385">
        <v>0</v>
      </c>
      <c r="I16" s="386">
        <f t="shared" si="0"/>
        <v>0</v>
      </c>
      <c r="J16" s="64"/>
    </row>
    <row r="17" spans="2:10" ht="15" customHeight="1">
      <c r="B17" s="745"/>
      <c r="C17" s="746"/>
      <c r="D17" s="33"/>
      <c r="E17" s="491" t="s">
        <v>223</v>
      </c>
      <c r="F17" s="480"/>
      <c r="G17" s="384">
        <v>325697</v>
      </c>
      <c r="H17" s="385">
        <v>6241</v>
      </c>
      <c r="I17" s="386">
        <f t="shared" si="0"/>
        <v>331938</v>
      </c>
      <c r="J17" s="64"/>
    </row>
    <row r="18" spans="2:10" ht="15" customHeight="1" thickBot="1">
      <c r="B18" s="747"/>
      <c r="C18" s="742"/>
      <c r="D18" s="227"/>
      <c r="E18" s="493" t="s">
        <v>224</v>
      </c>
      <c r="F18" s="484"/>
      <c r="G18" s="626">
        <v>6470</v>
      </c>
      <c r="H18" s="627">
        <v>202</v>
      </c>
      <c r="I18" s="389">
        <f t="shared" si="0"/>
        <v>6672</v>
      </c>
      <c r="J18" s="64"/>
    </row>
    <row r="19" spans="2:10" ht="15" customHeight="1">
      <c r="B19" s="198" t="s">
        <v>225</v>
      </c>
      <c r="C19" s="37"/>
      <c r="D19" s="37"/>
      <c r="E19" s="37"/>
      <c r="F19" s="204"/>
      <c r="G19" s="222">
        <v>3261429</v>
      </c>
      <c r="H19" s="77">
        <v>1126578</v>
      </c>
      <c r="I19" s="221">
        <f t="shared" si="0"/>
        <v>4388007</v>
      </c>
      <c r="J19" s="64"/>
    </row>
    <row r="20" spans="2:10" ht="15" customHeight="1">
      <c r="B20" s="745"/>
      <c r="C20" s="746"/>
      <c r="D20" s="31" t="s">
        <v>226</v>
      </c>
      <c r="E20" s="32"/>
      <c r="F20" s="224"/>
      <c r="G20" s="380">
        <v>2704701</v>
      </c>
      <c r="H20" s="90">
        <v>975192</v>
      </c>
      <c r="I20" s="381">
        <f t="shared" si="0"/>
        <v>3679893</v>
      </c>
      <c r="J20" s="64"/>
    </row>
    <row r="21" spans="2:10" ht="15" customHeight="1">
      <c r="B21" s="745"/>
      <c r="C21" s="746"/>
      <c r="D21" s="33"/>
      <c r="E21" s="491" t="s">
        <v>227</v>
      </c>
      <c r="F21" s="480"/>
      <c r="G21" s="384">
        <v>136621</v>
      </c>
      <c r="H21" s="385">
        <v>41030</v>
      </c>
      <c r="I21" s="386">
        <f t="shared" si="0"/>
        <v>177651</v>
      </c>
      <c r="J21" s="64"/>
    </row>
    <row r="22" spans="2:10" ht="15" customHeight="1">
      <c r="B22" s="745"/>
      <c r="C22" s="746"/>
      <c r="D22" s="33"/>
      <c r="E22" s="491" t="s">
        <v>228</v>
      </c>
      <c r="F22" s="480"/>
      <c r="G22" s="384">
        <v>84717</v>
      </c>
      <c r="H22" s="385">
        <v>60770</v>
      </c>
      <c r="I22" s="386">
        <f t="shared" si="0"/>
        <v>145487</v>
      </c>
      <c r="J22" s="64"/>
    </row>
    <row r="23" spans="2:10" ht="15" customHeight="1">
      <c r="B23" s="745"/>
      <c r="C23" s="746"/>
      <c r="D23" s="33"/>
      <c r="E23" s="491" t="s">
        <v>229</v>
      </c>
      <c r="F23" s="480"/>
      <c r="G23" s="384">
        <v>498813</v>
      </c>
      <c r="H23" s="385">
        <v>369683</v>
      </c>
      <c r="I23" s="386">
        <f t="shared" si="0"/>
        <v>868496</v>
      </c>
      <c r="J23" s="64"/>
    </row>
    <row r="24" spans="2:10" ht="15" customHeight="1">
      <c r="B24" s="745"/>
      <c r="C24" s="746"/>
      <c r="D24" s="33"/>
      <c r="E24" s="491" t="s">
        <v>230</v>
      </c>
      <c r="F24" s="480"/>
      <c r="G24" s="384">
        <v>0</v>
      </c>
      <c r="H24" s="385">
        <v>10367</v>
      </c>
      <c r="I24" s="386">
        <f t="shared" si="0"/>
        <v>10367</v>
      </c>
      <c r="J24" s="64"/>
    </row>
    <row r="25" spans="2:10" ht="15" customHeight="1">
      <c r="B25" s="745"/>
      <c r="C25" s="746"/>
      <c r="D25" s="33"/>
      <c r="E25" s="491" t="s">
        <v>231</v>
      </c>
      <c r="F25" s="480"/>
      <c r="G25" s="384">
        <v>133601</v>
      </c>
      <c r="H25" s="385">
        <v>0</v>
      </c>
      <c r="I25" s="386">
        <f t="shared" si="0"/>
        <v>133601</v>
      </c>
      <c r="J25" s="64"/>
    </row>
    <row r="26" spans="2:10" ht="15" customHeight="1">
      <c r="B26" s="745"/>
      <c r="C26" s="746"/>
      <c r="D26" s="33"/>
      <c r="E26" s="491" t="s">
        <v>232</v>
      </c>
      <c r="F26" s="480"/>
      <c r="G26" s="384">
        <v>134298</v>
      </c>
      <c r="H26" s="385">
        <v>127062</v>
      </c>
      <c r="I26" s="386">
        <f t="shared" si="0"/>
        <v>261360</v>
      </c>
      <c r="J26" s="64"/>
    </row>
    <row r="27" spans="2:10" ht="15" customHeight="1">
      <c r="B27" s="745"/>
      <c r="C27" s="746"/>
      <c r="D27" s="33"/>
      <c r="E27" s="491" t="s">
        <v>233</v>
      </c>
      <c r="F27" s="480"/>
      <c r="G27" s="384">
        <v>1123901</v>
      </c>
      <c r="H27" s="385">
        <v>365749</v>
      </c>
      <c r="I27" s="386">
        <f t="shared" si="0"/>
        <v>1489650</v>
      </c>
      <c r="J27" s="64"/>
    </row>
    <row r="28" spans="2:10" ht="15" customHeight="1">
      <c r="B28" s="745"/>
      <c r="C28" s="746"/>
      <c r="D28" s="33"/>
      <c r="E28" s="491" t="s">
        <v>234</v>
      </c>
      <c r="F28" s="480"/>
      <c r="G28" s="384">
        <v>6488</v>
      </c>
      <c r="H28" s="385">
        <v>531</v>
      </c>
      <c r="I28" s="386">
        <f t="shared" si="0"/>
        <v>7019</v>
      </c>
      <c r="J28" s="64"/>
    </row>
    <row r="29" spans="2:10" ht="15" customHeight="1">
      <c r="B29" s="745"/>
      <c r="C29" s="746"/>
      <c r="D29" s="33"/>
      <c r="E29" s="491" t="s">
        <v>235</v>
      </c>
      <c r="F29" s="480"/>
      <c r="G29" s="384">
        <v>545080</v>
      </c>
      <c r="H29" s="385">
        <v>0</v>
      </c>
      <c r="I29" s="386">
        <f t="shared" si="0"/>
        <v>545080</v>
      </c>
      <c r="J29" s="64"/>
    </row>
    <row r="30" spans="2:10" ht="15" customHeight="1">
      <c r="B30" s="745"/>
      <c r="C30" s="746"/>
      <c r="D30" s="28"/>
      <c r="E30" s="492" t="s">
        <v>236</v>
      </c>
      <c r="F30" s="481"/>
      <c r="G30" s="463">
        <v>41182</v>
      </c>
      <c r="H30" s="482">
        <v>0</v>
      </c>
      <c r="I30" s="483">
        <f t="shared" si="0"/>
        <v>41182</v>
      </c>
      <c r="J30" s="64"/>
    </row>
    <row r="31" spans="2:10" ht="15" customHeight="1">
      <c r="B31" s="745"/>
      <c r="C31" s="746"/>
      <c r="D31" s="33" t="s">
        <v>237</v>
      </c>
      <c r="E31" s="37"/>
      <c r="F31" s="204"/>
      <c r="G31" s="380">
        <v>528994</v>
      </c>
      <c r="H31" s="625">
        <v>149586</v>
      </c>
      <c r="I31" s="381">
        <f t="shared" si="0"/>
        <v>678580</v>
      </c>
      <c r="J31" s="64"/>
    </row>
    <row r="32" spans="2:10" ht="15" customHeight="1">
      <c r="B32" s="745"/>
      <c r="C32" s="746"/>
      <c r="D32" s="33"/>
      <c r="E32" s="491" t="s">
        <v>238</v>
      </c>
      <c r="F32" s="480"/>
      <c r="G32" s="384">
        <v>519831</v>
      </c>
      <c r="H32" s="385">
        <v>148172</v>
      </c>
      <c r="I32" s="386">
        <f t="shared" si="0"/>
        <v>668003</v>
      </c>
      <c r="J32" s="64"/>
    </row>
    <row r="33" spans="2:10" ht="15" customHeight="1">
      <c r="B33" s="745"/>
      <c r="C33" s="746"/>
      <c r="D33" s="33"/>
      <c r="E33" s="491" t="s">
        <v>239</v>
      </c>
      <c r="F33" s="480"/>
      <c r="G33" s="384">
        <v>0</v>
      </c>
      <c r="H33" s="385">
        <v>0</v>
      </c>
      <c r="I33" s="386">
        <f t="shared" si="0"/>
        <v>0</v>
      </c>
      <c r="J33" s="64"/>
    </row>
    <row r="34" spans="2:10" ht="15" customHeight="1">
      <c r="B34" s="745"/>
      <c r="C34" s="746"/>
      <c r="D34" s="33"/>
      <c r="E34" s="491" t="s">
        <v>240</v>
      </c>
      <c r="F34" s="480"/>
      <c r="G34" s="384">
        <v>0</v>
      </c>
      <c r="H34" s="385">
        <v>1103</v>
      </c>
      <c r="I34" s="386">
        <f t="shared" si="0"/>
        <v>1103</v>
      </c>
      <c r="J34" s="64"/>
    </row>
    <row r="35" spans="2:10" ht="15" customHeight="1">
      <c r="B35" s="745"/>
      <c r="C35" s="746"/>
      <c r="D35" s="33"/>
      <c r="E35" s="491" t="s">
        <v>241</v>
      </c>
      <c r="F35" s="480"/>
      <c r="G35" s="384">
        <v>0</v>
      </c>
      <c r="H35" s="385">
        <v>0</v>
      </c>
      <c r="I35" s="386">
        <f t="shared" si="0"/>
        <v>0</v>
      </c>
      <c r="J35" s="64"/>
    </row>
    <row r="36" spans="2:10" ht="15" customHeight="1" thickBot="1">
      <c r="B36" s="747"/>
      <c r="C36" s="742"/>
      <c r="D36" s="227"/>
      <c r="E36" s="493" t="s">
        <v>242</v>
      </c>
      <c r="F36" s="484"/>
      <c r="G36" s="626">
        <v>9163</v>
      </c>
      <c r="H36" s="627">
        <v>311</v>
      </c>
      <c r="I36" s="389">
        <f t="shared" si="0"/>
        <v>9474</v>
      </c>
      <c r="J36" s="64"/>
    </row>
    <row r="37" spans="2:10" ht="15" customHeight="1">
      <c r="B37" s="229" t="s">
        <v>243</v>
      </c>
      <c r="C37" s="230"/>
      <c r="D37" s="230"/>
      <c r="E37" s="230"/>
      <c r="F37" s="770" t="s">
        <v>500</v>
      </c>
      <c r="G37" s="231">
        <v>27734</v>
      </c>
      <c r="H37" s="628">
        <v>262780</v>
      </c>
      <c r="I37" s="232">
        <f t="shared" si="0"/>
        <v>290514</v>
      </c>
      <c r="J37" s="64"/>
    </row>
    <row r="38" spans="2:10" ht="15" customHeight="1" thickBot="1">
      <c r="B38" s="233" t="s">
        <v>437</v>
      </c>
      <c r="C38" s="234"/>
      <c r="D38" s="234"/>
      <c r="E38" s="234"/>
      <c r="F38" s="771"/>
      <c r="G38" s="166">
        <v>0</v>
      </c>
      <c r="H38" s="235">
        <v>0</v>
      </c>
      <c r="I38" s="161">
        <f t="shared" si="0"/>
        <v>0</v>
      </c>
      <c r="J38" s="64"/>
    </row>
    <row r="39" spans="2:10" ht="15" customHeight="1">
      <c r="B39" s="198" t="s">
        <v>244</v>
      </c>
      <c r="C39" s="37"/>
      <c r="D39" s="37"/>
      <c r="E39" s="37"/>
      <c r="F39" s="204"/>
      <c r="G39" s="485">
        <v>0</v>
      </c>
      <c r="H39" s="76">
        <v>0</v>
      </c>
      <c r="I39" s="486">
        <f t="shared" si="0"/>
        <v>0</v>
      </c>
      <c r="J39" s="64"/>
    </row>
    <row r="40" spans="2:10" ht="15" customHeight="1">
      <c r="B40" s="745"/>
      <c r="C40" s="741"/>
      <c r="D40" s="491" t="s">
        <v>245</v>
      </c>
      <c r="E40" s="347"/>
      <c r="F40" s="480"/>
      <c r="G40" s="384">
        <v>0</v>
      </c>
      <c r="H40" s="385">
        <v>0</v>
      </c>
      <c r="I40" s="386">
        <f t="shared" si="0"/>
        <v>0</v>
      </c>
      <c r="J40" s="64"/>
    </row>
    <row r="41" spans="2:10" ht="15" customHeight="1">
      <c r="B41" s="745"/>
      <c r="C41" s="741"/>
      <c r="D41" s="491" t="s">
        <v>246</v>
      </c>
      <c r="E41" s="347"/>
      <c r="F41" s="480"/>
      <c r="G41" s="384">
        <v>0</v>
      </c>
      <c r="H41" s="385">
        <v>0</v>
      </c>
      <c r="I41" s="386">
        <f t="shared" si="0"/>
        <v>0</v>
      </c>
      <c r="J41" s="64"/>
    </row>
    <row r="42" spans="2:10" ht="15" customHeight="1">
      <c r="B42" s="763"/>
      <c r="C42" s="764"/>
      <c r="D42" s="492" t="s">
        <v>247</v>
      </c>
      <c r="E42" s="350"/>
      <c r="F42" s="481"/>
      <c r="G42" s="463">
        <v>0</v>
      </c>
      <c r="H42" s="482">
        <v>0</v>
      </c>
      <c r="I42" s="483">
        <f t="shared" si="0"/>
        <v>0</v>
      </c>
      <c r="J42" s="64"/>
    </row>
    <row r="43" spans="2:10" ht="15" customHeight="1">
      <c r="B43" s="219" t="s">
        <v>248</v>
      </c>
      <c r="C43" s="32"/>
      <c r="D43" s="32"/>
      <c r="E43" s="32"/>
      <c r="F43" s="224"/>
      <c r="G43" s="380">
        <v>27734</v>
      </c>
      <c r="H43" s="625">
        <v>1800</v>
      </c>
      <c r="I43" s="381">
        <f t="shared" si="0"/>
        <v>29534</v>
      </c>
      <c r="J43" s="64"/>
    </row>
    <row r="44" spans="2:10" ht="15" customHeight="1">
      <c r="B44" s="745"/>
      <c r="C44" s="741"/>
      <c r="D44" s="491" t="s">
        <v>249</v>
      </c>
      <c r="E44" s="347"/>
      <c r="F44" s="480"/>
      <c r="G44" s="384">
        <v>0</v>
      </c>
      <c r="H44" s="385">
        <v>0</v>
      </c>
      <c r="I44" s="386">
        <f t="shared" si="0"/>
        <v>0</v>
      </c>
      <c r="J44" s="64"/>
    </row>
    <row r="45" spans="2:10" ht="15" customHeight="1" thickBot="1">
      <c r="B45" s="747"/>
      <c r="C45" s="765"/>
      <c r="D45" s="496" t="s">
        <v>250</v>
      </c>
      <c r="E45" s="163"/>
      <c r="F45" s="168"/>
      <c r="G45" s="478">
        <v>27734</v>
      </c>
      <c r="H45" s="472">
        <v>1800</v>
      </c>
      <c r="I45" s="479">
        <f t="shared" si="0"/>
        <v>29534</v>
      </c>
      <c r="J45" s="64"/>
    </row>
    <row r="46" spans="2:10" ht="15" customHeight="1">
      <c r="B46" s="229" t="s">
        <v>251</v>
      </c>
      <c r="C46" s="230"/>
      <c r="D46" s="230"/>
      <c r="E46" s="230"/>
      <c r="F46" s="770" t="s">
        <v>501</v>
      </c>
      <c r="G46" s="231">
        <v>0</v>
      </c>
      <c r="H46" s="628">
        <v>260980</v>
      </c>
      <c r="I46" s="232">
        <f t="shared" si="0"/>
        <v>260980</v>
      </c>
      <c r="J46" s="64"/>
    </row>
    <row r="47" spans="2:10" ht="15" customHeight="1" thickBot="1">
      <c r="B47" s="233" t="s">
        <v>438</v>
      </c>
      <c r="C47" s="234"/>
      <c r="D47" s="234"/>
      <c r="E47" s="234"/>
      <c r="F47" s="771"/>
      <c r="G47" s="166">
        <v>0</v>
      </c>
      <c r="H47" s="235">
        <v>0</v>
      </c>
      <c r="I47" s="161">
        <f t="shared" si="0"/>
        <v>0</v>
      </c>
      <c r="J47" s="64"/>
    </row>
    <row r="48" spans="2:10" ht="15" customHeight="1">
      <c r="B48" s="150" t="s">
        <v>252</v>
      </c>
      <c r="C48" s="29"/>
      <c r="D48" s="29"/>
      <c r="E48" s="29"/>
      <c r="F48" s="205"/>
      <c r="G48" s="222">
        <v>0</v>
      </c>
      <c r="H48" s="77">
        <v>51851</v>
      </c>
      <c r="I48" s="221">
        <f t="shared" si="0"/>
        <v>51851</v>
      </c>
      <c r="J48" s="64"/>
    </row>
    <row r="49" spans="2:10" ht="15" customHeight="1">
      <c r="B49" s="202" t="s">
        <v>253</v>
      </c>
      <c r="C49" s="38"/>
      <c r="D49" s="38"/>
      <c r="E49" s="38"/>
      <c r="F49" s="206"/>
      <c r="G49" s="36">
        <v>0</v>
      </c>
      <c r="H49" s="75">
        <v>312831</v>
      </c>
      <c r="I49" s="160">
        <f t="shared" si="0"/>
        <v>312831</v>
      </c>
      <c r="J49" s="64"/>
    </row>
    <row r="50" spans="2:10" ht="15" customHeight="1">
      <c r="B50" s="220" t="s">
        <v>254</v>
      </c>
      <c r="C50" s="73"/>
      <c r="D50" s="73"/>
      <c r="E50" s="73"/>
      <c r="F50" s="226"/>
      <c r="G50" s="222">
        <v>0</v>
      </c>
      <c r="H50" s="77">
        <v>0</v>
      </c>
      <c r="I50" s="221">
        <f t="shared" si="0"/>
        <v>0</v>
      </c>
      <c r="J50" s="64"/>
    </row>
    <row r="51" spans="2:10" ht="15" customHeight="1" thickBot="1">
      <c r="B51" s="476" t="s">
        <v>255</v>
      </c>
      <c r="C51" s="235"/>
      <c r="D51" s="235"/>
      <c r="E51" s="235"/>
      <c r="F51" s="477"/>
      <c r="G51" s="166">
        <v>0</v>
      </c>
      <c r="H51" s="157">
        <v>0</v>
      </c>
      <c r="I51" s="161">
        <f t="shared" si="0"/>
        <v>0</v>
      </c>
      <c r="J51" s="64"/>
    </row>
    <row r="52" spans="1:10" ht="15" customHeight="1">
      <c r="A52" s="531"/>
      <c r="B52" s="474" t="s">
        <v>256</v>
      </c>
      <c r="C52" s="475"/>
      <c r="D52" s="73"/>
      <c r="E52" s="73"/>
      <c r="F52" s="226"/>
      <c r="G52" s="222">
        <v>361791</v>
      </c>
      <c r="H52" s="77">
        <v>16957</v>
      </c>
      <c r="I52" s="221">
        <f t="shared" si="0"/>
        <v>378748</v>
      </c>
      <c r="J52" s="64"/>
    </row>
    <row r="53" spans="1:10" ht="15" customHeight="1">
      <c r="A53" s="531"/>
      <c r="B53" s="766"/>
      <c r="C53" s="767"/>
      <c r="D53" s="75" t="s">
        <v>257</v>
      </c>
      <c r="E53" s="74"/>
      <c r="F53" s="225"/>
      <c r="G53" s="36">
        <v>312942</v>
      </c>
      <c r="H53" s="75">
        <v>14569</v>
      </c>
      <c r="I53" s="160">
        <f t="shared" si="0"/>
        <v>327511</v>
      </c>
      <c r="J53" s="64"/>
    </row>
    <row r="54" spans="1:10" ht="15" customHeight="1">
      <c r="A54" s="531"/>
      <c r="B54" s="766"/>
      <c r="C54" s="767"/>
      <c r="D54" s="76" t="s">
        <v>258</v>
      </c>
      <c r="E54" s="90"/>
      <c r="F54" s="473"/>
      <c r="G54" s="380">
        <v>48849</v>
      </c>
      <c r="H54" s="625">
        <v>2388</v>
      </c>
      <c r="I54" s="381">
        <f t="shared" si="0"/>
        <v>51237</v>
      </c>
      <c r="J54" s="64"/>
    </row>
    <row r="55" spans="1:10" ht="15" customHeight="1">
      <c r="A55" s="531"/>
      <c r="B55" s="766"/>
      <c r="C55" s="767"/>
      <c r="D55" s="76"/>
      <c r="E55" s="762" t="s">
        <v>259</v>
      </c>
      <c r="F55" s="748"/>
      <c r="G55" s="384">
        <v>0</v>
      </c>
      <c r="H55" s="385">
        <v>0</v>
      </c>
      <c r="I55" s="386">
        <f t="shared" si="0"/>
        <v>0</v>
      </c>
      <c r="J55" s="64"/>
    </row>
    <row r="56" spans="1:10" ht="15" customHeight="1" thickBot="1">
      <c r="A56" s="531"/>
      <c r="B56" s="768"/>
      <c r="C56" s="769"/>
      <c r="D56" s="472"/>
      <c r="E56" s="743" t="s">
        <v>260</v>
      </c>
      <c r="F56" s="744"/>
      <c r="G56" s="626">
        <v>48849</v>
      </c>
      <c r="H56" s="627">
        <v>2388</v>
      </c>
      <c r="I56" s="389">
        <f t="shared" si="0"/>
        <v>51237</v>
      </c>
      <c r="J56" s="64"/>
    </row>
    <row r="57" spans="2:10" ht="15" customHeight="1">
      <c r="B57" s="39"/>
      <c r="C57" s="39"/>
      <c r="D57" s="39"/>
      <c r="E57" s="39"/>
      <c r="F57" s="39"/>
      <c r="G57" s="40"/>
      <c r="H57" s="40"/>
      <c r="I57" s="41"/>
      <c r="J57" s="41"/>
    </row>
  </sheetData>
  <mergeCells count="10">
    <mergeCell ref="I2:I3"/>
    <mergeCell ref="E55:F55"/>
    <mergeCell ref="E56:F56"/>
    <mergeCell ref="B5:C18"/>
    <mergeCell ref="B20:C36"/>
    <mergeCell ref="B40:C42"/>
    <mergeCell ref="B44:C45"/>
    <mergeCell ref="B53:C56"/>
    <mergeCell ref="F37:F38"/>
    <mergeCell ref="F46:F47"/>
  </mergeCells>
  <conditionalFormatting sqref="A1:IV65536">
    <cfRule type="cellIs" priority="1" dxfId="0" operator="equal" stopIfTrue="1">
      <formula>0</formula>
    </cfRule>
  </conditionalFormatting>
  <printOptions/>
  <pageMargins left="0.7874015748031497" right="0.7874015748031497" top="0.5511811023622047" bottom="0.4724409448818898" header="0.5118110236220472" footer="0.1968503937007874"/>
  <pageSetup errors="blank" horizontalDpi="600" verticalDpi="600" orientation="portrait" paperSize="9" scale="97" r:id="rId2"/>
  <headerFooter alignWithMargins="0">
    <oddFooter>&amp;C&amp;"ＭＳ Ｐゴシック,太字"&amp;14４　下水道事業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J33"/>
  <sheetViews>
    <sheetView view="pageBreakPreview" zoomScaleSheetLayoutView="100" workbookViewId="0" topLeftCell="A1">
      <selection activeCell="C3" sqref="C3"/>
    </sheetView>
  </sheetViews>
  <sheetFormatPr defaultColWidth="9.00390625" defaultRowHeight="17.25" customHeight="1"/>
  <cols>
    <col min="1" max="1" width="3.25390625" style="541" customWidth="1"/>
    <col min="2" max="2" width="3.625" style="541" customWidth="1"/>
    <col min="3" max="3" width="20.875" style="541" customWidth="1"/>
    <col min="4" max="4" width="10.625" style="541" customWidth="1"/>
    <col min="5" max="5" width="10.625" style="602" customWidth="1"/>
    <col min="6" max="9" width="10.625" style="541" customWidth="1"/>
    <col min="10" max="10" width="9.125" style="541" bestFit="1" customWidth="1"/>
    <col min="11" max="16384" width="9.00390625" style="541" customWidth="1"/>
  </cols>
  <sheetData>
    <row r="1" spans="1:4" ht="21" customHeight="1" thickBot="1">
      <c r="A1" s="585"/>
      <c r="B1" s="261" t="s">
        <v>262</v>
      </c>
      <c r="C1" s="16"/>
      <c r="D1" s="585"/>
    </row>
    <row r="2" spans="1:9" ht="17.25" customHeight="1">
      <c r="A2" s="585"/>
      <c r="B2" s="148"/>
      <c r="C2" s="167" t="s">
        <v>263</v>
      </c>
      <c r="D2" s="774" t="s">
        <v>498</v>
      </c>
      <c r="E2" s="774"/>
      <c r="F2" s="775" t="s">
        <v>75</v>
      </c>
      <c r="G2" s="776"/>
      <c r="H2" s="777" t="s">
        <v>264</v>
      </c>
      <c r="I2" s="778"/>
    </row>
    <row r="3" spans="1:9" ht="17.25" customHeight="1">
      <c r="A3" s="585"/>
      <c r="B3" s="198"/>
      <c r="C3" s="204"/>
      <c r="D3" s="780" t="s">
        <v>265</v>
      </c>
      <c r="E3" s="780"/>
      <c r="F3" s="781" t="s">
        <v>81</v>
      </c>
      <c r="G3" s="782"/>
      <c r="H3" s="763"/>
      <c r="I3" s="779"/>
    </row>
    <row r="4" spans="1:9" ht="17.25" customHeight="1">
      <c r="A4" s="585"/>
      <c r="B4" s="198"/>
      <c r="C4" s="204"/>
      <c r="D4" s="42" t="s">
        <v>266</v>
      </c>
      <c r="E4" s="212" t="s">
        <v>267</v>
      </c>
      <c r="F4" s="207" t="s">
        <v>266</v>
      </c>
      <c r="G4" s="199" t="s">
        <v>267</v>
      </c>
      <c r="H4" s="207" t="s">
        <v>266</v>
      </c>
      <c r="I4" s="199" t="s">
        <v>267</v>
      </c>
    </row>
    <row r="5" spans="1:9" ht="17.25" customHeight="1" thickBot="1">
      <c r="A5" s="585"/>
      <c r="B5" s="162" t="s">
        <v>413</v>
      </c>
      <c r="C5" s="168"/>
      <c r="D5" s="164" t="s">
        <v>268</v>
      </c>
      <c r="E5" s="213" t="s">
        <v>499</v>
      </c>
      <c r="F5" s="208" t="s">
        <v>268</v>
      </c>
      <c r="G5" s="203" t="s">
        <v>499</v>
      </c>
      <c r="H5" s="208" t="s">
        <v>268</v>
      </c>
      <c r="I5" s="203" t="s">
        <v>499</v>
      </c>
    </row>
    <row r="6" spans="1:9" ht="17.25" customHeight="1">
      <c r="A6" s="585"/>
      <c r="B6" s="198" t="s">
        <v>269</v>
      </c>
      <c r="C6" s="204"/>
      <c r="D6" s="559"/>
      <c r="E6" s="560"/>
      <c r="F6" s="561"/>
      <c r="G6" s="562"/>
      <c r="H6" s="561"/>
      <c r="I6" s="562"/>
    </row>
    <row r="7" spans="1:10" ht="17.25" customHeight="1">
      <c r="A7" s="585"/>
      <c r="B7" s="151"/>
      <c r="C7" s="458" t="s">
        <v>270</v>
      </c>
      <c r="D7" s="384">
        <v>83597</v>
      </c>
      <c r="E7" s="459">
        <f>ROUND(+D7/+D$28*100,1)</f>
        <v>2.6</v>
      </c>
      <c r="F7" s="631">
        <v>40562</v>
      </c>
      <c r="G7" s="461">
        <f>ROUND(+F7/+F$28*100,1)</f>
        <v>3.6</v>
      </c>
      <c r="H7" s="460">
        <f>SUM(D7,F7)</f>
        <v>124159</v>
      </c>
      <c r="I7" s="461">
        <f>ROUND(+H7/+H$28*100,1)</f>
        <v>2.9</v>
      </c>
      <c r="J7" s="585"/>
    </row>
    <row r="8" spans="1:10" ht="17.25" customHeight="1">
      <c r="A8" s="585"/>
      <c r="B8" s="198"/>
      <c r="C8" s="458" t="s">
        <v>271</v>
      </c>
      <c r="D8" s="384">
        <v>38829</v>
      </c>
      <c r="E8" s="459">
        <f aca="true" t="shared" si="0" ref="E8:E22">ROUND(+D8/+D$28*100,1)</f>
        <v>1.2</v>
      </c>
      <c r="F8" s="631">
        <v>18694</v>
      </c>
      <c r="G8" s="461">
        <f aca="true" t="shared" si="1" ref="G8:G22">ROUND(+F8/+F$28*100,1)</f>
        <v>1.7</v>
      </c>
      <c r="H8" s="460">
        <f aca="true" t="shared" si="2" ref="H8:H32">SUM(D8,F8)</f>
        <v>57523</v>
      </c>
      <c r="I8" s="461">
        <f aca="true" t="shared" si="3" ref="I8:I28">ROUND(+H8/+H$28*100,1)</f>
        <v>1.3</v>
      </c>
      <c r="J8" s="585"/>
    </row>
    <row r="9" spans="1:10" ht="17.25" customHeight="1">
      <c r="A9" s="585"/>
      <c r="B9" s="198"/>
      <c r="C9" s="458" t="s">
        <v>272</v>
      </c>
      <c r="D9" s="384">
        <v>0</v>
      </c>
      <c r="E9" s="459">
        <f t="shared" si="0"/>
        <v>0</v>
      </c>
      <c r="F9" s="631">
        <v>0</v>
      </c>
      <c r="G9" s="461">
        <f t="shared" si="1"/>
        <v>0</v>
      </c>
      <c r="H9" s="460">
        <f t="shared" si="2"/>
        <v>0</v>
      </c>
      <c r="I9" s="461">
        <f t="shared" si="3"/>
        <v>0</v>
      </c>
      <c r="J9" s="585"/>
    </row>
    <row r="10" spans="1:10" ht="17.25" customHeight="1">
      <c r="A10" s="585"/>
      <c r="B10" s="198"/>
      <c r="C10" s="458" t="s">
        <v>273</v>
      </c>
      <c r="D10" s="384">
        <v>0</v>
      </c>
      <c r="E10" s="459">
        <f t="shared" si="0"/>
        <v>0</v>
      </c>
      <c r="F10" s="631">
        <v>0</v>
      </c>
      <c r="G10" s="461">
        <f t="shared" si="1"/>
        <v>0</v>
      </c>
      <c r="H10" s="460">
        <f t="shared" si="2"/>
        <v>0</v>
      </c>
      <c r="I10" s="461">
        <f t="shared" si="3"/>
        <v>0</v>
      </c>
      <c r="J10" s="585"/>
    </row>
    <row r="11" spans="1:10" ht="17.25" customHeight="1">
      <c r="A11" s="585"/>
      <c r="B11" s="198"/>
      <c r="C11" s="458" t="s">
        <v>274</v>
      </c>
      <c r="D11" s="384">
        <v>23868</v>
      </c>
      <c r="E11" s="459">
        <f t="shared" si="0"/>
        <v>0.7</v>
      </c>
      <c r="F11" s="631">
        <v>9308</v>
      </c>
      <c r="G11" s="461">
        <f t="shared" si="1"/>
        <v>0.8</v>
      </c>
      <c r="H11" s="460">
        <f t="shared" si="2"/>
        <v>33176</v>
      </c>
      <c r="I11" s="461">
        <f t="shared" si="3"/>
        <v>0.8</v>
      </c>
      <c r="J11" s="585"/>
    </row>
    <row r="12" spans="1:10" ht="17.25" customHeight="1">
      <c r="A12" s="585"/>
      <c r="B12" s="150"/>
      <c r="C12" s="462" t="s">
        <v>275</v>
      </c>
      <c r="D12" s="629">
        <v>146294</v>
      </c>
      <c r="E12" s="464">
        <f t="shared" si="0"/>
        <v>4.5</v>
      </c>
      <c r="F12" s="465">
        <v>68564</v>
      </c>
      <c r="G12" s="466">
        <f t="shared" si="1"/>
        <v>6.2</v>
      </c>
      <c r="H12" s="465">
        <f t="shared" si="2"/>
        <v>214858</v>
      </c>
      <c r="I12" s="466">
        <f t="shared" si="3"/>
        <v>4.9</v>
      </c>
      <c r="J12" s="593"/>
    </row>
    <row r="13" spans="1:10" ht="17.25" customHeight="1">
      <c r="A13" s="585"/>
      <c r="B13" s="198" t="s">
        <v>276</v>
      </c>
      <c r="C13" s="204"/>
      <c r="D13" s="380">
        <v>519831</v>
      </c>
      <c r="E13" s="467">
        <f t="shared" si="0"/>
        <v>16.1</v>
      </c>
      <c r="F13" s="468">
        <v>148172</v>
      </c>
      <c r="G13" s="469">
        <f t="shared" si="1"/>
        <v>13.3</v>
      </c>
      <c r="H13" s="468">
        <f t="shared" si="2"/>
        <v>668003</v>
      </c>
      <c r="I13" s="469">
        <f t="shared" si="3"/>
        <v>15.4</v>
      </c>
      <c r="J13" s="593"/>
    </row>
    <row r="14" spans="1:10" ht="17.25" customHeight="1">
      <c r="A14" s="585"/>
      <c r="B14" s="198"/>
      <c r="C14" s="458" t="s">
        <v>502</v>
      </c>
      <c r="D14" s="384">
        <v>499257</v>
      </c>
      <c r="E14" s="459">
        <f t="shared" si="0"/>
        <v>15.4</v>
      </c>
      <c r="F14" s="631">
        <v>148172</v>
      </c>
      <c r="G14" s="461">
        <f t="shared" si="1"/>
        <v>13.3</v>
      </c>
      <c r="H14" s="460">
        <f t="shared" si="2"/>
        <v>647429</v>
      </c>
      <c r="I14" s="461">
        <f t="shared" si="3"/>
        <v>14.9</v>
      </c>
      <c r="J14" s="585"/>
    </row>
    <row r="15" spans="1:10" ht="17.25" customHeight="1">
      <c r="A15" s="585"/>
      <c r="B15" s="198"/>
      <c r="C15" s="458" t="s">
        <v>503</v>
      </c>
      <c r="D15" s="384">
        <v>0</v>
      </c>
      <c r="E15" s="459">
        <f t="shared" si="0"/>
        <v>0</v>
      </c>
      <c r="F15" s="631">
        <v>0</v>
      </c>
      <c r="G15" s="461">
        <f t="shared" si="1"/>
        <v>0</v>
      </c>
      <c r="H15" s="460">
        <f t="shared" si="2"/>
        <v>0</v>
      </c>
      <c r="I15" s="461">
        <f t="shared" si="3"/>
        <v>0</v>
      </c>
      <c r="J15" s="585"/>
    </row>
    <row r="16" spans="1:10" ht="17.25" customHeight="1">
      <c r="A16" s="585"/>
      <c r="B16" s="150"/>
      <c r="C16" s="462" t="s">
        <v>504</v>
      </c>
      <c r="D16" s="463">
        <v>20574</v>
      </c>
      <c r="E16" s="471">
        <f t="shared" si="0"/>
        <v>0.6</v>
      </c>
      <c r="F16" s="465">
        <v>0</v>
      </c>
      <c r="G16" s="471">
        <f t="shared" si="1"/>
        <v>0</v>
      </c>
      <c r="H16" s="470">
        <f t="shared" si="2"/>
        <v>20574</v>
      </c>
      <c r="I16" s="471">
        <f>ROUND(+H16/+H$28*100,1)</f>
        <v>0.5</v>
      </c>
      <c r="J16" s="585"/>
    </row>
    <row r="17" spans="1:10" ht="17.25" customHeight="1">
      <c r="A17" s="585"/>
      <c r="B17" s="150" t="s">
        <v>277</v>
      </c>
      <c r="C17" s="205"/>
      <c r="D17" s="36">
        <v>1123901</v>
      </c>
      <c r="E17" s="214">
        <f t="shared" si="0"/>
        <v>34.8</v>
      </c>
      <c r="F17" s="210">
        <v>365749</v>
      </c>
      <c r="G17" s="200">
        <f t="shared" si="1"/>
        <v>32.9</v>
      </c>
      <c r="H17" s="209">
        <f t="shared" si="2"/>
        <v>1489650</v>
      </c>
      <c r="I17" s="200">
        <f t="shared" si="3"/>
        <v>34.3</v>
      </c>
      <c r="J17" s="585"/>
    </row>
    <row r="18" spans="1:10" ht="17.25" customHeight="1">
      <c r="A18" s="585"/>
      <c r="B18" s="150" t="s">
        <v>278</v>
      </c>
      <c r="C18" s="205"/>
      <c r="D18" s="36">
        <v>78324</v>
      </c>
      <c r="E18" s="214">
        <f t="shared" si="0"/>
        <v>2.4</v>
      </c>
      <c r="F18" s="210">
        <v>38</v>
      </c>
      <c r="G18" s="200">
        <f t="shared" si="1"/>
        <v>0</v>
      </c>
      <c r="H18" s="209">
        <f t="shared" si="2"/>
        <v>78362</v>
      </c>
      <c r="I18" s="200">
        <f t="shared" si="3"/>
        <v>1.8</v>
      </c>
      <c r="J18" s="585"/>
    </row>
    <row r="19" spans="1:10" ht="17.25" customHeight="1">
      <c r="A19" s="585"/>
      <c r="B19" s="150" t="s">
        <v>279</v>
      </c>
      <c r="C19" s="205"/>
      <c r="D19" s="36">
        <v>1854</v>
      </c>
      <c r="E19" s="214">
        <f t="shared" si="0"/>
        <v>0.1</v>
      </c>
      <c r="F19" s="210">
        <v>0</v>
      </c>
      <c r="G19" s="200">
        <f t="shared" si="1"/>
        <v>0</v>
      </c>
      <c r="H19" s="209">
        <f t="shared" si="2"/>
        <v>1854</v>
      </c>
      <c r="I19" s="200">
        <f t="shared" si="3"/>
        <v>0</v>
      </c>
      <c r="J19" s="585"/>
    </row>
    <row r="20" spans="1:10" ht="17.25" customHeight="1">
      <c r="A20" s="585"/>
      <c r="B20" s="150" t="s">
        <v>280</v>
      </c>
      <c r="C20" s="205"/>
      <c r="D20" s="36">
        <v>3445</v>
      </c>
      <c r="E20" s="214">
        <f t="shared" si="0"/>
        <v>0.1</v>
      </c>
      <c r="F20" s="210">
        <v>38</v>
      </c>
      <c r="G20" s="200">
        <f t="shared" si="1"/>
        <v>0</v>
      </c>
      <c r="H20" s="209">
        <f t="shared" si="2"/>
        <v>3483</v>
      </c>
      <c r="I20" s="200">
        <f t="shared" si="3"/>
        <v>0.1</v>
      </c>
      <c r="J20" s="585"/>
    </row>
    <row r="21" spans="1:10" ht="17.25" customHeight="1">
      <c r="A21" s="585"/>
      <c r="B21" s="150" t="s">
        <v>281</v>
      </c>
      <c r="C21" s="205"/>
      <c r="D21" s="36">
        <v>105323</v>
      </c>
      <c r="E21" s="214">
        <f t="shared" si="0"/>
        <v>3.3</v>
      </c>
      <c r="F21" s="210">
        <v>26872</v>
      </c>
      <c r="G21" s="200">
        <f t="shared" si="1"/>
        <v>2.4</v>
      </c>
      <c r="H21" s="209">
        <f t="shared" si="2"/>
        <v>132195</v>
      </c>
      <c r="I21" s="200">
        <f t="shared" si="3"/>
        <v>3</v>
      </c>
      <c r="J21" s="585"/>
    </row>
    <row r="22" spans="1:10" ht="17.25" customHeight="1">
      <c r="A22" s="585"/>
      <c r="B22" s="150" t="s">
        <v>282</v>
      </c>
      <c r="C22" s="205"/>
      <c r="D22" s="36">
        <v>1186</v>
      </c>
      <c r="E22" s="214">
        <f t="shared" si="0"/>
        <v>0</v>
      </c>
      <c r="F22" s="210">
        <v>13295</v>
      </c>
      <c r="G22" s="200">
        <f t="shared" si="1"/>
        <v>1.2</v>
      </c>
      <c r="H22" s="209">
        <f t="shared" si="2"/>
        <v>14481</v>
      </c>
      <c r="I22" s="200">
        <f>ROUND(+H22/+H$28*100,1)</f>
        <v>0.3</v>
      </c>
      <c r="J22" s="585"/>
    </row>
    <row r="23" spans="1:10" ht="17.25" customHeight="1">
      <c r="A23" s="585"/>
      <c r="B23" s="150" t="s">
        <v>283</v>
      </c>
      <c r="C23" s="205"/>
      <c r="D23" s="36">
        <v>41776</v>
      </c>
      <c r="E23" s="214">
        <f aca="true" t="shared" si="4" ref="E23:G28">ROUND(+D23/+D$28*100,1)</f>
        <v>1.3</v>
      </c>
      <c r="F23" s="210">
        <v>0</v>
      </c>
      <c r="G23" s="200">
        <f t="shared" si="4"/>
        <v>0</v>
      </c>
      <c r="H23" s="209">
        <f t="shared" si="2"/>
        <v>41776</v>
      </c>
      <c r="I23" s="200">
        <f t="shared" si="3"/>
        <v>1</v>
      </c>
      <c r="J23" s="585"/>
    </row>
    <row r="24" spans="1:10" ht="17.25" customHeight="1">
      <c r="A24" s="585"/>
      <c r="B24" s="150" t="s">
        <v>284</v>
      </c>
      <c r="C24" s="205"/>
      <c r="D24" s="36">
        <v>0</v>
      </c>
      <c r="E24" s="214">
        <f t="shared" si="4"/>
        <v>0</v>
      </c>
      <c r="F24" s="210">
        <v>3704</v>
      </c>
      <c r="G24" s="200">
        <f t="shared" si="4"/>
        <v>0.3</v>
      </c>
      <c r="H24" s="209">
        <f t="shared" si="2"/>
        <v>3704</v>
      </c>
      <c r="I24" s="471">
        <f>ROUND(+H24/+H$28*100,1)</f>
        <v>0.1</v>
      </c>
      <c r="J24" s="585"/>
    </row>
    <row r="25" spans="1:10" ht="17.25" customHeight="1">
      <c r="A25" s="585"/>
      <c r="B25" s="202" t="s">
        <v>285</v>
      </c>
      <c r="C25" s="206"/>
      <c r="D25" s="36">
        <v>249605</v>
      </c>
      <c r="E25" s="214">
        <f t="shared" si="4"/>
        <v>7.7</v>
      </c>
      <c r="F25" s="210">
        <v>467409</v>
      </c>
      <c r="G25" s="200">
        <f t="shared" si="4"/>
        <v>42</v>
      </c>
      <c r="H25" s="209">
        <f t="shared" si="2"/>
        <v>717014</v>
      </c>
      <c r="I25" s="200">
        <f t="shared" si="3"/>
        <v>16.5</v>
      </c>
      <c r="J25" s="585"/>
    </row>
    <row r="26" spans="1:10" ht="17.25" customHeight="1">
      <c r="A26" s="585"/>
      <c r="B26" s="772" t="s">
        <v>286</v>
      </c>
      <c r="C26" s="773"/>
      <c r="D26" s="630">
        <v>545080</v>
      </c>
      <c r="E26" s="214">
        <f t="shared" si="4"/>
        <v>16.9</v>
      </c>
      <c r="F26" s="210">
        <v>0</v>
      </c>
      <c r="G26" s="200">
        <f t="shared" si="4"/>
        <v>0</v>
      </c>
      <c r="H26" s="209">
        <f t="shared" si="2"/>
        <v>545080</v>
      </c>
      <c r="I26" s="200">
        <f t="shared" si="3"/>
        <v>12.5</v>
      </c>
      <c r="J26" s="585"/>
    </row>
    <row r="27" spans="1:10" ht="17.25" customHeight="1">
      <c r="A27" s="585"/>
      <c r="B27" s="150" t="s">
        <v>287</v>
      </c>
      <c r="C27" s="205"/>
      <c r="D27" s="36">
        <v>417076</v>
      </c>
      <c r="E27" s="214">
        <f t="shared" si="4"/>
        <v>12.9</v>
      </c>
      <c r="F27" s="210">
        <v>19467</v>
      </c>
      <c r="G27" s="200">
        <f t="shared" si="4"/>
        <v>1.7</v>
      </c>
      <c r="H27" s="209">
        <f t="shared" si="2"/>
        <v>436543</v>
      </c>
      <c r="I27" s="200">
        <f t="shared" si="3"/>
        <v>10</v>
      </c>
      <c r="J27" s="585"/>
    </row>
    <row r="28" spans="1:10" ht="17.25" customHeight="1">
      <c r="A28" s="585"/>
      <c r="B28" s="150" t="s">
        <v>288</v>
      </c>
      <c r="C28" s="205"/>
      <c r="D28" s="36">
        <v>3233695</v>
      </c>
      <c r="E28" s="215">
        <f t="shared" si="4"/>
        <v>100</v>
      </c>
      <c r="F28" s="210">
        <v>1113308</v>
      </c>
      <c r="G28" s="201">
        <f t="shared" si="4"/>
        <v>100</v>
      </c>
      <c r="H28" s="210">
        <f t="shared" si="2"/>
        <v>4347003</v>
      </c>
      <c r="I28" s="201">
        <f t="shared" si="3"/>
        <v>100</v>
      </c>
      <c r="J28" s="593"/>
    </row>
    <row r="29" spans="1:10" ht="17.25" customHeight="1">
      <c r="A29" s="585"/>
      <c r="B29" s="150" t="s">
        <v>289</v>
      </c>
      <c r="C29" s="205"/>
      <c r="D29" s="36">
        <v>0</v>
      </c>
      <c r="E29" s="697"/>
      <c r="F29" s="210">
        <v>11470</v>
      </c>
      <c r="G29" s="698"/>
      <c r="H29" s="209">
        <f t="shared" si="2"/>
        <v>11470</v>
      </c>
      <c r="I29" s="698"/>
      <c r="J29" s="585"/>
    </row>
    <row r="30" spans="1:10" ht="17.25" customHeight="1">
      <c r="A30" s="585"/>
      <c r="B30" s="150" t="s">
        <v>290</v>
      </c>
      <c r="C30" s="205"/>
      <c r="D30" s="36">
        <v>0</v>
      </c>
      <c r="E30" s="697"/>
      <c r="F30" s="210">
        <v>0</v>
      </c>
      <c r="G30" s="698"/>
      <c r="H30" s="209">
        <f t="shared" si="2"/>
        <v>0</v>
      </c>
      <c r="I30" s="698"/>
      <c r="J30" s="585"/>
    </row>
    <row r="31" spans="1:10" ht="17.25" customHeight="1">
      <c r="A31" s="585"/>
      <c r="B31" s="150" t="s">
        <v>291</v>
      </c>
      <c r="C31" s="205"/>
      <c r="D31" s="36">
        <v>0</v>
      </c>
      <c r="E31" s="697"/>
      <c r="F31" s="210">
        <v>0</v>
      </c>
      <c r="G31" s="698"/>
      <c r="H31" s="209">
        <f t="shared" si="2"/>
        <v>0</v>
      </c>
      <c r="I31" s="698"/>
      <c r="J31" s="585"/>
    </row>
    <row r="32" spans="1:10" ht="17.25" customHeight="1" thickBot="1">
      <c r="A32" s="585"/>
      <c r="B32" s="162" t="s">
        <v>292</v>
      </c>
      <c r="C32" s="168"/>
      <c r="D32" s="166">
        <v>3233695</v>
      </c>
      <c r="E32" s="699"/>
      <c r="F32" s="211">
        <v>1124778</v>
      </c>
      <c r="G32" s="700"/>
      <c r="H32" s="211">
        <f t="shared" si="2"/>
        <v>4358473</v>
      </c>
      <c r="I32" s="700"/>
      <c r="J32" s="593"/>
    </row>
    <row r="33" spans="1:8" ht="17.25" customHeight="1">
      <c r="A33" s="585"/>
      <c r="B33" s="585"/>
      <c r="C33" s="585"/>
      <c r="D33" s="585"/>
      <c r="F33" s="585"/>
      <c r="H33" s="585"/>
    </row>
  </sheetData>
  <mergeCells count="6">
    <mergeCell ref="B26:C26"/>
    <mergeCell ref="D2:E2"/>
    <mergeCell ref="F2:G2"/>
    <mergeCell ref="H2:I3"/>
    <mergeCell ref="D3:E3"/>
    <mergeCell ref="F3:G3"/>
  </mergeCells>
  <conditionalFormatting sqref="A1:IV65536">
    <cfRule type="cellIs" priority="1" dxfId="0" operator="equal" stopIfTrue="1">
      <formula>0</formula>
    </cfRule>
  </conditionalFormatting>
  <printOptions/>
  <pageMargins left="0.7874015748031497" right="0.7874015748031497" top="0.5511811023622047" bottom="0.4724409448818898" header="0.5118110236220472" footer="0.1968503937007874"/>
  <pageSetup errors="blank" horizontalDpi="600" verticalDpi="600" orientation="portrait" paperSize="9" scale="95" r:id="rId4"/>
  <headerFooter alignWithMargins="0">
    <oddFooter>&amp;C&amp;"ＭＳ Ｐゴシック,太字"&amp;14４　下水道事業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J62"/>
  <sheetViews>
    <sheetView view="pageBreakPreview" zoomScaleSheetLayoutView="100" workbookViewId="0" topLeftCell="A1">
      <selection activeCell="E4" sqref="E4"/>
    </sheetView>
  </sheetViews>
  <sheetFormatPr defaultColWidth="9.00390625" defaultRowHeight="13.5" customHeight="1"/>
  <cols>
    <col min="1" max="1" width="3.375" style="541" customWidth="1"/>
    <col min="2" max="2" width="2.875" style="541" customWidth="1"/>
    <col min="3" max="3" width="1.12109375" style="541" customWidth="1"/>
    <col min="4" max="4" width="5.125" style="541" customWidth="1"/>
    <col min="5" max="5" width="10.125" style="541" customWidth="1"/>
    <col min="6" max="6" width="17.625" style="541" customWidth="1"/>
    <col min="7" max="9" width="15.75390625" style="541" customWidth="1"/>
    <col min="10" max="10" width="5.00390625" style="589" customWidth="1"/>
    <col min="11" max="16384" width="9.00390625" style="541" customWidth="1"/>
  </cols>
  <sheetData>
    <row r="1" spans="2:9" ht="18" customHeight="1" thickBot="1">
      <c r="B1" s="261" t="s">
        <v>293</v>
      </c>
      <c r="C1" s="16"/>
      <c r="E1" s="585"/>
      <c r="F1" s="585"/>
      <c r="I1" s="45" t="s">
        <v>119</v>
      </c>
    </row>
    <row r="2" spans="2:9" ht="13.5" customHeight="1">
      <c r="B2" s="111"/>
      <c r="C2" s="112"/>
      <c r="D2" s="112"/>
      <c r="E2" s="112"/>
      <c r="F2" s="134" t="s">
        <v>120</v>
      </c>
      <c r="G2" s="683" t="s">
        <v>468</v>
      </c>
      <c r="H2" s="684" t="s">
        <v>469</v>
      </c>
      <c r="I2" s="758" t="s">
        <v>436</v>
      </c>
    </row>
    <row r="3" spans="2:9" ht="13.5" customHeight="1" thickBot="1">
      <c r="B3" s="121"/>
      <c r="C3" s="122"/>
      <c r="D3" s="122" t="s">
        <v>121</v>
      </c>
      <c r="E3" s="122"/>
      <c r="F3" s="135"/>
      <c r="G3" s="685" t="s">
        <v>80</v>
      </c>
      <c r="H3" s="686" t="s">
        <v>81</v>
      </c>
      <c r="I3" s="759"/>
    </row>
    <row r="4" spans="2:9" ht="13.5" customHeight="1">
      <c r="B4" s="115" t="s">
        <v>294</v>
      </c>
      <c r="C4" s="47"/>
      <c r="D4" s="47"/>
      <c r="E4" s="47"/>
      <c r="F4" s="184"/>
      <c r="G4" s="62">
        <v>66592112</v>
      </c>
      <c r="H4" s="86">
        <v>39337385</v>
      </c>
      <c r="I4" s="126">
        <f>SUM(G4:H4)</f>
        <v>105929497</v>
      </c>
    </row>
    <row r="5" spans="2:9" ht="13.5" customHeight="1">
      <c r="B5" s="749"/>
      <c r="C5" s="750"/>
      <c r="D5" s="21" t="s">
        <v>295</v>
      </c>
      <c r="E5" s="22"/>
      <c r="F5" s="137"/>
      <c r="G5" s="82">
        <v>63536184</v>
      </c>
      <c r="H5" s="80">
        <v>39337385</v>
      </c>
      <c r="I5" s="130">
        <f>SUM(G5:H5)</f>
        <v>102873569</v>
      </c>
    </row>
    <row r="6" spans="2:9" ht="13.5" customHeight="1">
      <c r="B6" s="749"/>
      <c r="C6" s="750"/>
      <c r="D6" s="23"/>
      <c r="E6" s="370" t="s">
        <v>296</v>
      </c>
      <c r="F6" s="339"/>
      <c r="G6" s="280">
        <v>524475</v>
      </c>
      <c r="H6" s="281">
        <v>1000018</v>
      </c>
      <c r="I6" s="282">
        <f>SUM(G6:H6)</f>
        <v>1524493</v>
      </c>
    </row>
    <row r="7" spans="2:9" ht="13.5" customHeight="1">
      <c r="B7" s="749"/>
      <c r="C7" s="750"/>
      <c r="D7" s="23"/>
      <c r="E7" s="370" t="s">
        <v>297</v>
      </c>
      <c r="F7" s="339"/>
      <c r="G7" s="280">
        <v>81694109</v>
      </c>
      <c r="H7" s="281">
        <v>40001920</v>
      </c>
      <c r="I7" s="282">
        <f aca="true" t="shared" si="0" ref="I7:I18">SUM(G7:H7)</f>
        <v>121696029</v>
      </c>
    </row>
    <row r="8" spans="2:9" ht="13.5" customHeight="1">
      <c r="B8" s="749"/>
      <c r="C8" s="750"/>
      <c r="D8" s="23"/>
      <c r="E8" s="370" t="s">
        <v>298</v>
      </c>
      <c r="F8" s="339"/>
      <c r="G8" s="280">
        <v>19479650</v>
      </c>
      <c r="H8" s="281">
        <v>2132948</v>
      </c>
      <c r="I8" s="282">
        <f t="shared" si="0"/>
        <v>21612598</v>
      </c>
    </row>
    <row r="9" spans="2:9" ht="13.5" customHeight="1">
      <c r="B9" s="749"/>
      <c r="C9" s="750"/>
      <c r="D9" s="23"/>
      <c r="E9" s="370" t="s">
        <v>299</v>
      </c>
      <c r="F9" s="339"/>
      <c r="G9" s="280">
        <v>797250</v>
      </c>
      <c r="H9" s="281">
        <v>468395</v>
      </c>
      <c r="I9" s="282">
        <f t="shared" si="0"/>
        <v>1265645</v>
      </c>
    </row>
    <row r="10" spans="2:9" ht="13.5" customHeight="1">
      <c r="B10" s="749"/>
      <c r="C10" s="750"/>
      <c r="D10" s="23"/>
      <c r="E10" s="286" t="s">
        <v>300</v>
      </c>
      <c r="F10" s="372"/>
      <c r="G10" s="288">
        <f>G5-G6-G7+G8-G9</f>
        <v>0</v>
      </c>
      <c r="H10" s="288">
        <f>H5-H6-H7+H8-H9</f>
        <v>0</v>
      </c>
      <c r="I10" s="290">
        <f t="shared" si="0"/>
        <v>0</v>
      </c>
    </row>
    <row r="11" spans="2:9" ht="13.5" customHeight="1">
      <c r="B11" s="749"/>
      <c r="C11" s="750"/>
      <c r="D11" s="301" t="s">
        <v>301</v>
      </c>
      <c r="E11" s="336"/>
      <c r="F11" s="339"/>
      <c r="G11" s="280">
        <v>3050928</v>
      </c>
      <c r="H11" s="281">
        <v>0</v>
      </c>
      <c r="I11" s="282">
        <f t="shared" si="0"/>
        <v>3050928</v>
      </c>
    </row>
    <row r="12" spans="2:9" ht="13.5" customHeight="1">
      <c r="B12" s="783"/>
      <c r="C12" s="784"/>
      <c r="D12" s="332" t="s">
        <v>302</v>
      </c>
      <c r="E12" s="457"/>
      <c r="F12" s="342"/>
      <c r="G12" s="335">
        <v>5000</v>
      </c>
      <c r="H12" s="269">
        <v>0</v>
      </c>
      <c r="I12" s="270">
        <f t="shared" si="0"/>
        <v>5000</v>
      </c>
    </row>
    <row r="13" spans="2:9" ht="13.5" customHeight="1">
      <c r="B13" s="117" t="s">
        <v>303</v>
      </c>
      <c r="C13" s="22"/>
      <c r="D13" s="22"/>
      <c r="E13" s="22"/>
      <c r="F13" s="137"/>
      <c r="G13" s="49">
        <v>1365888</v>
      </c>
      <c r="H13" s="84">
        <v>3304283</v>
      </c>
      <c r="I13" s="127">
        <f t="shared" si="0"/>
        <v>4670171</v>
      </c>
    </row>
    <row r="14" spans="2:9" ht="13.5" customHeight="1">
      <c r="B14" s="749" t="s">
        <v>495</v>
      </c>
      <c r="C14" s="750"/>
      <c r="D14" s="277" t="s">
        <v>304</v>
      </c>
      <c r="E14" s="454"/>
      <c r="F14" s="455"/>
      <c r="G14" s="327">
        <v>721989</v>
      </c>
      <c r="H14" s="271">
        <v>2887899</v>
      </c>
      <c r="I14" s="272">
        <f t="shared" si="0"/>
        <v>3609888</v>
      </c>
    </row>
    <row r="15" spans="2:9" ht="13.5" customHeight="1">
      <c r="B15" s="749"/>
      <c r="C15" s="750"/>
      <c r="D15" s="301" t="s">
        <v>305</v>
      </c>
      <c r="E15" s="336"/>
      <c r="F15" s="339"/>
      <c r="G15" s="280">
        <v>386002</v>
      </c>
      <c r="H15" s="281">
        <v>314575</v>
      </c>
      <c r="I15" s="282">
        <f t="shared" si="0"/>
        <v>700577</v>
      </c>
    </row>
    <row r="16" spans="2:9" ht="13.5" customHeight="1">
      <c r="B16" s="749" t="s">
        <v>496</v>
      </c>
      <c r="C16" s="750"/>
      <c r="D16" s="301" t="s">
        <v>306</v>
      </c>
      <c r="E16" s="336"/>
      <c r="F16" s="339"/>
      <c r="G16" s="280">
        <v>3645</v>
      </c>
      <c r="H16" s="281">
        <v>6029</v>
      </c>
      <c r="I16" s="282">
        <f t="shared" si="0"/>
        <v>9674</v>
      </c>
    </row>
    <row r="17" spans="2:9" ht="13.5" customHeight="1">
      <c r="B17" s="783"/>
      <c r="C17" s="784"/>
      <c r="D17" s="332" t="s">
        <v>307</v>
      </c>
      <c r="E17" s="457"/>
      <c r="F17" s="342"/>
      <c r="G17" s="335">
        <v>0</v>
      </c>
      <c r="H17" s="269">
        <v>0</v>
      </c>
      <c r="I17" s="270">
        <f t="shared" si="0"/>
        <v>0</v>
      </c>
    </row>
    <row r="18" spans="2:9" ht="13.5" customHeight="1">
      <c r="B18" s="185" t="s">
        <v>308</v>
      </c>
      <c r="C18" s="20"/>
      <c r="D18" s="20"/>
      <c r="E18" s="20"/>
      <c r="F18" s="136"/>
      <c r="G18" s="49">
        <v>0</v>
      </c>
      <c r="H18" s="84">
        <v>0</v>
      </c>
      <c r="I18" s="127">
        <f t="shared" si="0"/>
        <v>0</v>
      </c>
    </row>
    <row r="19" spans="2:9" ht="13.5" customHeight="1" thickBot="1">
      <c r="B19" s="197" t="s">
        <v>309</v>
      </c>
      <c r="C19" s="181"/>
      <c r="D19" s="181"/>
      <c r="E19" s="181"/>
      <c r="F19" s="142"/>
      <c r="G19" s="133">
        <v>67958000</v>
      </c>
      <c r="H19" s="124">
        <v>42641668</v>
      </c>
      <c r="I19" s="132">
        <f>SUM(G19:H19)</f>
        <v>110599668</v>
      </c>
    </row>
    <row r="20" spans="2:9" ht="13.5" customHeight="1">
      <c r="B20" s="115" t="s">
        <v>310</v>
      </c>
      <c r="C20" s="47"/>
      <c r="D20" s="47"/>
      <c r="E20" s="47"/>
      <c r="F20" s="184"/>
      <c r="G20" s="273">
        <v>0</v>
      </c>
      <c r="H20" s="83">
        <v>22590</v>
      </c>
      <c r="I20" s="274">
        <f>SUM(G20:H20)</f>
        <v>22590</v>
      </c>
    </row>
    <row r="21" spans="2:9" ht="13.5" customHeight="1">
      <c r="B21" s="749"/>
      <c r="C21" s="788"/>
      <c r="D21" s="277" t="s">
        <v>311</v>
      </c>
      <c r="E21" s="454"/>
      <c r="F21" s="455"/>
      <c r="G21" s="327">
        <v>0</v>
      </c>
      <c r="H21" s="271">
        <v>0</v>
      </c>
      <c r="I21" s="272">
        <f aca="true" t="shared" si="1" ref="I21:I61">SUM(G21:H21)</f>
        <v>0</v>
      </c>
    </row>
    <row r="22" spans="2:9" ht="13.5" customHeight="1">
      <c r="B22" s="749"/>
      <c r="C22" s="788"/>
      <c r="D22" s="301" t="s">
        <v>312</v>
      </c>
      <c r="E22" s="336"/>
      <c r="F22" s="339"/>
      <c r="G22" s="280">
        <v>0</v>
      </c>
      <c r="H22" s="281">
        <v>0</v>
      </c>
      <c r="I22" s="282">
        <f t="shared" si="1"/>
        <v>0</v>
      </c>
    </row>
    <row r="23" spans="2:9" ht="13.5" customHeight="1">
      <c r="B23" s="749"/>
      <c r="C23" s="788"/>
      <c r="D23" s="301" t="s">
        <v>313</v>
      </c>
      <c r="E23" s="336"/>
      <c r="F23" s="339"/>
      <c r="G23" s="280">
        <v>0</v>
      </c>
      <c r="H23" s="281">
        <v>0</v>
      </c>
      <c r="I23" s="282">
        <f t="shared" si="1"/>
        <v>0</v>
      </c>
    </row>
    <row r="24" spans="2:9" ht="13.5" customHeight="1">
      <c r="B24" s="749"/>
      <c r="C24" s="788"/>
      <c r="D24" s="301" t="s">
        <v>314</v>
      </c>
      <c r="E24" s="336"/>
      <c r="F24" s="339"/>
      <c r="G24" s="280">
        <v>0</v>
      </c>
      <c r="H24" s="281">
        <v>22590</v>
      </c>
      <c r="I24" s="282">
        <f t="shared" si="1"/>
        <v>22590</v>
      </c>
    </row>
    <row r="25" spans="2:9" ht="13.5" customHeight="1">
      <c r="B25" s="783"/>
      <c r="C25" s="789"/>
      <c r="D25" s="332" t="s">
        <v>315</v>
      </c>
      <c r="E25" s="457"/>
      <c r="F25" s="342"/>
      <c r="G25" s="335">
        <v>0</v>
      </c>
      <c r="H25" s="269">
        <v>0</v>
      </c>
      <c r="I25" s="270">
        <f t="shared" si="1"/>
        <v>0</v>
      </c>
    </row>
    <row r="26" spans="2:9" ht="13.5" customHeight="1">
      <c r="B26" s="117" t="s">
        <v>316</v>
      </c>
      <c r="C26" s="22"/>
      <c r="D26" s="22"/>
      <c r="E26" s="22"/>
      <c r="F26" s="137"/>
      <c r="G26" s="82">
        <v>982879</v>
      </c>
      <c r="H26" s="80">
        <v>234861</v>
      </c>
      <c r="I26" s="130">
        <f t="shared" si="1"/>
        <v>1217740</v>
      </c>
    </row>
    <row r="27" spans="2:9" ht="13.5" customHeight="1">
      <c r="B27" s="749"/>
      <c r="C27" s="788"/>
      <c r="D27" s="277" t="s">
        <v>317</v>
      </c>
      <c r="E27" s="454"/>
      <c r="F27" s="455"/>
      <c r="G27" s="327">
        <v>0</v>
      </c>
      <c r="H27" s="271">
        <v>0</v>
      </c>
      <c r="I27" s="272">
        <f t="shared" si="1"/>
        <v>0</v>
      </c>
    </row>
    <row r="28" spans="2:9" ht="13.5" customHeight="1">
      <c r="B28" s="749"/>
      <c r="C28" s="788"/>
      <c r="D28" s="301" t="s">
        <v>318</v>
      </c>
      <c r="E28" s="336"/>
      <c r="F28" s="339"/>
      <c r="G28" s="280">
        <v>976115</v>
      </c>
      <c r="H28" s="281">
        <v>234517</v>
      </c>
      <c r="I28" s="282">
        <f t="shared" si="1"/>
        <v>1210632</v>
      </c>
    </row>
    <row r="29" spans="2:9" ht="13.5" customHeight="1">
      <c r="B29" s="783"/>
      <c r="C29" s="789"/>
      <c r="D29" s="332" t="s">
        <v>247</v>
      </c>
      <c r="E29" s="457"/>
      <c r="F29" s="342"/>
      <c r="G29" s="335">
        <v>6764</v>
      </c>
      <c r="H29" s="269">
        <v>344</v>
      </c>
      <c r="I29" s="270">
        <f t="shared" si="1"/>
        <v>7108</v>
      </c>
    </row>
    <row r="30" spans="2:9" ht="13.5" customHeight="1" thickBot="1">
      <c r="B30" s="197" t="s">
        <v>319</v>
      </c>
      <c r="C30" s="181"/>
      <c r="D30" s="181"/>
      <c r="E30" s="181"/>
      <c r="F30" s="142"/>
      <c r="G30" s="133">
        <v>982879</v>
      </c>
      <c r="H30" s="124">
        <v>257451</v>
      </c>
      <c r="I30" s="132">
        <f t="shared" si="1"/>
        <v>1240330</v>
      </c>
    </row>
    <row r="31" spans="2:9" ht="13.5" customHeight="1">
      <c r="B31" s="115" t="s">
        <v>320</v>
      </c>
      <c r="C31" s="47"/>
      <c r="D31" s="47"/>
      <c r="E31" s="47"/>
      <c r="F31" s="184"/>
      <c r="G31" s="62">
        <v>20129842</v>
      </c>
      <c r="H31" s="86">
        <v>9265467</v>
      </c>
      <c r="I31" s="126">
        <f t="shared" si="1"/>
        <v>29395309</v>
      </c>
    </row>
    <row r="32" spans="2:9" ht="13.5" customHeight="1">
      <c r="B32" s="749"/>
      <c r="C32" s="750"/>
      <c r="D32" s="21" t="s">
        <v>321</v>
      </c>
      <c r="E32" s="22"/>
      <c r="F32" s="137"/>
      <c r="G32" s="82">
        <v>0</v>
      </c>
      <c r="H32" s="80">
        <v>4029544</v>
      </c>
      <c r="I32" s="130">
        <f t="shared" si="1"/>
        <v>4029544</v>
      </c>
    </row>
    <row r="33" spans="2:9" ht="13.5" customHeight="1">
      <c r="B33" s="749"/>
      <c r="C33" s="750"/>
      <c r="D33" s="23"/>
      <c r="E33" s="370" t="s">
        <v>322</v>
      </c>
      <c r="F33" s="339"/>
      <c r="G33" s="280">
        <v>0</v>
      </c>
      <c r="H33" s="281">
        <v>3517207</v>
      </c>
      <c r="I33" s="282">
        <f t="shared" si="1"/>
        <v>3517207</v>
      </c>
    </row>
    <row r="34" spans="2:9" ht="13.5" customHeight="1">
      <c r="B34" s="749"/>
      <c r="C34" s="750"/>
      <c r="D34" s="23"/>
      <c r="E34" s="370" t="s">
        <v>323</v>
      </c>
      <c r="F34" s="339"/>
      <c r="G34" s="280">
        <v>0</v>
      </c>
      <c r="H34" s="281">
        <v>0</v>
      </c>
      <c r="I34" s="282">
        <f t="shared" si="1"/>
        <v>0</v>
      </c>
    </row>
    <row r="35" spans="2:9" ht="13.5" customHeight="1">
      <c r="B35" s="749"/>
      <c r="C35" s="750"/>
      <c r="D35" s="23"/>
      <c r="E35" s="370" t="s">
        <v>324</v>
      </c>
      <c r="F35" s="339"/>
      <c r="G35" s="280">
        <v>0</v>
      </c>
      <c r="H35" s="281">
        <v>0</v>
      </c>
      <c r="I35" s="282">
        <f t="shared" si="1"/>
        <v>0</v>
      </c>
    </row>
    <row r="36" spans="2:9" ht="13.5" customHeight="1">
      <c r="B36" s="749"/>
      <c r="C36" s="750"/>
      <c r="D36" s="17"/>
      <c r="E36" s="367" t="s">
        <v>325</v>
      </c>
      <c r="F36" s="342"/>
      <c r="G36" s="335">
        <v>0</v>
      </c>
      <c r="H36" s="269">
        <v>512337</v>
      </c>
      <c r="I36" s="270">
        <f t="shared" si="1"/>
        <v>512337</v>
      </c>
    </row>
    <row r="37" spans="2:9" ht="13.5" customHeight="1">
      <c r="B37" s="749"/>
      <c r="C37" s="750"/>
      <c r="D37" s="21" t="s">
        <v>326</v>
      </c>
      <c r="E37" s="22"/>
      <c r="F37" s="137"/>
      <c r="G37" s="82">
        <v>20129842</v>
      </c>
      <c r="H37" s="80">
        <v>5235923</v>
      </c>
      <c r="I37" s="130">
        <f t="shared" si="1"/>
        <v>25365765</v>
      </c>
    </row>
    <row r="38" spans="2:9" ht="13.5" customHeight="1">
      <c r="B38" s="749"/>
      <c r="C38" s="750"/>
      <c r="D38" s="23"/>
      <c r="E38" s="370" t="s">
        <v>327</v>
      </c>
      <c r="F38" s="339"/>
      <c r="G38" s="280">
        <v>18557391</v>
      </c>
      <c r="H38" s="281">
        <v>5235923</v>
      </c>
      <c r="I38" s="282">
        <f t="shared" si="1"/>
        <v>23793314</v>
      </c>
    </row>
    <row r="39" spans="2:9" ht="13.5" customHeight="1">
      <c r="B39" s="783"/>
      <c r="C39" s="784"/>
      <c r="D39" s="17"/>
      <c r="E39" s="367" t="s">
        <v>328</v>
      </c>
      <c r="F39" s="342"/>
      <c r="G39" s="335">
        <v>1572451</v>
      </c>
      <c r="H39" s="269">
        <v>0</v>
      </c>
      <c r="I39" s="270">
        <f t="shared" si="1"/>
        <v>1572451</v>
      </c>
    </row>
    <row r="40" spans="2:9" ht="13.5" customHeight="1">
      <c r="B40" s="117" t="s">
        <v>329</v>
      </c>
      <c r="C40" s="22"/>
      <c r="D40" s="22"/>
      <c r="E40" s="22"/>
      <c r="F40" s="137"/>
      <c r="G40" s="49">
        <v>46845279</v>
      </c>
      <c r="H40" s="84">
        <v>33118750</v>
      </c>
      <c r="I40" s="127">
        <f t="shared" si="1"/>
        <v>79964029</v>
      </c>
    </row>
    <row r="41" spans="2:9" ht="13.5" customHeight="1">
      <c r="B41" s="749"/>
      <c r="C41" s="750"/>
      <c r="D41" s="21" t="s">
        <v>330</v>
      </c>
      <c r="E41" s="22"/>
      <c r="F41" s="137"/>
      <c r="G41" s="82">
        <v>46845279</v>
      </c>
      <c r="H41" s="80">
        <v>31887256</v>
      </c>
      <c r="I41" s="130">
        <f t="shared" si="1"/>
        <v>78732535</v>
      </c>
    </row>
    <row r="42" spans="2:9" ht="13.5" customHeight="1">
      <c r="B42" s="749"/>
      <c r="C42" s="750"/>
      <c r="D42" s="23"/>
      <c r="E42" s="370" t="s">
        <v>331</v>
      </c>
      <c r="F42" s="339"/>
      <c r="G42" s="280">
        <v>26888209</v>
      </c>
      <c r="H42" s="281">
        <v>16265789</v>
      </c>
      <c r="I42" s="282">
        <f t="shared" si="1"/>
        <v>43153998</v>
      </c>
    </row>
    <row r="43" spans="2:9" ht="13.5" customHeight="1">
      <c r="B43" s="749"/>
      <c r="C43" s="750"/>
      <c r="D43" s="23"/>
      <c r="E43" s="370" t="s">
        <v>332</v>
      </c>
      <c r="F43" s="339"/>
      <c r="G43" s="280">
        <v>81599</v>
      </c>
      <c r="H43" s="281">
        <v>0</v>
      </c>
      <c r="I43" s="282">
        <f t="shared" si="1"/>
        <v>81599</v>
      </c>
    </row>
    <row r="44" spans="2:9" ht="13.5" customHeight="1">
      <c r="B44" s="749"/>
      <c r="C44" s="750"/>
      <c r="D44" s="23"/>
      <c r="E44" s="370" t="s">
        <v>333</v>
      </c>
      <c r="F44" s="339"/>
      <c r="G44" s="280">
        <v>5866088</v>
      </c>
      <c r="H44" s="281">
        <v>7517448</v>
      </c>
      <c r="I44" s="282">
        <f t="shared" si="1"/>
        <v>13383536</v>
      </c>
    </row>
    <row r="45" spans="2:9" ht="13.5" customHeight="1">
      <c r="B45" s="749"/>
      <c r="C45" s="750"/>
      <c r="D45" s="23"/>
      <c r="E45" s="370" t="s">
        <v>334</v>
      </c>
      <c r="F45" s="339"/>
      <c r="G45" s="280">
        <v>0</v>
      </c>
      <c r="H45" s="281">
        <v>0</v>
      </c>
      <c r="I45" s="282">
        <f t="shared" si="1"/>
        <v>0</v>
      </c>
    </row>
    <row r="46" spans="2:9" ht="13.5" customHeight="1">
      <c r="B46" s="749"/>
      <c r="C46" s="750"/>
      <c r="D46" s="17"/>
      <c r="E46" s="367" t="s">
        <v>300</v>
      </c>
      <c r="F46" s="342"/>
      <c r="G46" s="335">
        <v>14009383</v>
      </c>
      <c r="H46" s="269">
        <v>8104019</v>
      </c>
      <c r="I46" s="270">
        <f t="shared" si="1"/>
        <v>22113402</v>
      </c>
    </row>
    <row r="47" spans="2:9" ht="13.5" customHeight="1">
      <c r="B47" s="749"/>
      <c r="C47" s="750"/>
      <c r="D47" s="21" t="s">
        <v>335</v>
      </c>
      <c r="E47" s="22"/>
      <c r="F47" s="137"/>
      <c r="G47" s="82">
        <v>0</v>
      </c>
      <c r="H47" s="80">
        <v>1231494</v>
      </c>
      <c r="I47" s="130">
        <f t="shared" si="1"/>
        <v>1231494</v>
      </c>
    </row>
    <row r="48" spans="2:9" ht="13.5" customHeight="1">
      <c r="B48" s="749"/>
      <c r="C48" s="750"/>
      <c r="D48" s="23"/>
      <c r="E48" s="370" t="s">
        <v>336</v>
      </c>
      <c r="F48" s="339"/>
      <c r="G48" s="280">
        <v>0</v>
      </c>
      <c r="H48" s="281">
        <v>335006</v>
      </c>
      <c r="I48" s="282">
        <f t="shared" si="1"/>
        <v>335006</v>
      </c>
    </row>
    <row r="49" spans="2:9" ht="13.5" customHeight="1">
      <c r="B49" s="749"/>
      <c r="C49" s="750"/>
      <c r="D49" s="23"/>
      <c r="E49" s="370" t="s">
        <v>337</v>
      </c>
      <c r="F49" s="339"/>
      <c r="G49" s="280">
        <v>0</v>
      </c>
      <c r="H49" s="281">
        <v>0</v>
      </c>
      <c r="I49" s="282">
        <f t="shared" si="1"/>
        <v>0</v>
      </c>
    </row>
    <row r="50" spans="2:9" ht="13.5" customHeight="1">
      <c r="B50" s="749"/>
      <c r="C50" s="750"/>
      <c r="D50" s="23"/>
      <c r="E50" s="370" t="s">
        <v>338</v>
      </c>
      <c r="F50" s="339"/>
      <c r="G50" s="280">
        <v>0</v>
      </c>
      <c r="H50" s="281">
        <v>583657</v>
      </c>
      <c r="I50" s="282">
        <f t="shared" si="1"/>
        <v>583657</v>
      </c>
    </row>
    <row r="51" spans="2:9" ht="13.5" customHeight="1">
      <c r="B51" s="749"/>
      <c r="C51" s="750"/>
      <c r="D51" s="23"/>
      <c r="E51" s="370" t="s">
        <v>339</v>
      </c>
      <c r="F51" s="339"/>
      <c r="G51" s="280">
        <v>0</v>
      </c>
      <c r="H51" s="281">
        <v>0</v>
      </c>
      <c r="I51" s="282">
        <f t="shared" si="1"/>
        <v>0</v>
      </c>
    </row>
    <row r="52" spans="2:9" ht="13.5" customHeight="1">
      <c r="B52" s="749"/>
      <c r="C52" s="750"/>
      <c r="D52" s="23"/>
      <c r="E52" s="286" t="s">
        <v>340</v>
      </c>
      <c r="F52" s="372"/>
      <c r="G52" s="288">
        <v>0</v>
      </c>
      <c r="H52" s="289">
        <v>312831</v>
      </c>
      <c r="I52" s="290">
        <f t="shared" si="1"/>
        <v>312831</v>
      </c>
    </row>
    <row r="53" spans="2:9" ht="13.5" customHeight="1">
      <c r="B53" s="749"/>
      <c r="C53" s="750"/>
      <c r="D53" s="23"/>
      <c r="E53" s="286" t="s">
        <v>341</v>
      </c>
      <c r="F53" s="372"/>
      <c r="G53" s="288">
        <v>0</v>
      </c>
      <c r="H53" s="289">
        <v>0</v>
      </c>
      <c r="I53" s="290">
        <f t="shared" si="1"/>
        <v>0</v>
      </c>
    </row>
    <row r="54" spans="2:9" ht="13.5" customHeight="1">
      <c r="B54" s="749"/>
      <c r="C54" s="750"/>
      <c r="D54" s="23"/>
      <c r="E54" s="291" t="s">
        <v>497</v>
      </c>
      <c r="F54" s="299" t="s">
        <v>342</v>
      </c>
      <c r="G54" s="280">
        <v>0</v>
      </c>
      <c r="H54" s="281">
        <v>260980</v>
      </c>
      <c r="I54" s="282">
        <f t="shared" si="1"/>
        <v>260980</v>
      </c>
    </row>
    <row r="55" spans="2:9" ht="13.5" customHeight="1">
      <c r="B55" s="783"/>
      <c r="C55" s="784"/>
      <c r="D55" s="17"/>
      <c r="E55" s="294"/>
      <c r="F55" s="330" t="s">
        <v>343</v>
      </c>
      <c r="G55" s="335">
        <v>0</v>
      </c>
      <c r="H55" s="269">
        <v>0</v>
      </c>
      <c r="I55" s="270">
        <f t="shared" si="1"/>
        <v>0</v>
      </c>
    </row>
    <row r="56" spans="2:9" ht="13.5" customHeight="1" thickBot="1">
      <c r="B56" s="197" t="s">
        <v>344</v>
      </c>
      <c r="C56" s="181"/>
      <c r="D56" s="181"/>
      <c r="E56" s="181"/>
      <c r="F56" s="142"/>
      <c r="G56" s="133">
        <v>66975121</v>
      </c>
      <c r="H56" s="124">
        <v>42384217</v>
      </c>
      <c r="I56" s="132">
        <f t="shared" si="1"/>
        <v>109359338</v>
      </c>
    </row>
    <row r="57" spans="2:9" ht="13.5" customHeight="1">
      <c r="B57" s="114" t="s">
        <v>345</v>
      </c>
      <c r="C57" s="18"/>
      <c r="D57" s="18"/>
      <c r="E57" s="18"/>
      <c r="F57" s="138"/>
      <c r="G57" s="62">
        <v>67958000</v>
      </c>
      <c r="H57" s="86">
        <v>42641668</v>
      </c>
      <c r="I57" s="126">
        <f t="shared" si="1"/>
        <v>110599668</v>
      </c>
    </row>
    <row r="58" spans="2:9" ht="13.5" customHeight="1">
      <c r="B58" s="185" t="s">
        <v>346</v>
      </c>
      <c r="C58" s="20"/>
      <c r="D58" s="20"/>
      <c r="E58" s="20"/>
      <c r="F58" s="136"/>
      <c r="G58" s="49">
        <v>0</v>
      </c>
      <c r="H58" s="84">
        <v>0</v>
      </c>
      <c r="I58" s="127">
        <f t="shared" si="1"/>
        <v>0</v>
      </c>
    </row>
    <row r="59" spans="2:9" ht="13.5" customHeight="1">
      <c r="B59" s="185" t="s">
        <v>347</v>
      </c>
      <c r="C59" s="20"/>
      <c r="D59" s="20"/>
      <c r="E59" s="20"/>
      <c r="F59" s="136"/>
      <c r="G59" s="49">
        <v>0</v>
      </c>
      <c r="H59" s="84">
        <v>0</v>
      </c>
      <c r="I59" s="127">
        <f t="shared" si="1"/>
        <v>0</v>
      </c>
    </row>
    <row r="60" spans="2:9" ht="13.5" customHeight="1">
      <c r="B60" s="785" t="s">
        <v>348</v>
      </c>
      <c r="C60" s="786"/>
      <c r="D60" s="453" t="s">
        <v>349</v>
      </c>
      <c r="E60" s="454"/>
      <c r="F60" s="455"/>
      <c r="G60" s="327">
        <v>27734</v>
      </c>
      <c r="H60" s="271">
        <v>262780</v>
      </c>
      <c r="I60" s="272">
        <f t="shared" si="1"/>
        <v>290514</v>
      </c>
    </row>
    <row r="61" spans="1:10" ht="13.5" customHeight="1" thickBot="1">
      <c r="A61" s="591"/>
      <c r="B61" s="751" t="s">
        <v>350</v>
      </c>
      <c r="C61" s="787"/>
      <c r="D61" s="374" t="s">
        <v>351</v>
      </c>
      <c r="E61" s="337"/>
      <c r="F61" s="341"/>
      <c r="G61" s="375">
        <v>0</v>
      </c>
      <c r="H61" s="376">
        <v>0</v>
      </c>
      <c r="I61" s="456">
        <f t="shared" si="1"/>
        <v>0</v>
      </c>
      <c r="J61" s="601"/>
    </row>
    <row r="62" spans="2:9" ht="13.5" customHeight="1">
      <c r="B62" s="585"/>
      <c r="C62" s="585"/>
      <c r="D62" s="585"/>
      <c r="E62" s="585"/>
      <c r="F62" s="585"/>
      <c r="G62" s="585"/>
      <c r="H62" s="585"/>
      <c r="I62" s="585"/>
    </row>
  </sheetData>
  <mergeCells count="10">
    <mergeCell ref="B61:C61"/>
    <mergeCell ref="B5:C12"/>
    <mergeCell ref="B21:C25"/>
    <mergeCell ref="B27:C29"/>
    <mergeCell ref="B14:C15"/>
    <mergeCell ref="B16:C17"/>
    <mergeCell ref="I2:I3"/>
    <mergeCell ref="B32:C39"/>
    <mergeCell ref="B41:C55"/>
    <mergeCell ref="B60:C60"/>
  </mergeCells>
  <conditionalFormatting sqref="A1:IV65536">
    <cfRule type="cellIs" priority="1" dxfId="0" operator="equal" stopIfTrue="1">
      <formula>0</formula>
    </cfRule>
  </conditionalFormatting>
  <printOptions/>
  <pageMargins left="0.7874015748031497" right="0.7874015748031497" top="0.5511811023622047" bottom="0.4724409448818898" header="0.5118110236220472" footer="0.1968503937007874"/>
  <pageSetup errors="blank" horizontalDpi="600" verticalDpi="600" orientation="portrait" paperSize="9" scale="99" r:id="rId2"/>
  <headerFooter alignWithMargins="0">
    <oddFooter>&amp;C&amp;"ＭＳ Ｐゴシック,太字"&amp;14４　下水道事業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K30"/>
  <sheetViews>
    <sheetView view="pageBreakPreview" zoomScaleSheetLayoutView="100" workbookViewId="0" topLeftCell="A1">
      <selection activeCell="I5" sqref="I5"/>
    </sheetView>
  </sheetViews>
  <sheetFormatPr defaultColWidth="9.00390625" defaultRowHeight="13.5"/>
  <cols>
    <col min="1" max="1" width="4.625" style="541" customWidth="1"/>
    <col min="2" max="2" width="19.375" style="541" customWidth="1"/>
    <col min="3" max="3" width="21.625" style="541" customWidth="1"/>
    <col min="4" max="7" width="21.75390625" style="541" hidden="1" customWidth="1"/>
    <col min="8" max="8" width="5.50390625" style="6" customWidth="1"/>
    <col min="9" max="11" width="11.50390625" style="541" customWidth="1"/>
    <col min="12" max="16384" width="9.00390625" style="541" customWidth="1"/>
  </cols>
  <sheetData>
    <row r="1" spans="1:11" ht="21" customHeight="1" thickBot="1">
      <c r="A1" s="263" t="s">
        <v>76</v>
      </c>
      <c r="B1" s="540"/>
      <c r="C1" s="540"/>
      <c r="D1" s="540"/>
      <c r="E1" s="540"/>
      <c r="F1" s="540"/>
      <c r="G1" s="540"/>
      <c r="H1" s="2"/>
      <c r="I1" s="540"/>
      <c r="K1" s="3" t="s">
        <v>77</v>
      </c>
    </row>
    <row r="2" spans="1:11" ht="13.5">
      <c r="A2" s="91"/>
      <c r="B2" s="92"/>
      <c r="C2" s="93"/>
      <c r="D2" s="93"/>
      <c r="E2" s="93"/>
      <c r="F2" s="93"/>
      <c r="G2" s="93"/>
      <c r="H2" s="94" t="s">
        <v>78</v>
      </c>
      <c r="I2" s="100" t="s">
        <v>468</v>
      </c>
      <c r="J2" s="103" t="s">
        <v>469</v>
      </c>
      <c r="K2" s="790" t="s">
        <v>436</v>
      </c>
    </row>
    <row r="3" spans="1:11" ht="14.25" thickBot="1">
      <c r="A3" s="98" t="s">
        <v>79</v>
      </c>
      <c r="B3" s="105"/>
      <c r="C3" s="108"/>
      <c r="D3" s="108"/>
      <c r="E3" s="108"/>
      <c r="F3" s="108"/>
      <c r="G3" s="108"/>
      <c r="H3" s="99"/>
      <c r="I3" s="109" t="s">
        <v>80</v>
      </c>
      <c r="J3" s="110" t="s">
        <v>81</v>
      </c>
      <c r="K3" s="791"/>
    </row>
    <row r="4" spans="1:11" ht="13.5">
      <c r="A4" s="96" t="s">
        <v>83</v>
      </c>
      <c r="B4" s="438"/>
      <c r="C4" s="445" t="s">
        <v>84</v>
      </c>
      <c r="D4" s="500"/>
      <c r="E4" s="500"/>
      <c r="F4" s="500"/>
      <c r="G4" s="500"/>
      <c r="H4" s="794" t="s">
        <v>470</v>
      </c>
      <c r="I4" s="102"/>
      <c r="J4" s="104"/>
      <c r="K4" s="107"/>
    </row>
    <row r="5" spans="1:11" ht="13.5">
      <c r="A5" s="95"/>
      <c r="B5" s="439" t="s">
        <v>471</v>
      </c>
      <c r="C5" s="446" t="s">
        <v>85</v>
      </c>
      <c r="D5" s="501"/>
      <c r="E5" s="501"/>
      <c r="F5" s="501"/>
      <c r="G5" s="501"/>
      <c r="H5" s="795"/>
      <c r="I5" s="101">
        <f>ROUND(('２２表(第4表)'!G32+'２２表(第4表)'!G40)/'２２表(第4表)'!G57*100,1)</f>
        <v>68.9</v>
      </c>
      <c r="J5" s="5">
        <f>ROUND(('２２表(第4表)'!H32+'２２表(第4表)'!H40)/'２２表(第4表)'!H57*100,1)</f>
        <v>87.1</v>
      </c>
      <c r="K5" s="106">
        <f>ROUND(('２２表(第4表)'!I32+'２２表(第4表)'!I40)/'２２表(第4表)'!I57*100,1)</f>
        <v>75.9</v>
      </c>
    </row>
    <row r="6" spans="1:11" ht="13.5">
      <c r="A6" s="97" t="s">
        <v>86</v>
      </c>
      <c r="B6" s="440"/>
      <c r="C6" s="447" t="s">
        <v>87</v>
      </c>
      <c r="D6" s="502"/>
      <c r="E6" s="502"/>
      <c r="F6" s="502"/>
      <c r="G6" s="502"/>
      <c r="H6" s="796" t="s">
        <v>472</v>
      </c>
      <c r="I6" s="102"/>
      <c r="J6" s="104"/>
      <c r="K6" s="107"/>
    </row>
    <row r="7" spans="1:11" ht="13.5">
      <c r="A7" s="95"/>
      <c r="B7" s="439" t="s">
        <v>473</v>
      </c>
      <c r="C7" s="446" t="s">
        <v>88</v>
      </c>
      <c r="D7" s="501"/>
      <c r="E7" s="501"/>
      <c r="F7" s="501"/>
      <c r="G7" s="501"/>
      <c r="H7" s="795"/>
      <c r="I7" s="101">
        <f>ROUND('２２表(第4表)'!G4/('２２表(第4表)'!G20+'２２表(第4表)'!G31+'２２表(第4表)'!G40)*100,1)</f>
        <v>99.4</v>
      </c>
      <c r="J7" s="5">
        <f>ROUND('２２表(第4表)'!H4/('２２表(第4表)'!H20+'２２表(第4表)'!H31+'２２表(第4表)'!H40)*100,1)</f>
        <v>92.8</v>
      </c>
      <c r="K7" s="106">
        <f>ROUND('２２表(第4表)'!I4/('２２表(第4表)'!I20+'２２表(第4表)'!I31+'２２表(第4表)'!I40)*100,1)</f>
        <v>96.8</v>
      </c>
    </row>
    <row r="8" spans="1:11" ht="13.5">
      <c r="A8" s="97" t="s">
        <v>89</v>
      </c>
      <c r="B8" s="440"/>
      <c r="C8" s="447" t="s">
        <v>90</v>
      </c>
      <c r="D8" s="502"/>
      <c r="E8" s="502"/>
      <c r="F8" s="502"/>
      <c r="G8" s="502"/>
      <c r="H8" s="796" t="s">
        <v>112</v>
      </c>
      <c r="I8" s="102"/>
      <c r="J8" s="104"/>
      <c r="K8" s="107"/>
    </row>
    <row r="9" spans="1:11" ht="13.5">
      <c r="A9" s="95"/>
      <c r="B9" s="439" t="s">
        <v>113</v>
      </c>
      <c r="C9" s="446" t="s">
        <v>91</v>
      </c>
      <c r="D9" s="501"/>
      <c r="E9" s="501"/>
      <c r="F9" s="501"/>
      <c r="G9" s="501"/>
      <c r="H9" s="795"/>
      <c r="I9" s="101">
        <f>ROUND('２２表(第4表)'!G13/'２２表(第4表)'!G26*100,1)</f>
        <v>139</v>
      </c>
      <c r="J9" s="5">
        <f>ROUND('２２表(第4表)'!H13/'２２表(第4表)'!H26*100,1)</f>
        <v>1406.9</v>
      </c>
      <c r="K9" s="106">
        <f>ROUND('２２表(第4表)'!I13/'２２表(第4表)'!I26*100,1)</f>
        <v>383.5</v>
      </c>
    </row>
    <row r="10" spans="1:11" ht="13.5">
      <c r="A10" s="97" t="s">
        <v>92</v>
      </c>
      <c r="B10" s="440"/>
      <c r="C10" s="447" t="s">
        <v>93</v>
      </c>
      <c r="D10" s="502"/>
      <c r="E10" s="502"/>
      <c r="F10" s="502"/>
      <c r="G10" s="502"/>
      <c r="H10" s="796" t="s">
        <v>474</v>
      </c>
      <c r="I10" s="102"/>
      <c r="J10" s="104"/>
      <c r="K10" s="107"/>
    </row>
    <row r="11" spans="1:11" ht="13.5">
      <c r="A11" s="95"/>
      <c r="B11" s="439" t="s">
        <v>475</v>
      </c>
      <c r="C11" s="446" t="s">
        <v>96</v>
      </c>
      <c r="D11" s="501"/>
      <c r="E11" s="501"/>
      <c r="F11" s="501"/>
      <c r="G11" s="501"/>
      <c r="H11" s="795"/>
      <c r="I11" s="101">
        <f>ROUND('２０表（第2表）'!G4/'２０表（第2表）'!G19*100,1)</f>
        <v>100</v>
      </c>
      <c r="J11" s="5">
        <f>ROUND('２０表（第2表）'!H4/'２０表（第2表）'!H19*100,1)</f>
        <v>123.2</v>
      </c>
      <c r="K11" s="106">
        <f>ROUND('２０表（第2表）'!I4/'２０表（第2表）'!I19*100,1)</f>
        <v>105.9</v>
      </c>
    </row>
    <row r="12" spans="1:11" ht="13.5">
      <c r="A12" s="97" t="s">
        <v>97</v>
      </c>
      <c r="B12" s="440"/>
      <c r="C12" s="447" t="s">
        <v>98</v>
      </c>
      <c r="D12" s="502"/>
      <c r="E12" s="502"/>
      <c r="F12" s="502"/>
      <c r="G12" s="502"/>
      <c r="H12" s="796" t="s">
        <v>441</v>
      </c>
      <c r="I12" s="102"/>
      <c r="J12" s="104"/>
      <c r="K12" s="107"/>
    </row>
    <row r="13" spans="1:11" ht="13.5">
      <c r="A13" s="95"/>
      <c r="B13" s="439" t="s">
        <v>442</v>
      </c>
      <c r="C13" s="446" t="s">
        <v>99</v>
      </c>
      <c r="D13" s="501"/>
      <c r="E13" s="501"/>
      <c r="F13" s="501"/>
      <c r="G13" s="501"/>
      <c r="H13" s="795"/>
      <c r="I13" s="101">
        <f>ROUND(('２０表（第2表）'!G5+'２０表（第2表）'!G12)/('２０表（第2表）'!G20+'２０表（第2表）'!G31)*100,1)</f>
        <v>100.9</v>
      </c>
      <c r="J13" s="5">
        <f>ROUND(('２０表（第2表）'!H5+'２０表（第2表）'!H12)/('２０表（第2表）'!H20+'２０表（第2表）'!H31)*100,1)</f>
        <v>123.4</v>
      </c>
      <c r="K13" s="106">
        <f>ROUND(('２０表（第2表）'!I5+'２０表（第2表）'!I12)/('２０表（第2表）'!I20+'２０表（第2表）'!I31)*100,1)</f>
        <v>106.7</v>
      </c>
    </row>
    <row r="14" spans="1:11" ht="13.5">
      <c r="A14" s="97" t="s">
        <v>443</v>
      </c>
      <c r="B14" s="440"/>
      <c r="C14" s="447" t="s">
        <v>439</v>
      </c>
      <c r="D14" s="502"/>
      <c r="E14" s="502"/>
      <c r="F14" s="502"/>
      <c r="G14" s="502"/>
      <c r="H14" s="796" t="s">
        <v>441</v>
      </c>
      <c r="I14" s="102"/>
      <c r="J14" s="104"/>
      <c r="K14" s="107"/>
    </row>
    <row r="15" spans="1:11" ht="13.5">
      <c r="A15" s="95"/>
      <c r="B15" s="439" t="s">
        <v>442</v>
      </c>
      <c r="C15" s="446" t="s">
        <v>440</v>
      </c>
      <c r="D15" s="501"/>
      <c r="E15" s="501"/>
      <c r="F15" s="501"/>
      <c r="G15" s="501"/>
      <c r="H15" s="795"/>
      <c r="I15" s="101">
        <f>ROUND(('２０表（第2表）'!G5-'２０表（第2表）'!G8)/('２０表（第2表）'!G20-'２０表（第2表）'!G24)*100,1)</f>
        <v>108.3</v>
      </c>
      <c r="J15" s="5">
        <f>ROUND(('２０表（第2表）'!H5-'２０表（第2表）'!H8)/('２０表（第2表）'!H20-'２０表（第2表）'!H24)*100,1)</f>
        <v>141.5</v>
      </c>
      <c r="K15" s="106">
        <f>ROUND(('２０表（第2表）'!I5-'２０表（第2表）'!I8)/('２０表（第2表）'!I20-'２０表（第2表）'!I24)*100,1)</f>
        <v>117</v>
      </c>
    </row>
    <row r="16" spans="1:11" ht="13.5">
      <c r="A16" s="798" t="s">
        <v>101</v>
      </c>
      <c r="B16" s="799"/>
      <c r="C16" s="448" t="s">
        <v>102</v>
      </c>
      <c r="D16" s="503"/>
      <c r="E16" s="503"/>
      <c r="F16" s="503"/>
      <c r="G16" s="503"/>
      <c r="H16" s="796" t="s">
        <v>476</v>
      </c>
      <c r="I16" s="102"/>
      <c r="J16" s="104"/>
      <c r="K16" s="107"/>
    </row>
    <row r="17" spans="1:11" ht="13.5">
      <c r="A17" s="95"/>
      <c r="B17" s="439" t="s">
        <v>477</v>
      </c>
      <c r="C17" s="446" t="s">
        <v>103</v>
      </c>
      <c r="D17" s="501"/>
      <c r="E17" s="501"/>
      <c r="F17" s="501"/>
      <c r="G17" s="501"/>
      <c r="H17" s="795"/>
      <c r="I17" s="101">
        <f>ROUND('２３表（第7表）'!G41/'２１表（第3表）'!D17*100,1)</f>
        <v>148.2</v>
      </c>
      <c r="J17" s="5">
        <f>ROUND('２３表（第7表）'!H41/'２１表（第3表）'!F17*100,1)</f>
        <v>79.1</v>
      </c>
      <c r="K17" s="106">
        <f>ROUND('２３表（第7表）'!I41/'２１表（第3表）'!H17*100,1)</f>
        <v>131.2</v>
      </c>
    </row>
    <row r="18" spans="1:11" ht="13.5">
      <c r="A18" s="97" t="s">
        <v>104</v>
      </c>
      <c r="B18" s="440"/>
      <c r="C18" s="509"/>
      <c r="D18" s="504"/>
      <c r="E18" s="504"/>
      <c r="F18" s="504"/>
      <c r="G18" s="504"/>
      <c r="H18" s="508"/>
      <c r="I18" s="705"/>
      <c r="J18" s="706"/>
      <c r="K18" s="563"/>
    </row>
    <row r="19" spans="1:11" ht="13.5">
      <c r="A19" s="96"/>
      <c r="B19" s="441" t="s">
        <v>105</v>
      </c>
      <c r="C19" s="449" t="s">
        <v>106</v>
      </c>
      <c r="D19" s="505"/>
      <c r="E19" s="505"/>
      <c r="F19" s="505"/>
      <c r="G19" s="505"/>
      <c r="H19" s="792" t="s">
        <v>94</v>
      </c>
      <c r="I19" s="432"/>
      <c r="J19" s="433"/>
      <c r="K19" s="434"/>
    </row>
    <row r="20" spans="1:11" ht="13.5">
      <c r="A20" s="96"/>
      <c r="B20" s="442" t="s">
        <v>95</v>
      </c>
      <c r="C20" s="450" t="s">
        <v>109</v>
      </c>
      <c r="D20" s="506"/>
      <c r="E20" s="506"/>
      <c r="F20" s="506"/>
      <c r="G20" s="506"/>
      <c r="H20" s="793"/>
      <c r="I20" s="435">
        <f>ROUND('２３表（第7表）'!G37/'２０表（第2表）'!G6*100,1)</f>
        <v>57.6</v>
      </c>
      <c r="J20" s="436">
        <f>ROUND('２３表（第7表）'!H37/'２０表（第2表）'!H6*100,1)</f>
        <v>21.4</v>
      </c>
      <c r="K20" s="437">
        <f>ROUND('２３表（第7表）'!I37/'２０表（第2表）'!I6*100,1)</f>
        <v>46</v>
      </c>
    </row>
    <row r="21" spans="1:11" ht="13.5">
      <c r="A21" s="96"/>
      <c r="B21" s="443" t="s">
        <v>110</v>
      </c>
      <c r="C21" s="451" t="s">
        <v>111</v>
      </c>
      <c r="D21" s="500"/>
      <c r="E21" s="500"/>
      <c r="F21" s="500"/>
      <c r="G21" s="500"/>
      <c r="H21" s="794" t="s">
        <v>94</v>
      </c>
      <c r="I21" s="102"/>
      <c r="J21" s="104"/>
      <c r="K21" s="107"/>
    </row>
    <row r="22" spans="1:11" ht="13.5">
      <c r="A22" s="96"/>
      <c r="B22" s="444" t="s">
        <v>95</v>
      </c>
      <c r="C22" s="452" t="s">
        <v>109</v>
      </c>
      <c r="D22" s="507"/>
      <c r="E22" s="507"/>
      <c r="F22" s="507"/>
      <c r="G22" s="507"/>
      <c r="H22" s="794"/>
      <c r="I22" s="102">
        <f>ROUND('２１表（第3表）'!D14/'２０表（第2表）'!G6*100,1)</f>
        <v>17.3</v>
      </c>
      <c r="J22" s="104">
        <f>ROUND('２１表（第3表）'!F14/'２０表（第2表）'!H6*100,1)</f>
        <v>10.9</v>
      </c>
      <c r="K22" s="107">
        <f>ROUND('２１表（第3表）'!H14/'２０表（第2表）'!I6*100,1)</f>
        <v>15.2</v>
      </c>
    </row>
    <row r="23" spans="1:11" ht="13.5">
      <c r="A23" s="96"/>
      <c r="B23" s="441" t="s">
        <v>114</v>
      </c>
      <c r="C23" s="449" t="s">
        <v>115</v>
      </c>
      <c r="D23" s="505"/>
      <c r="E23" s="505"/>
      <c r="F23" s="505"/>
      <c r="G23" s="505"/>
      <c r="H23" s="792" t="s">
        <v>478</v>
      </c>
      <c r="I23" s="432"/>
      <c r="J23" s="433"/>
      <c r="K23" s="434"/>
    </row>
    <row r="24" spans="1:11" ht="13.5">
      <c r="A24" s="96"/>
      <c r="B24" s="442" t="s">
        <v>479</v>
      </c>
      <c r="C24" s="450" t="s">
        <v>109</v>
      </c>
      <c r="D24" s="506"/>
      <c r="E24" s="506"/>
      <c r="F24" s="506"/>
      <c r="G24" s="506"/>
      <c r="H24" s="793"/>
      <c r="I24" s="435">
        <f>ROUND('２１表（第3表）'!D17/'２０表（第2表）'!G6*100,1)</f>
        <v>38.9</v>
      </c>
      <c r="J24" s="436">
        <f>ROUND('２１表（第3表）'!F17/'２０表（第2表）'!H6*100,1)</f>
        <v>27</v>
      </c>
      <c r="K24" s="437">
        <f>ROUND('２１表（第3表）'!H17/'２０表（第2表）'!I6*100,1)</f>
        <v>35.1</v>
      </c>
    </row>
    <row r="25" spans="1:11" ht="13.5">
      <c r="A25" s="96"/>
      <c r="B25" s="443" t="s">
        <v>116</v>
      </c>
      <c r="C25" s="451" t="s">
        <v>117</v>
      </c>
      <c r="D25" s="500"/>
      <c r="E25" s="500"/>
      <c r="F25" s="500"/>
      <c r="G25" s="500"/>
      <c r="H25" s="794" t="s">
        <v>107</v>
      </c>
      <c r="I25" s="102"/>
      <c r="J25" s="104"/>
      <c r="K25" s="107"/>
    </row>
    <row r="26" spans="1:11" ht="13.5">
      <c r="A26" s="95"/>
      <c r="B26" s="510" t="s">
        <v>108</v>
      </c>
      <c r="C26" s="446" t="s">
        <v>109</v>
      </c>
      <c r="D26" s="501"/>
      <c r="E26" s="501"/>
      <c r="F26" s="501"/>
      <c r="G26" s="501"/>
      <c r="H26" s="795"/>
      <c r="I26" s="101">
        <f>ROUND('２１表（第3表）'!D12/'２０表（第2表）'!G6*100,1)</f>
        <v>5.1</v>
      </c>
      <c r="J26" s="5">
        <f>ROUND('２１表（第3表）'!F12/'２０表（第2表）'!H6*100,1)</f>
        <v>5.1</v>
      </c>
      <c r="K26" s="106">
        <f>ROUND('２１表（第3表）'!H12/'２０表（第2表）'!I6*100,1)</f>
        <v>5.1</v>
      </c>
    </row>
    <row r="27" spans="1:11" ht="13.5">
      <c r="A27" s="97" t="s">
        <v>444</v>
      </c>
      <c r="B27" s="440"/>
      <c r="C27" s="447" t="s">
        <v>447</v>
      </c>
      <c r="D27" s="502"/>
      <c r="E27" s="502"/>
      <c r="F27" s="502"/>
      <c r="G27" s="502"/>
      <c r="H27" s="796" t="s">
        <v>480</v>
      </c>
      <c r="I27" s="707"/>
      <c r="J27" s="708"/>
      <c r="K27" s="542"/>
    </row>
    <row r="28" spans="1:11" ht="13.5">
      <c r="A28" s="95"/>
      <c r="B28" s="439" t="s">
        <v>481</v>
      </c>
      <c r="C28" s="446" t="s">
        <v>439</v>
      </c>
      <c r="D28" s="501"/>
      <c r="E28" s="501"/>
      <c r="F28" s="501"/>
      <c r="G28" s="501"/>
      <c r="H28" s="795"/>
      <c r="I28" s="703"/>
      <c r="J28" s="704"/>
      <c r="K28" s="106"/>
    </row>
    <row r="29" spans="1:11" ht="13.5">
      <c r="A29" s="96" t="s">
        <v>445</v>
      </c>
      <c r="B29" s="438"/>
      <c r="C29" s="451" t="s">
        <v>446</v>
      </c>
      <c r="D29" s="500"/>
      <c r="E29" s="500"/>
      <c r="F29" s="500"/>
      <c r="G29" s="500"/>
      <c r="H29" s="794" t="s">
        <v>482</v>
      </c>
      <c r="I29" s="701"/>
      <c r="J29" s="702"/>
      <c r="K29" s="107"/>
    </row>
    <row r="30" spans="1:11" ht="14.25" thickBot="1">
      <c r="A30" s="98"/>
      <c r="B30" s="543" t="s">
        <v>483</v>
      </c>
      <c r="C30" s="544" t="s">
        <v>439</v>
      </c>
      <c r="D30" s="545"/>
      <c r="E30" s="545"/>
      <c r="F30" s="545"/>
      <c r="G30" s="545"/>
      <c r="H30" s="797"/>
      <c r="I30" s="709"/>
      <c r="J30" s="710"/>
      <c r="K30" s="546"/>
    </row>
  </sheetData>
  <mergeCells count="15">
    <mergeCell ref="H29:H30"/>
    <mergeCell ref="H12:H13"/>
    <mergeCell ref="H14:H15"/>
    <mergeCell ref="A16:B16"/>
    <mergeCell ref="H16:H17"/>
    <mergeCell ref="H27:H28"/>
    <mergeCell ref="H25:H26"/>
    <mergeCell ref="K2:K3"/>
    <mergeCell ref="H19:H20"/>
    <mergeCell ref="H21:H22"/>
    <mergeCell ref="H23:H24"/>
    <mergeCell ref="H4:H5"/>
    <mergeCell ref="H6:H7"/>
    <mergeCell ref="H8:H9"/>
    <mergeCell ref="H10:H11"/>
  </mergeCells>
  <conditionalFormatting sqref="A1:IV65536">
    <cfRule type="cellIs" priority="1" dxfId="0" operator="equal" stopIfTrue="1">
      <formula>0</formula>
    </cfRule>
  </conditionalFormatting>
  <printOptions/>
  <pageMargins left="0.7874015748031497" right="0.7874015748031497" top="0.5511811023622047" bottom="0.4724409448818898" header="0.5118110236220472" footer="0.1968503937007874"/>
  <pageSetup errors="blank" horizontalDpi="600" verticalDpi="600" orientation="portrait" paperSize="9" r:id="rId2"/>
  <headerFooter alignWithMargins="0">
    <oddFooter>&amp;C&amp;"ＭＳ Ｐゴシック,太字"&amp;14４　下水道事業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K74"/>
  <sheetViews>
    <sheetView view="pageBreakPreview" zoomScaleSheetLayoutView="100" workbookViewId="0" topLeftCell="A1">
      <selection activeCell="F3" sqref="F3"/>
    </sheetView>
  </sheetViews>
  <sheetFormatPr defaultColWidth="9.00390625" defaultRowHeight="15.75" customHeight="1"/>
  <cols>
    <col min="1" max="1" width="7.00390625" style="682" customWidth="1"/>
    <col min="2" max="2" width="2.50390625" style="541" customWidth="1"/>
    <col min="3" max="3" width="1.4921875" style="541" customWidth="1"/>
    <col min="4" max="4" width="4.625" style="541" customWidth="1"/>
    <col min="5" max="5" width="3.50390625" style="541" customWidth="1"/>
    <col min="6" max="6" width="20.50390625" style="541" customWidth="1"/>
    <col min="7" max="9" width="17.25390625" style="541" customWidth="1"/>
    <col min="10" max="10" width="7.00390625" style="541" customWidth="1"/>
    <col min="11" max="11" width="11.125" style="541" customWidth="1"/>
    <col min="12" max="16384" width="9.00390625" style="541" customWidth="1"/>
  </cols>
  <sheetData>
    <row r="1" spans="2:7" ht="19.5" customHeight="1" thickBot="1">
      <c r="B1" s="264" t="s">
        <v>0</v>
      </c>
      <c r="C1" s="50"/>
      <c r="D1" s="597"/>
      <c r="E1" s="597"/>
      <c r="F1" s="597"/>
      <c r="G1" s="598"/>
    </row>
    <row r="2" spans="2:9" ht="12" customHeight="1">
      <c r="B2" s="148"/>
      <c r="C2" s="149"/>
      <c r="D2" s="149"/>
      <c r="E2" s="149"/>
      <c r="F2" s="167" t="s">
        <v>263</v>
      </c>
      <c r="G2" s="687" t="s">
        <v>468</v>
      </c>
      <c r="H2" s="688" t="s">
        <v>469</v>
      </c>
      <c r="I2" s="790" t="s">
        <v>436</v>
      </c>
    </row>
    <row r="3" spans="1:10" ht="15.75" customHeight="1" thickBot="1">
      <c r="A3" s="728"/>
      <c r="B3" s="162" t="s">
        <v>413</v>
      </c>
      <c r="C3" s="163"/>
      <c r="D3" s="163"/>
      <c r="E3" s="163"/>
      <c r="F3" s="168"/>
      <c r="G3" s="689" t="s">
        <v>80</v>
      </c>
      <c r="H3" s="690" t="s">
        <v>81</v>
      </c>
      <c r="I3" s="791"/>
      <c r="J3" s="592"/>
    </row>
    <row r="4" spans="1:10" ht="15.75" customHeight="1">
      <c r="A4" s="728"/>
      <c r="B4" s="151" t="s">
        <v>1</v>
      </c>
      <c r="C4" s="51"/>
      <c r="D4" s="51"/>
      <c r="E4" s="51"/>
      <c r="F4" s="169"/>
      <c r="G4" s="564"/>
      <c r="H4" s="565"/>
      <c r="I4" s="566"/>
      <c r="J4" s="592"/>
    </row>
    <row r="5" spans="1:10" ht="23.25" customHeight="1">
      <c r="A5" s="728"/>
      <c r="B5" s="800"/>
      <c r="C5" s="801"/>
      <c r="D5" s="52" t="s">
        <v>2</v>
      </c>
      <c r="E5" s="4"/>
      <c r="F5" s="170"/>
      <c r="G5" s="632" t="s">
        <v>465</v>
      </c>
      <c r="H5" s="633" t="s">
        <v>465</v>
      </c>
      <c r="I5" s="719"/>
      <c r="J5" s="592"/>
    </row>
    <row r="6" spans="1:10" ht="15.75" customHeight="1">
      <c r="A6" s="728"/>
      <c r="B6" s="800"/>
      <c r="C6" s="801"/>
      <c r="D6" s="53" t="s">
        <v>3</v>
      </c>
      <c r="E6" s="54"/>
      <c r="F6" s="171"/>
      <c r="G6" s="634" t="s">
        <v>466</v>
      </c>
      <c r="H6" s="634" t="s">
        <v>466</v>
      </c>
      <c r="I6" s="720"/>
      <c r="J6" s="592"/>
    </row>
    <row r="7" spans="1:10" ht="15.75" customHeight="1">
      <c r="A7" s="728"/>
      <c r="B7" s="800"/>
      <c r="C7" s="801"/>
      <c r="D7" s="55" t="s">
        <v>4</v>
      </c>
      <c r="E7" s="30"/>
      <c r="F7" s="172"/>
      <c r="G7" s="635" t="s">
        <v>5</v>
      </c>
      <c r="H7" s="634" t="s">
        <v>5</v>
      </c>
      <c r="I7" s="720"/>
      <c r="J7" s="592"/>
    </row>
    <row r="8" spans="1:10" ht="15.75" customHeight="1">
      <c r="A8" s="728"/>
      <c r="B8" s="800"/>
      <c r="C8" s="801"/>
      <c r="D8" s="53" t="s">
        <v>6</v>
      </c>
      <c r="E8" s="54"/>
      <c r="F8" s="171"/>
      <c r="G8" s="636">
        <v>35582</v>
      </c>
      <c r="H8" s="637">
        <v>40238</v>
      </c>
      <c r="I8" s="721"/>
      <c r="J8" s="592"/>
    </row>
    <row r="9" spans="1:10" ht="15.75" customHeight="1">
      <c r="A9" s="728"/>
      <c r="B9" s="800"/>
      <c r="C9" s="801"/>
      <c r="D9" s="43" t="s">
        <v>452</v>
      </c>
      <c r="E9" s="51"/>
      <c r="F9" s="169"/>
      <c r="G9" s="812">
        <v>2677</v>
      </c>
      <c r="H9" s="814">
        <v>2150</v>
      </c>
      <c r="I9" s="806"/>
      <c r="J9" s="592"/>
    </row>
    <row r="10" spans="1:10" ht="15.75" customHeight="1" thickBot="1">
      <c r="A10" s="728"/>
      <c r="B10" s="802"/>
      <c r="C10" s="803"/>
      <c r="D10" s="174"/>
      <c r="E10" s="175" t="s">
        <v>7</v>
      </c>
      <c r="F10" s="176"/>
      <c r="G10" s="813"/>
      <c r="H10" s="815"/>
      <c r="I10" s="807"/>
      <c r="J10" s="592"/>
    </row>
    <row r="11" spans="2:9" ht="15.75" customHeight="1">
      <c r="B11" s="151" t="s">
        <v>8</v>
      </c>
      <c r="C11" s="51"/>
      <c r="D11" s="51"/>
      <c r="E11" s="51"/>
      <c r="F11" s="169" t="s">
        <v>268</v>
      </c>
      <c r="G11" s="722"/>
      <c r="H11" s="723"/>
      <c r="I11" s="724"/>
    </row>
    <row r="12" spans="1:11" ht="15.75" customHeight="1">
      <c r="A12" s="601"/>
      <c r="B12" s="800"/>
      <c r="C12" s="801"/>
      <c r="D12" s="52" t="s">
        <v>9</v>
      </c>
      <c r="E12" s="4"/>
      <c r="F12" s="170"/>
      <c r="G12" s="417">
        <v>1528251</v>
      </c>
      <c r="H12" s="638">
        <v>590918</v>
      </c>
      <c r="I12" s="511">
        <f>I13+I14+I15+I16</f>
        <v>2119169</v>
      </c>
      <c r="J12" s="589"/>
      <c r="K12" s="599"/>
    </row>
    <row r="13" spans="1:11" ht="15.75" customHeight="1">
      <c r="A13" s="729"/>
      <c r="B13" s="800"/>
      <c r="C13" s="801"/>
      <c r="D13" s="43"/>
      <c r="E13" s="409"/>
      <c r="F13" s="427" t="s">
        <v>227</v>
      </c>
      <c r="G13" s="639">
        <v>136621</v>
      </c>
      <c r="H13" s="640">
        <v>36332</v>
      </c>
      <c r="I13" s="412">
        <f>SUM(G13:H13)</f>
        <v>172953</v>
      </c>
      <c r="J13" s="600"/>
      <c r="K13" s="599"/>
    </row>
    <row r="14" spans="1:11" ht="15.75" customHeight="1">
      <c r="A14" s="729"/>
      <c r="B14" s="800"/>
      <c r="C14" s="801"/>
      <c r="D14" s="43"/>
      <c r="E14" s="416" t="s">
        <v>10</v>
      </c>
      <c r="F14" s="427" t="s">
        <v>228</v>
      </c>
      <c r="G14" s="639">
        <v>83444</v>
      </c>
      <c r="H14" s="640">
        <v>60770</v>
      </c>
      <c r="I14" s="412">
        <f>SUM(G14:H14)</f>
        <v>144214</v>
      </c>
      <c r="J14" s="600"/>
      <c r="K14" s="599"/>
    </row>
    <row r="15" spans="1:11" ht="15.75" customHeight="1">
      <c r="A15" s="729"/>
      <c r="B15" s="800"/>
      <c r="C15" s="801"/>
      <c r="D15" s="43"/>
      <c r="E15" s="416" t="s">
        <v>11</v>
      </c>
      <c r="F15" s="427" t="s">
        <v>12</v>
      </c>
      <c r="G15" s="639">
        <v>464643</v>
      </c>
      <c r="H15" s="640">
        <v>368643</v>
      </c>
      <c r="I15" s="412">
        <f>SUM(G15:H15)</f>
        <v>833286</v>
      </c>
      <c r="J15" s="600"/>
      <c r="K15" s="599"/>
    </row>
    <row r="16" spans="1:11" ht="15.75" customHeight="1">
      <c r="A16" s="729"/>
      <c r="B16" s="800"/>
      <c r="C16" s="801"/>
      <c r="D16" s="55"/>
      <c r="E16" s="410"/>
      <c r="F16" s="428" t="s">
        <v>185</v>
      </c>
      <c r="G16" s="641">
        <v>843543</v>
      </c>
      <c r="H16" s="419">
        <v>125173</v>
      </c>
      <c r="I16" s="412">
        <f>SUM(G16:H16)</f>
        <v>968716</v>
      </c>
      <c r="J16" s="600"/>
      <c r="K16" s="599"/>
    </row>
    <row r="17" spans="1:11" ht="15.75" customHeight="1">
      <c r="A17" s="601"/>
      <c r="B17" s="800"/>
      <c r="C17" s="801"/>
      <c r="D17" s="43" t="s">
        <v>13</v>
      </c>
      <c r="E17" s="408"/>
      <c r="F17" s="169"/>
      <c r="G17" s="417">
        <v>0</v>
      </c>
      <c r="H17" s="638">
        <v>5789</v>
      </c>
      <c r="I17" s="418">
        <f>I18+I19+I20+I21</f>
        <v>5789</v>
      </c>
      <c r="J17" s="589"/>
      <c r="K17" s="599"/>
    </row>
    <row r="18" spans="1:11" ht="15.75" customHeight="1">
      <c r="A18" s="729"/>
      <c r="B18" s="800"/>
      <c r="C18" s="801"/>
      <c r="D18" s="43"/>
      <c r="E18" s="409"/>
      <c r="F18" s="427" t="s">
        <v>227</v>
      </c>
      <c r="G18" s="639">
        <v>0</v>
      </c>
      <c r="H18" s="640">
        <v>4698</v>
      </c>
      <c r="I18" s="429">
        <f>SUM(G18:H18)</f>
        <v>4698</v>
      </c>
      <c r="J18" s="600"/>
      <c r="K18" s="599"/>
    </row>
    <row r="19" spans="1:11" ht="15.75" customHeight="1">
      <c r="A19" s="729"/>
      <c r="B19" s="800"/>
      <c r="C19" s="801"/>
      <c r="D19" s="43"/>
      <c r="E19" s="416" t="s">
        <v>10</v>
      </c>
      <c r="F19" s="427" t="s">
        <v>228</v>
      </c>
      <c r="G19" s="639">
        <v>0</v>
      </c>
      <c r="H19" s="640">
        <v>0</v>
      </c>
      <c r="I19" s="429">
        <f aca="true" t="shared" si="0" ref="I19:I26">SUM(G19:H19)</f>
        <v>0</v>
      </c>
      <c r="J19" s="600"/>
      <c r="K19" s="599"/>
    </row>
    <row r="20" spans="1:11" ht="15.75" customHeight="1">
      <c r="A20" s="729"/>
      <c r="B20" s="800"/>
      <c r="C20" s="801"/>
      <c r="D20" s="43"/>
      <c r="E20" s="416" t="s">
        <v>11</v>
      </c>
      <c r="F20" s="427" t="s">
        <v>12</v>
      </c>
      <c r="G20" s="639">
        <v>0</v>
      </c>
      <c r="H20" s="640">
        <v>1040</v>
      </c>
      <c r="I20" s="429">
        <f t="shared" si="0"/>
        <v>1040</v>
      </c>
      <c r="J20" s="600"/>
      <c r="K20" s="599"/>
    </row>
    <row r="21" spans="1:11" ht="15.75" customHeight="1">
      <c r="A21" s="729"/>
      <c r="B21" s="800"/>
      <c r="C21" s="801"/>
      <c r="D21" s="55"/>
      <c r="E21" s="431"/>
      <c r="F21" s="428" t="s">
        <v>185</v>
      </c>
      <c r="G21" s="641">
        <v>0</v>
      </c>
      <c r="H21" s="419">
        <v>51</v>
      </c>
      <c r="I21" s="430">
        <f t="shared" si="0"/>
        <v>51</v>
      </c>
      <c r="J21" s="600"/>
      <c r="K21" s="599"/>
    </row>
    <row r="22" spans="1:11" ht="15.75" customHeight="1">
      <c r="A22" s="601"/>
      <c r="B22" s="800"/>
      <c r="C22" s="801"/>
      <c r="D22" s="55" t="s">
        <v>14</v>
      </c>
      <c r="E22" s="30"/>
      <c r="F22" s="172"/>
      <c r="G22" s="642">
        <v>29509</v>
      </c>
      <c r="H22" s="643">
        <v>2675</v>
      </c>
      <c r="I22" s="158">
        <f t="shared" si="0"/>
        <v>32184</v>
      </c>
      <c r="J22" s="589"/>
      <c r="K22" s="599"/>
    </row>
    <row r="23" spans="2:11" ht="15.75" customHeight="1">
      <c r="B23" s="800"/>
      <c r="C23" s="801"/>
      <c r="D23" s="55" t="s">
        <v>15</v>
      </c>
      <c r="E23" s="30"/>
      <c r="F23" s="172"/>
      <c r="G23" s="642">
        <v>19713</v>
      </c>
      <c r="H23" s="643">
        <v>5</v>
      </c>
      <c r="I23" s="158">
        <f t="shared" si="0"/>
        <v>19718</v>
      </c>
      <c r="K23" s="599"/>
    </row>
    <row r="24" spans="2:11" ht="15.75" customHeight="1">
      <c r="B24" s="800"/>
      <c r="C24" s="801"/>
      <c r="D24" s="55" t="s">
        <v>16</v>
      </c>
      <c r="E24" s="30"/>
      <c r="F24" s="172"/>
      <c r="G24" s="642">
        <v>4619</v>
      </c>
      <c r="H24" s="643">
        <v>0</v>
      </c>
      <c r="I24" s="158">
        <f t="shared" si="0"/>
        <v>4619</v>
      </c>
      <c r="K24" s="599"/>
    </row>
    <row r="25" spans="2:11" ht="15.75" customHeight="1">
      <c r="B25" s="800"/>
      <c r="C25" s="801"/>
      <c r="D25" s="55" t="s">
        <v>17</v>
      </c>
      <c r="E25" s="30"/>
      <c r="F25" s="172"/>
      <c r="G25" s="642">
        <v>0</v>
      </c>
      <c r="H25" s="643">
        <v>0</v>
      </c>
      <c r="I25" s="158">
        <f t="shared" si="0"/>
        <v>0</v>
      </c>
      <c r="K25" s="599"/>
    </row>
    <row r="26" spans="2:11" ht="15.75" customHeight="1">
      <c r="B26" s="800"/>
      <c r="C26" s="801"/>
      <c r="D26" s="55" t="s">
        <v>398</v>
      </c>
      <c r="E26" s="30"/>
      <c r="F26" s="172"/>
      <c r="G26" s="642">
        <v>1383</v>
      </c>
      <c r="H26" s="643">
        <v>0</v>
      </c>
      <c r="I26" s="158">
        <f t="shared" si="0"/>
        <v>1383</v>
      </c>
      <c r="K26" s="599"/>
    </row>
    <row r="27" spans="1:11" ht="15.75" customHeight="1" thickBot="1">
      <c r="A27" s="729"/>
      <c r="B27" s="802"/>
      <c r="C27" s="803"/>
      <c r="D27" s="808" t="s">
        <v>82</v>
      </c>
      <c r="E27" s="805"/>
      <c r="F27" s="809"/>
      <c r="G27" s="644">
        <v>1583475</v>
      </c>
      <c r="H27" s="645">
        <v>599387</v>
      </c>
      <c r="I27" s="177">
        <f>I12+I17+I22+I23+I24+I25+I26</f>
        <v>2182862</v>
      </c>
      <c r="J27" s="589"/>
      <c r="K27" s="599"/>
    </row>
    <row r="28" spans="2:11" ht="15.75" customHeight="1">
      <c r="B28" s="151" t="s">
        <v>18</v>
      </c>
      <c r="C28" s="51"/>
      <c r="D28" s="51"/>
      <c r="E28" s="51"/>
      <c r="F28" s="169"/>
      <c r="G28" s="722"/>
      <c r="H28" s="723"/>
      <c r="I28" s="724"/>
      <c r="K28" s="599"/>
    </row>
    <row r="29" spans="1:11" ht="15.75" customHeight="1">
      <c r="A29" s="733"/>
      <c r="B29" s="800"/>
      <c r="C29" s="801"/>
      <c r="D29" s="52" t="s">
        <v>9</v>
      </c>
      <c r="E29" s="4"/>
      <c r="F29" s="170"/>
      <c r="G29" s="417">
        <v>1364115</v>
      </c>
      <c r="H29" s="638">
        <v>500881</v>
      </c>
      <c r="I29" s="418">
        <f>I30+I31</f>
        <v>1864996</v>
      </c>
      <c r="J29" s="589"/>
      <c r="K29" s="599"/>
    </row>
    <row r="30" spans="1:11" ht="15.75" customHeight="1">
      <c r="A30" s="729"/>
      <c r="B30" s="800"/>
      <c r="C30" s="801"/>
      <c r="D30" s="43"/>
      <c r="E30" s="398" t="s">
        <v>520</v>
      </c>
      <c r="F30" s="399"/>
      <c r="G30" s="639">
        <v>403334</v>
      </c>
      <c r="H30" s="640">
        <v>141942</v>
      </c>
      <c r="I30" s="412">
        <f>SUM(G30:H30)</f>
        <v>545276</v>
      </c>
      <c r="J30" s="600"/>
      <c r="K30" s="599"/>
    </row>
    <row r="31" spans="1:11" ht="15.75" customHeight="1">
      <c r="A31" s="732"/>
      <c r="B31" s="800"/>
      <c r="C31" s="801"/>
      <c r="D31" s="55"/>
      <c r="E31" s="390" t="s">
        <v>19</v>
      </c>
      <c r="F31" s="391"/>
      <c r="G31" s="641">
        <v>960781</v>
      </c>
      <c r="H31" s="419">
        <v>358939</v>
      </c>
      <c r="I31" s="420">
        <f>SUM(G31:H31)</f>
        <v>1319720</v>
      </c>
      <c r="J31" s="600"/>
      <c r="K31" s="599"/>
    </row>
    <row r="32" spans="1:11" ht="15.75" customHeight="1">
      <c r="A32" s="734"/>
      <c r="B32" s="800"/>
      <c r="C32" s="801"/>
      <c r="D32" s="52" t="s">
        <v>20</v>
      </c>
      <c r="E32" s="4"/>
      <c r="F32" s="170"/>
      <c r="G32" s="417">
        <v>56913</v>
      </c>
      <c r="H32" s="638">
        <v>6020</v>
      </c>
      <c r="I32" s="418">
        <f>I33+I34</f>
        <v>62933</v>
      </c>
      <c r="J32" s="601"/>
      <c r="K32" s="599"/>
    </row>
    <row r="33" spans="1:11" ht="15.75" customHeight="1">
      <c r="A33" s="729"/>
      <c r="B33" s="800"/>
      <c r="C33" s="801"/>
      <c r="D33" s="43"/>
      <c r="E33" s="398" t="s">
        <v>520</v>
      </c>
      <c r="F33" s="399"/>
      <c r="G33" s="639">
        <v>34322</v>
      </c>
      <c r="H33" s="640">
        <v>6020</v>
      </c>
      <c r="I33" s="412">
        <f>SUM(G33:H33)</f>
        <v>40342</v>
      </c>
      <c r="J33" s="600"/>
      <c r="K33" s="599"/>
    </row>
    <row r="34" spans="1:11" ht="15.75" customHeight="1">
      <c r="A34" s="732"/>
      <c r="B34" s="800"/>
      <c r="C34" s="801"/>
      <c r="D34" s="55"/>
      <c r="E34" s="390" t="s">
        <v>19</v>
      </c>
      <c r="F34" s="391"/>
      <c r="G34" s="735">
        <v>22591</v>
      </c>
      <c r="H34" s="736">
        <v>0</v>
      </c>
      <c r="I34" s="740">
        <f>SUM(G34:H34)</f>
        <v>22591</v>
      </c>
      <c r="J34" s="600"/>
      <c r="K34" s="599"/>
    </row>
    <row r="35" spans="1:11" ht="15.75" customHeight="1">
      <c r="A35" s="732"/>
      <c r="B35" s="800"/>
      <c r="C35" s="801"/>
      <c r="D35" s="52" t="s">
        <v>521</v>
      </c>
      <c r="E35" s="4"/>
      <c r="F35" s="170"/>
      <c r="G35" s="737">
        <v>0</v>
      </c>
      <c r="H35" s="649">
        <v>0</v>
      </c>
      <c r="I35" s="418">
        <f>I36+I37</f>
        <v>0</v>
      </c>
      <c r="J35" s="600"/>
      <c r="K35" s="599"/>
    </row>
    <row r="36" spans="1:11" ht="15.75" customHeight="1">
      <c r="A36" s="732"/>
      <c r="B36" s="800"/>
      <c r="C36" s="801"/>
      <c r="D36" s="43"/>
      <c r="E36" s="398" t="s">
        <v>520</v>
      </c>
      <c r="F36" s="399"/>
      <c r="G36" s="738">
        <v>0</v>
      </c>
      <c r="H36" s="640">
        <v>0</v>
      </c>
      <c r="I36" s="412">
        <f>SUM(G36:H36)</f>
        <v>0</v>
      </c>
      <c r="J36" s="600"/>
      <c r="K36" s="599"/>
    </row>
    <row r="37" spans="1:11" ht="15.75" customHeight="1">
      <c r="A37" s="732"/>
      <c r="B37" s="800"/>
      <c r="C37" s="801"/>
      <c r="D37" s="55"/>
      <c r="E37" s="390" t="s">
        <v>19</v>
      </c>
      <c r="F37" s="391"/>
      <c r="G37" s="739">
        <v>0</v>
      </c>
      <c r="H37" s="419">
        <v>0</v>
      </c>
      <c r="I37" s="740">
        <f>SUM(G37:H37)</f>
        <v>0</v>
      </c>
      <c r="J37" s="600"/>
      <c r="K37" s="599"/>
    </row>
    <row r="38" spans="1:11" ht="15.75" customHeight="1">
      <c r="A38" s="732"/>
      <c r="B38" s="800"/>
      <c r="C38" s="801"/>
      <c r="D38" s="52" t="s">
        <v>522</v>
      </c>
      <c r="E38" s="4"/>
      <c r="F38" s="170"/>
      <c r="G38" s="737">
        <v>0</v>
      </c>
      <c r="H38" s="649">
        <v>0</v>
      </c>
      <c r="I38" s="418">
        <f>I39+I40</f>
        <v>0</v>
      </c>
      <c r="J38" s="600"/>
      <c r="K38" s="599"/>
    </row>
    <row r="39" spans="1:11" ht="15.75" customHeight="1">
      <c r="A39" s="732"/>
      <c r="B39" s="800"/>
      <c r="C39" s="801"/>
      <c r="D39" s="43"/>
      <c r="E39" s="398" t="s">
        <v>520</v>
      </c>
      <c r="F39" s="399"/>
      <c r="G39" s="738">
        <v>0</v>
      </c>
      <c r="H39" s="640">
        <v>0</v>
      </c>
      <c r="I39" s="412">
        <f>SUM(G39:H39)</f>
        <v>0</v>
      </c>
      <c r="J39" s="600"/>
      <c r="K39" s="599"/>
    </row>
    <row r="40" spans="1:11" ht="15.75" customHeight="1">
      <c r="A40" s="732"/>
      <c r="B40" s="800"/>
      <c r="C40" s="801"/>
      <c r="D40" s="55"/>
      <c r="E40" s="390" t="s">
        <v>19</v>
      </c>
      <c r="F40" s="391"/>
      <c r="G40" s="739">
        <v>0</v>
      </c>
      <c r="H40" s="419">
        <v>0</v>
      </c>
      <c r="I40" s="740">
        <f>SUM(G40:H40)</f>
        <v>0</v>
      </c>
      <c r="J40" s="600"/>
      <c r="K40" s="599"/>
    </row>
    <row r="41" spans="1:11" ht="15.75" customHeight="1">
      <c r="A41" s="732"/>
      <c r="B41" s="800"/>
      <c r="C41" s="801"/>
      <c r="D41" s="52" t="s">
        <v>523</v>
      </c>
      <c r="E41" s="4"/>
      <c r="F41" s="170"/>
      <c r="G41" s="737">
        <v>196514</v>
      </c>
      <c r="H41" s="649">
        <v>0</v>
      </c>
      <c r="I41" s="418">
        <f>I42+I43</f>
        <v>196514</v>
      </c>
      <c r="J41" s="600"/>
      <c r="K41" s="599"/>
    </row>
    <row r="42" spans="1:11" ht="15.75" customHeight="1">
      <c r="A42" s="732"/>
      <c r="B42" s="800"/>
      <c r="C42" s="801"/>
      <c r="D42" s="43"/>
      <c r="E42" s="398" t="s">
        <v>520</v>
      </c>
      <c r="F42" s="399"/>
      <c r="G42" s="738">
        <v>55985</v>
      </c>
      <c r="H42" s="640">
        <v>0</v>
      </c>
      <c r="I42" s="412">
        <f>SUM(G42:H42)</f>
        <v>55985</v>
      </c>
      <c r="J42" s="600"/>
      <c r="K42" s="599"/>
    </row>
    <row r="43" spans="1:11" ht="15.75" customHeight="1">
      <c r="A43" s="732"/>
      <c r="B43" s="800"/>
      <c r="C43" s="801"/>
      <c r="D43" s="55"/>
      <c r="E43" s="390" t="s">
        <v>19</v>
      </c>
      <c r="F43" s="391"/>
      <c r="G43" s="739">
        <v>140529</v>
      </c>
      <c r="H43" s="419">
        <v>0</v>
      </c>
      <c r="I43" s="420">
        <f>SUM(G43:H43)</f>
        <v>140529</v>
      </c>
      <c r="J43" s="600"/>
      <c r="K43" s="599"/>
    </row>
    <row r="44" spans="1:11" ht="15.75" customHeight="1">
      <c r="A44" s="734"/>
      <c r="B44" s="800"/>
      <c r="C44" s="801"/>
      <c r="D44" s="52" t="s">
        <v>524</v>
      </c>
      <c r="E44" s="4"/>
      <c r="F44" s="170"/>
      <c r="G44" s="646">
        <v>32678</v>
      </c>
      <c r="H44" s="647">
        <v>7020</v>
      </c>
      <c r="I44" s="411">
        <f>I45+I46+I47</f>
        <v>39698</v>
      </c>
      <c r="J44" s="601"/>
      <c r="K44" s="599"/>
    </row>
    <row r="45" spans="1:11" ht="15.75" customHeight="1">
      <c r="A45" s="732"/>
      <c r="B45" s="800"/>
      <c r="C45" s="801"/>
      <c r="D45" s="43"/>
      <c r="E45" s="398" t="s">
        <v>520</v>
      </c>
      <c r="F45" s="399"/>
      <c r="G45" s="639">
        <v>26190</v>
      </c>
      <c r="H45" s="640">
        <v>210</v>
      </c>
      <c r="I45" s="412">
        <f>SUM(G45:H45)</f>
        <v>26400</v>
      </c>
      <c r="J45" s="600"/>
      <c r="K45" s="599"/>
    </row>
    <row r="46" spans="1:11" ht="15.75" customHeight="1">
      <c r="A46" s="732"/>
      <c r="B46" s="800"/>
      <c r="C46" s="801"/>
      <c r="D46" s="55"/>
      <c r="E46" s="390" t="s">
        <v>19</v>
      </c>
      <c r="F46" s="391"/>
      <c r="G46" s="641">
        <v>0</v>
      </c>
      <c r="H46" s="419">
        <v>6810</v>
      </c>
      <c r="I46" s="420">
        <f>SUM(G46:H46)</f>
        <v>6810</v>
      </c>
      <c r="J46" s="600"/>
      <c r="K46" s="599"/>
    </row>
    <row r="47" spans="1:11" ht="15.75" customHeight="1">
      <c r="A47" s="732"/>
      <c r="B47" s="800"/>
      <c r="C47" s="801"/>
      <c r="D47" s="816" t="s">
        <v>525</v>
      </c>
      <c r="E47" s="817"/>
      <c r="F47" s="818"/>
      <c r="G47" s="646">
        <v>6488</v>
      </c>
      <c r="H47" s="647">
        <v>0</v>
      </c>
      <c r="I47" s="420">
        <f>SUM(G47:H47)</f>
        <v>6488</v>
      </c>
      <c r="J47" s="600"/>
      <c r="K47" s="599"/>
    </row>
    <row r="48" spans="1:11" ht="15.75" customHeight="1" thickBot="1">
      <c r="A48" s="733"/>
      <c r="B48" s="802"/>
      <c r="C48" s="803"/>
      <c r="D48" s="808" t="s">
        <v>82</v>
      </c>
      <c r="E48" s="805"/>
      <c r="F48" s="809"/>
      <c r="G48" s="644">
        <v>1650220</v>
      </c>
      <c r="H48" s="645">
        <v>513921</v>
      </c>
      <c r="I48" s="177">
        <f>I29+I32+I35+I38+I41+I44</f>
        <v>2164141</v>
      </c>
      <c r="J48" s="589"/>
      <c r="K48" s="599"/>
    </row>
    <row r="49" spans="1:11" ht="15.75" customHeight="1">
      <c r="A49" s="734"/>
      <c r="B49" s="151" t="s">
        <v>21</v>
      </c>
      <c r="C49" s="51"/>
      <c r="D49" s="51"/>
      <c r="E49" s="51" t="s">
        <v>268</v>
      </c>
      <c r="F49" s="169"/>
      <c r="G49" s="646">
        <v>3233695</v>
      </c>
      <c r="H49" s="647">
        <v>1113308</v>
      </c>
      <c r="I49" s="411">
        <f>I50+I51+I52</f>
        <v>4347003</v>
      </c>
      <c r="J49" s="601"/>
      <c r="K49" s="599"/>
    </row>
    <row r="50" spans="1:11" ht="15.75" customHeight="1">
      <c r="A50" s="734"/>
      <c r="B50" s="800"/>
      <c r="C50" s="804"/>
      <c r="D50" s="423" t="s">
        <v>10</v>
      </c>
      <c r="E50" s="424" t="s">
        <v>9</v>
      </c>
      <c r="F50" s="425"/>
      <c r="G50" s="648">
        <v>2892366</v>
      </c>
      <c r="H50" s="649">
        <v>1091799</v>
      </c>
      <c r="I50" s="426">
        <f>I12+I29</f>
        <v>3984165</v>
      </c>
      <c r="J50" s="601"/>
      <c r="K50" s="599"/>
    </row>
    <row r="51" spans="1:11" ht="15.75" customHeight="1">
      <c r="A51" s="734"/>
      <c r="B51" s="800"/>
      <c r="C51" s="804"/>
      <c r="D51" s="421"/>
      <c r="E51" s="398" t="s">
        <v>20</v>
      </c>
      <c r="F51" s="399"/>
      <c r="G51" s="639">
        <v>56913</v>
      </c>
      <c r="H51" s="640">
        <v>11809</v>
      </c>
      <c r="I51" s="412">
        <f>I17+I32</f>
        <v>68722</v>
      </c>
      <c r="J51" s="601"/>
      <c r="K51" s="599"/>
    </row>
    <row r="52" spans="1:11" ht="15.75" customHeight="1" thickBot="1">
      <c r="A52" s="734"/>
      <c r="B52" s="802"/>
      <c r="C52" s="805"/>
      <c r="D52" s="422" t="s">
        <v>11</v>
      </c>
      <c r="E52" s="413" t="s">
        <v>247</v>
      </c>
      <c r="F52" s="414"/>
      <c r="G52" s="650">
        <v>284416</v>
      </c>
      <c r="H52" s="651">
        <v>9700</v>
      </c>
      <c r="I52" s="415">
        <f>SUM(G52:H52)</f>
        <v>294116</v>
      </c>
      <c r="J52" s="601"/>
      <c r="K52" s="599"/>
    </row>
    <row r="53" spans="1:11" ht="15.75" customHeight="1">
      <c r="A53" s="728"/>
      <c r="B53" s="153" t="s">
        <v>22</v>
      </c>
      <c r="C53" s="30"/>
      <c r="D53" s="406"/>
      <c r="E53" s="30"/>
      <c r="F53" s="172"/>
      <c r="G53" s="178">
        <f>ROUND('２０表（第2表）'!G6*1000/'１０表（第1表）'!G72,2)</f>
        <v>161.09</v>
      </c>
      <c r="H53" s="179">
        <f>ROUND('２０表（第2表）'!H6*1000/'１０表（第1表）'!H72,2)</f>
        <v>133.59</v>
      </c>
      <c r="I53" s="180">
        <f>ROUND('２０表（第2表）'!I6*1000/'１０表（第1表）'!I72,2)</f>
        <v>151.16</v>
      </c>
      <c r="J53" s="592"/>
      <c r="K53" s="599"/>
    </row>
    <row r="54" spans="1:11" ht="15.75" customHeight="1">
      <c r="A54" s="728"/>
      <c r="B54" s="152" t="s">
        <v>23</v>
      </c>
      <c r="C54" s="4"/>
      <c r="D54" s="407"/>
      <c r="E54" s="4"/>
      <c r="F54" s="170"/>
      <c r="G54" s="395">
        <f>ROUND(+G50*1000/'１０表（第1表）'!G72,2)</f>
        <v>161.09</v>
      </c>
      <c r="H54" s="396">
        <f>ROUND(+H50*1000/'１０表（第1表）'!H72,2)</f>
        <v>107.72</v>
      </c>
      <c r="I54" s="397">
        <f>ROUND(+I50*1000/'１０表（第1表）'!I72,2)</f>
        <v>141.83</v>
      </c>
      <c r="J54" s="592"/>
      <c r="K54" s="599"/>
    </row>
    <row r="55" spans="1:11" ht="15.75" customHeight="1">
      <c r="A55" s="728"/>
      <c r="B55" s="800"/>
      <c r="C55" s="804"/>
      <c r="D55" s="409" t="s">
        <v>10</v>
      </c>
      <c r="E55" s="398" t="s">
        <v>24</v>
      </c>
      <c r="F55" s="399"/>
      <c r="G55" s="400">
        <f>ROUND(+G12*1000/'１０表（第1表）'!G72,2)</f>
        <v>85.11</v>
      </c>
      <c r="H55" s="401">
        <f>ROUND(+H12*1000/'１０表（第1表）'!H72,2)</f>
        <v>58.3</v>
      </c>
      <c r="I55" s="402">
        <f>ROUND(+I12*1000/'１０表（第1表）'!I72,2)</f>
        <v>75.44</v>
      </c>
      <c r="J55" s="592"/>
      <c r="K55" s="599"/>
    </row>
    <row r="56" spans="1:11" ht="15.75" customHeight="1">
      <c r="A56" s="728"/>
      <c r="B56" s="810"/>
      <c r="C56" s="811"/>
      <c r="D56" s="410" t="s">
        <v>11</v>
      </c>
      <c r="E56" s="390" t="s">
        <v>25</v>
      </c>
      <c r="F56" s="391"/>
      <c r="G56" s="403">
        <f>ROUND(+G29*1000/'１０表（第1表）'!G72,2)</f>
        <v>75.97</v>
      </c>
      <c r="H56" s="404">
        <f>ROUND(+H29*1000/'１０表（第1表）'!H72,2)</f>
        <v>49.42</v>
      </c>
      <c r="I56" s="405">
        <f>ROUND(+I29*1000/'１０表（第1表）'!I72,2)</f>
        <v>66.39</v>
      </c>
      <c r="J56" s="592"/>
      <c r="K56" s="599"/>
    </row>
    <row r="57" spans="1:11" ht="15.75" customHeight="1">
      <c r="A57" s="728"/>
      <c r="B57" s="152" t="s">
        <v>26</v>
      </c>
      <c r="C57" s="4"/>
      <c r="D57" s="4"/>
      <c r="E57" s="4"/>
      <c r="F57" s="170"/>
      <c r="G57" s="165">
        <f>ROUND('２０表（第2表）'!G6/G50*100,1)</f>
        <v>100</v>
      </c>
      <c r="H57" s="156">
        <f>ROUND('２０表（第2表）'!H6/H50*100,1)</f>
        <v>124</v>
      </c>
      <c r="I57" s="159">
        <f>ROUND('２０表（第2表）'!I6/I50*100,1)</f>
        <v>106.6</v>
      </c>
      <c r="J57" s="592"/>
      <c r="K57" s="599"/>
    </row>
    <row r="58" spans="1:11" ht="15.75" customHeight="1">
      <c r="A58" s="728"/>
      <c r="B58" s="153"/>
      <c r="C58" s="51"/>
      <c r="D58" s="51"/>
      <c r="E58" s="390" t="s">
        <v>27</v>
      </c>
      <c r="F58" s="391"/>
      <c r="G58" s="392">
        <f>ROUND('２０表（第2表）'!G6/G12*100,1)</f>
        <v>189.3</v>
      </c>
      <c r="H58" s="393">
        <f>ROUND('２０表（第2表）'!H6/H12*100,1)</f>
        <v>229.1</v>
      </c>
      <c r="I58" s="394">
        <f>ROUND('２０表（第2表）'!I6/I12*100,1)</f>
        <v>200.4</v>
      </c>
      <c r="J58" s="592"/>
      <c r="K58" s="599"/>
    </row>
    <row r="59" spans="2:11" ht="15.75" customHeight="1">
      <c r="B59" s="154" t="s">
        <v>451</v>
      </c>
      <c r="C59" s="88"/>
      <c r="D59" s="88"/>
      <c r="E59" s="89"/>
      <c r="F59" s="173"/>
      <c r="G59" s="725"/>
      <c r="H59" s="726"/>
      <c r="I59" s="727"/>
      <c r="K59" s="599"/>
    </row>
    <row r="60" spans="1:11" ht="15.75" customHeight="1">
      <c r="A60" s="734"/>
      <c r="B60" s="766"/>
      <c r="C60" s="767"/>
      <c r="D60" s="88" t="s">
        <v>28</v>
      </c>
      <c r="E60" s="89"/>
      <c r="F60" s="173"/>
      <c r="G60" s="380">
        <v>1665426</v>
      </c>
      <c r="H60" s="625">
        <v>289312</v>
      </c>
      <c r="I60" s="381">
        <f>SUM(G60:H60)</f>
        <v>1954738</v>
      </c>
      <c r="J60" s="601"/>
      <c r="K60" s="599"/>
    </row>
    <row r="61" spans="1:11" ht="15.75" customHeight="1">
      <c r="A61" s="734"/>
      <c r="B61" s="766"/>
      <c r="C61" s="767"/>
      <c r="D61" s="78"/>
      <c r="E61" s="382" t="s">
        <v>29</v>
      </c>
      <c r="F61" s="383"/>
      <c r="G61" s="384">
        <v>1491110</v>
      </c>
      <c r="H61" s="385">
        <v>264335</v>
      </c>
      <c r="I61" s="386">
        <f>SUM(G61:H61)</f>
        <v>1755445</v>
      </c>
      <c r="J61" s="601"/>
      <c r="K61" s="599"/>
    </row>
    <row r="62" spans="1:11" ht="15.75" customHeight="1">
      <c r="A62" s="734"/>
      <c r="B62" s="766"/>
      <c r="C62" s="767"/>
      <c r="D62" s="78"/>
      <c r="E62" s="382" t="s">
        <v>30</v>
      </c>
      <c r="F62" s="383"/>
      <c r="G62" s="384">
        <v>33787</v>
      </c>
      <c r="H62" s="385">
        <v>10673</v>
      </c>
      <c r="I62" s="386">
        <f>SUM(G62:H62)</f>
        <v>44460</v>
      </c>
      <c r="J62" s="601"/>
      <c r="K62" s="599"/>
    </row>
    <row r="63" spans="1:11" ht="15.75" customHeight="1" thickBot="1">
      <c r="A63" s="734"/>
      <c r="B63" s="768"/>
      <c r="C63" s="769"/>
      <c r="D63" s="155"/>
      <c r="E63" s="387" t="s">
        <v>31</v>
      </c>
      <c r="F63" s="388"/>
      <c r="G63" s="626">
        <v>140529</v>
      </c>
      <c r="H63" s="627">
        <v>14304</v>
      </c>
      <c r="I63" s="389">
        <f>SUM(G63:H63)</f>
        <v>154833</v>
      </c>
      <c r="J63" s="601"/>
      <c r="K63" s="599"/>
    </row>
    <row r="64" spans="2:11" ht="15.75" customHeight="1">
      <c r="B64" s="56"/>
      <c r="C64" s="56"/>
      <c r="D64" s="56"/>
      <c r="E64" s="56"/>
      <c r="F64" s="56"/>
      <c r="G64" s="57"/>
      <c r="H64" s="57"/>
      <c r="I64" s="57"/>
      <c r="K64" s="599"/>
    </row>
    <row r="65" spans="7:11" ht="15.75" customHeight="1">
      <c r="G65" s="589"/>
      <c r="H65" s="589"/>
      <c r="I65" s="589"/>
      <c r="K65" s="599"/>
    </row>
    <row r="66" spans="1:11" ht="15.75" customHeight="1">
      <c r="A66" s="730"/>
      <c r="J66" s="601"/>
      <c r="K66" s="599"/>
    </row>
    <row r="67" spans="1:11" ht="15.75" customHeight="1">
      <c r="A67" s="731"/>
      <c r="J67" s="601"/>
      <c r="K67" s="599"/>
    </row>
    <row r="68" spans="1:11" ht="15.75" customHeight="1">
      <c r="A68" s="731"/>
      <c r="J68" s="601"/>
      <c r="K68" s="599"/>
    </row>
    <row r="69" spans="1:11" ht="15.75" customHeight="1">
      <c r="A69" s="731"/>
      <c r="K69" s="599"/>
    </row>
    <row r="70" ht="15.75" customHeight="1">
      <c r="A70" s="731"/>
    </row>
    <row r="74" spans="6:8" ht="15.75" customHeight="1">
      <c r="F74"/>
      <c r="G74"/>
      <c r="H74"/>
    </row>
  </sheetData>
  <mergeCells count="13">
    <mergeCell ref="I9:I10"/>
    <mergeCell ref="D27:F27"/>
    <mergeCell ref="I2:I3"/>
    <mergeCell ref="B55:C56"/>
    <mergeCell ref="D48:F48"/>
    <mergeCell ref="G9:G10"/>
    <mergeCell ref="H9:H10"/>
    <mergeCell ref="D47:F47"/>
    <mergeCell ref="B60:C63"/>
    <mergeCell ref="B5:C10"/>
    <mergeCell ref="B12:C27"/>
    <mergeCell ref="B29:C48"/>
    <mergeCell ref="B50:C52"/>
  </mergeCells>
  <conditionalFormatting sqref="F74:H74 F79:H65536 E71:E65536 I71:IV65536 E48:F70 A1:C65536 D1:F43 D44:D65536 E44:F46 G1:IV70">
    <cfRule type="cellIs" priority="1" dxfId="0" operator="equal" stopIfTrue="1">
      <formula>0</formula>
    </cfRule>
  </conditionalFormatting>
  <printOptions horizontalCentered="1"/>
  <pageMargins left="0.7874015748031497" right="0.7874015748031497" top="0.35433070866141736" bottom="0.4724409448818898" header="0.5118110236220472" footer="0.1968503937007874"/>
  <pageSetup errors="blank" horizontalDpi="600" verticalDpi="600" orientation="portrait" paperSize="9" scale="85" r:id="rId2"/>
  <headerFooter alignWithMargins="0">
    <oddFooter>&amp;C&amp;"ＭＳ Ｐゴシック,太字"&amp;16４　下水道事業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J75"/>
  <sheetViews>
    <sheetView view="pageBreakPreview" zoomScaleSheetLayoutView="100" workbookViewId="0" topLeftCell="A1">
      <pane xSplit="6" ySplit="4" topLeftCell="G5" activePane="bottomRight" state="frozen"/>
      <selection pane="topLeft" activeCell="G12" sqref="G12"/>
      <selection pane="topRight" activeCell="G12" sqref="G12"/>
      <selection pane="bottomLeft" activeCell="G12" sqref="G12"/>
      <selection pane="bottomRight" activeCell="E3" sqref="E3"/>
    </sheetView>
  </sheetViews>
  <sheetFormatPr defaultColWidth="9.00390625" defaultRowHeight="11.25" customHeight="1"/>
  <cols>
    <col min="1" max="1" width="4.50390625" style="541" customWidth="1"/>
    <col min="2" max="2" width="1.75390625" style="541" customWidth="1"/>
    <col min="3" max="3" width="1.875" style="541" customWidth="1"/>
    <col min="4" max="4" width="3.25390625" style="541" customWidth="1"/>
    <col min="5" max="5" width="16.50390625" style="541" customWidth="1"/>
    <col min="6" max="6" width="20.875" style="541" customWidth="1"/>
    <col min="7" max="9" width="13.875" style="541" customWidth="1"/>
    <col min="10" max="10" width="3.125" style="589" customWidth="1"/>
    <col min="11" max="16384" width="9.00390625" style="541" customWidth="1"/>
  </cols>
  <sheetData>
    <row r="1" spans="2:9" ht="15.75" customHeight="1" thickBot="1">
      <c r="B1" s="261" t="s">
        <v>352</v>
      </c>
      <c r="C1" s="16"/>
      <c r="D1" s="6"/>
      <c r="E1" s="44"/>
      <c r="F1" s="44"/>
      <c r="G1" s="45"/>
      <c r="I1" s="46" t="s">
        <v>119</v>
      </c>
    </row>
    <row r="2" spans="2:9" ht="11.25" customHeight="1">
      <c r="B2" s="111"/>
      <c r="C2" s="112"/>
      <c r="D2" s="112"/>
      <c r="E2" s="112"/>
      <c r="F2" s="134" t="s">
        <v>120</v>
      </c>
      <c r="G2" s="683" t="s">
        <v>468</v>
      </c>
      <c r="H2" s="684" t="s">
        <v>469</v>
      </c>
      <c r="I2" s="189"/>
    </row>
    <row r="3" spans="2:9" ht="11.25" customHeight="1" thickBot="1">
      <c r="B3" s="121"/>
      <c r="C3" s="122"/>
      <c r="D3" s="122" t="s">
        <v>121</v>
      </c>
      <c r="E3" s="122"/>
      <c r="F3" s="135"/>
      <c r="G3" s="685" t="s">
        <v>80</v>
      </c>
      <c r="H3" s="686" t="s">
        <v>81</v>
      </c>
      <c r="I3" s="125" t="s">
        <v>82</v>
      </c>
    </row>
    <row r="4" spans="2:9" ht="11.25" customHeight="1">
      <c r="B4" s="115" t="s">
        <v>353</v>
      </c>
      <c r="C4" s="47"/>
      <c r="D4" s="47"/>
      <c r="E4" s="47"/>
      <c r="F4" s="184"/>
      <c r="G4" s="552"/>
      <c r="H4" s="553"/>
      <c r="I4" s="567"/>
    </row>
    <row r="5" spans="2:9" ht="11.25" customHeight="1">
      <c r="B5" s="749"/>
      <c r="C5" s="750"/>
      <c r="D5" s="21" t="s">
        <v>354</v>
      </c>
      <c r="E5" s="22"/>
      <c r="F5" s="137"/>
      <c r="G5" s="82">
        <v>734100</v>
      </c>
      <c r="H5" s="80">
        <v>0</v>
      </c>
      <c r="I5" s="353">
        <f>SUM(G5:H5)</f>
        <v>734100</v>
      </c>
    </row>
    <row r="6" spans="2:9" ht="11.25" customHeight="1">
      <c r="B6" s="749"/>
      <c r="C6" s="750"/>
      <c r="D6" s="23"/>
      <c r="E6" s="370" t="s">
        <v>355</v>
      </c>
      <c r="F6" s="339"/>
      <c r="G6" s="280">
        <v>734100</v>
      </c>
      <c r="H6" s="281">
        <v>0</v>
      </c>
      <c r="I6" s="371">
        <f aca="true" t="shared" si="0" ref="I6:I64">SUM(G6:H6)</f>
        <v>734100</v>
      </c>
    </row>
    <row r="7" spans="2:9" ht="11.25" customHeight="1">
      <c r="B7" s="749"/>
      <c r="C7" s="750"/>
      <c r="D7" s="17"/>
      <c r="E7" s="367" t="s">
        <v>356</v>
      </c>
      <c r="F7" s="342"/>
      <c r="G7" s="335">
        <v>0</v>
      </c>
      <c r="H7" s="269">
        <v>0</v>
      </c>
      <c r="I7" s="368">
        <f t="shared" si="0"/>
        <v>0</v>
      </c>
    </row>
    <row r="8" spans="2:9" ht="11.25" customHeight="1">
      <c r="B8" s="749"/>
      <c r="C8" s="750"/>
      <c r="D8" s="19" t="s">
        <v>357</v>
      </c>
      <c r="E8" s="20"/>
      <c r="F8" s="136"/>
      <c r="G8" s="49">
        <v>0</v>
      </c>
      <c r="H8" s="84">
        <v>0</v>
      </c>
      <c r="I8" s="190">
        <f t="shared" si="0"/>
        <v>0</v>
      </c>
    </row>
    <row r="9" spans="2:9" ht="11.25" customHeight="1">
      <c r="B9" s="749"/>
      <c r="C9" s="750"/>
      <c r="D9" s="19" t="s">
        <v>358</v>
      </c>
      <c r="E9" s="20"/>
      <c r="F9" s="136"/>
      <c r="G9" s="49">
        <v>0</v>
      </c>
      <c r="H9" s="84">
        <v>0</v>
      </c>
      <c r="I9" s="190">
        <f t="shared" si="0"/>
        <v>0</v>
      </c>
    </row>
    <row r="10" spans="2:9" ht="11.25" customHeight="1">
      <c r="B10" s="749"/>
      <c r="C10" s="750"/>
      <c r="D10" s="19" t="s">
        <v>359</v>
      </c>
      <c r="E10" s="20"/>
      <c r="F10" s="136"/>
      <c r="G10" s="49">
        <v>0</v>
      </c>
      <c r="H10" s="84">
        <v>0</v>
      </c>
      <c r="I10" s="190">
        <f t="shared" si="0"/>
        <v>0</v>
      </c>
    </row>
    <row r="11" spans="2:9" ht="11.25" customHeight="1">
      <c r="B11" s="749"/>
      <c r="C11" s="750"/>
      <c r="D11" s="19" t="s">
        <v>360</v>
      </c>
      <c r="E11" s="20"/>
      <c r="F11" s="136"/>
      <c r="G11" s="49">
        <v>1387197</v>
      </c>
      <c r="H11" s="84">
        <v>73872</v>
      </c>
      <c r="I11" s="190">
        <f t="shared" si="0"/>
        <v>1461069</v>
      </c>
    </row>
    <row r="12" spans="2:9" ht="11.25" customHeight="1">
      <c r="B12" s="749"/>
      <c r="C12" s="750"/>
      <c r="D12" s="19" t="s">
        <v>361</v>
      </c>
      <c r="E12" s="20"/>
      <c r="F12" s="136"/>
      <c r="G12" s="49">
        <v>0</v>
      </c>
      <c r="H12" s="84">
        <v>0</v>
      </c>
      <c r="I12" s="190">
        <f t="shared" si="0"/>
        <v>0</v>
      </c>
    </row>
    <row r="13" spans="2:9" ht="11.25" customHeight="1">
      <c r="B13" s="749"/>
      <c r="C13" s="750"/>
      <c r="D13" s="19" t="s">
        <v>362</v>
      </c>
      <c r="E13" s="20"/>
      <c r="F13" s="136"/>
      <c r="G13" s="49">
        <v>565880</v>
      </c>
      <c r="H13" s="84">
        <v>267546</v>
      </c>
      <c r="I13" s="190">
        <f t="shared" si="0"/>
        <v>833426</v>
      </c>
    </row>
    <row r="14" spans="2:9" ht="11.25" customHeight="1">
      <c r="B14" s="749"/>
      <c r="C14" s="750"/>
      <c r="D14" s="19" t="s">
        <v>363</v>
      </c>
      <c r="E14" s="20"/>
      <c r="F14" s="136"/>
      <c r="G14" s="49">
        <v>0</v>
      </c>
      <c r="H14" s="84">
        <v>0</v>
      </c>
      <c r="I14" s="190">
        <f t="shared" si="0"/>
        <v>0</v>
      </c>
    </row>
    <row r="15" spans="2:9" ht="11.25" customHeight="1">
      <c r="B15" s="749"/>
      <c r="C15" s="750"/>
      <c r="D15" s="19" t="s">
        <v>364</v>
      </c>
      <c r="E15" s="20"/>
      <c r="F15" s="136"/>
      <c r="G15" s="49">
        <v>13501</v>
      </c>
      <c r="H15" s="84">
        <v>18858</v>
      </c>
      <c r="I15" s="190">
        <f t="shared" si="0"/>
        <v>32359</v>
      </c>
    </row>
    <row r="16" spans="2:9" ht="11.25" customHeight="1">
      <c r="B16" s="749"/>
      <c r="C16" s="750"/>
      <c r="D16" s="19" t="s">
        <v>365</v>
      </c>
      <c r="E16" s="20"/>
      <c r="F16" s="136"/>
      <c r="G16" s="49">
        <v>0</v>
      </c>
      <c r="H16" s="84">
        <v>150000</v>
      </c>
      <c r="I16" s="190">
        <f t="shared" si="0"/>
        <v>150000</v>
      </c>
    </row>
    <row r="17" spans="2:9" ht="11.25" customHeight="1">
      <c r="B17" s="749"/>
      <c r="C17" s="750"/>
      <c r="D17" s="19" t="s">
        <v>366</v>
      </c>
      <c r="E17" s="20"/>
      <c r="F17" s="136"/>
      <c r="G17" s="49">
        <v>2700678</v>
      </c>
      <c r="H17" s="84">
        <v>510276</v>
      </c>
      <c r="I17" s="131">
        <f t="shared" si="0"/>
        <v>3210954</v>
      </c>
    </row>
    <row r="18" spans="2:9" ht="11.25" customHeight="1">
      <c r="B18" s="749"/>
      <c r="C18" s="750"/>
      <c r="D18" s="19" t="s">
        <v>367</v>
      </c>
      <c r="E18" s="20"/>
      <c r="F18" s="136"/>
      <c r="G18" s="49">
        <v>283864</v>
      </c>
      <c r="H18" s="84">
        <v>60000</v>
      </c>
      <c r="I18" s="131">
        <f t="shared" si="0"/>
        <v>343864</v>
      </c>
    </row>
    <row r="19" spans="2:9" ht="11.25" customHeight="1">
      <c r="B19" s="749"/>
      <c r="C19" s="750"/>
      <c r="D19" s="19" t="s">
        <v>464</v>
      </c>
      <c r="E19" s="20"/>
      <c r="F19" s="136"/>
      <c r="G19" s="49">
        <v>0</v>
      </c>
      <c r="H19" s="84">
        <v>0</v>
      </c>
      <c r="I19" s="131">
        <f t="shared" si="0"/>
        <v>0</v>
      </c>
    </row>
    <row r="20" spans="2:9" ht="11.25" customHeight="1" thickBot="1">
      <c r="B20" s="751"/>
      <c r="C20" s="752"/>
      <c r="D20" s="143" t="s">
        <v>368</v>
      </c>
      <c r="E20" s="181"/>
      <c r="F20" s="142"/>
      <c r="G20" s="133">
        <v>2416814</v>
      </c>
      <c r="H20" s="124">
        <v>450276</v>
      </c>
      <c r="I20" s="191">
        <f t="shared" si="0"/>
        <v>2867090</v>
      </c>
    </row>
    <row r="21" spans="2:9" ht="11.25" customHeight="1">
      <c r="B21" s="115" t="s">
        <v>369</v>
      </c>
      <c r="C21" s="47"/>
      <c r="D21" s="47"/>
      <c r="E21" s="47"/>
      <c r="F21" s="184"/>
      <c r="G21" s="552"/>
      <c r="H21" s="553"/>
      <c r="I21" s="568"/>
    </row>
    <row r="22" spans="2:9" ht="11.25" customHeight="1">
      <c r="B22" s="749"/>
      <c r="C22" s="750"/>
      <c r="D22" s="21" t="s">
        <v>370</v>
      </c>
      <c r="E22" s="22"/>
      <c r="F22" s="137"/>
      <c r="G22" s="82">
        <v>1352299</v>
      </c>
      <c r="H22" s="80">
        <v>465424</v>
      </c>
      <c r="I22" s="366">
        <f t="shared" si="0"/>
        <v>1817723</v>
      </c>
    </row>
    <row r="23" spans="2:9" ht="11.25" customHeight="1">
      <c r="B23" s="749"/>
      <c r="C23" s="750"/>
      <c r="D23" s="312" t="s">
        <v>371</v>
      </c>
      <c r="E23" s="370" t="s">
        <v>117</v>
      </c>
      <c r="F23" s="339"/>
      <c r="G23" s="280">
        <v>126558</v>
      </c>
      <c r="H23" s="281">
        <v>7787</v>
      </c>
      <c r="I23" s="371">
        <f t="shared" si="0"/>
        <v>134345</v>
      </c>
    </row>
    <row r="24" spans="2:9" ht="11.25" customHeight="1">
      <c r="B24" s="749"/>
      <c r="C24" s="750"/>
      <c r="D24" s="284"/>
      <c r="E24" s="370" t="s">
        <v>372</v>
      </c>
      <c r="F24" s="339"/>
      <c r="G24" s="280">
        <v>0</v>
      </c>
      <c r="H24" s="281">
        <v>0</v>
      </c>
      <c r="I24" s="371">
        <f t="shared" si="0"/>
        <v>0</v>
      </c>
    </row>
    <row r="25" spans="2:9" ht="11.25" customHeight="1">
      <c r="B25" s="749"/>
      <c r="C25" s="750"/>
      <c r="D25" s="23" t="s">
        <v>371</v>
      </c>
      <c r="E25" s="286" t="s">
        <v>373</v>
      </c>
      <c r="F25" s="184"/>
      <c r="G25" s="273">
        <v>1015203</v>
      </c>
      <c r="H25" s="83">
        <v>343954</v>
      </c>
      <c r="I25" s="369">
        <f t="shared" si="0"/>
        <v>1359157</v>
      </c>
    </row>
    <row r="26" spans="2:9" ht="11.25" customHeight="1">
      <c r="B26" s="749"/>
      <c r="C26" s="750"/>
      <c r="D26" s="23"/>
      <c r="E26" s="292"/>
      <c r="F26" s="378" t="s">
        <v>374</v>
      </c>
      <c r="G26" s="280">
        <v>413800</v>
      </c>
      <c r="H26" s="281">
        <v>0</v>
      </c>
      <c r="I26" s="371">
        <f t="shared" si="0"/>
        <v>413800</v>
      </c>
    </row>
    <row r="27" spans="2:9" ht="11.25" customHeight="1">
      <c r="B27" s="749"/>
      <c r="C27" s="750"/>
      <c r="D27" s="23"/>
      <c r="E27" s="286" t="s">
        <v>375</v>
      </c>
      <c r="F27" s="379"/>
      <c r="G27" s="273">
        <v>337096</v>
      </c>
      <c r="H27" s="83">
        <v>121470</v>
      </c>
      <c r="I27" s="369">
        <f t="shared" si="0"/>
        <v>458566</v>
      </c>
    </row>
    <row r="28" spans="2:9" ht="11.25" customHeight="1">
      <c r="B28" s="749"/>
      <c r="C28" s="750"/>
      <c r="D28" s="284"/>
      <c r="E28" s="292"/>
      <c r="F28" s="378" t="s">
        <v>374</v>
      </c>
      <c r="G28" s="280">
        <v>109300</v>
      </c>
      <c r="H28" s="281">
        <v>0</v>
      </c>
      <c r="I28" s="371">
        <f t="shared" si="0"/>
        <v>109300</v>
      </c>
    </row>
    <row r="29" spans="2:9" ht="11.25" customHeight="1">
      <c r="B29" s="749"/>
      <c r="C29" s="750"/>
      <c r="D29" s="23" t="s">
        <v>491</v>
      </c>
      <c r="E29" s="291" t="s">
        <v>376</v>
      </c>
      <c r="F29" s="299" t="s">
        <v>125</v>
      </c>
      <c r="G29" s="280">
        <v>246600</v>
      </c>
      <c r="H29" s="281">
        <v>0</v>
      </c>
      <c r="I29" s="371">
        <f t="shared" si="0"/>
        <v>246600</v>
      </c>
    </row>
    <row r="30" spans="2:9" ht="11.25" customHeight="1">
      <c r="B30" s="749"/>
      <c r="C30" s="750"/>
      <c r="D30" s="23"/>
      <c r="E30" s="291"/>
      <c r="F30" s="299" t="s">
        <v>507</v>
      </c>
      <c r="G30" s="280">
        <v>276500</v>
      </c>
      <c r="H30" s="281">
        <v>0</v>
      </c>
      <c r="I30" s="371">
        <f t="shared" si="0"/>
        <v>276500</v>
      </c>
    </row>
    <row r="31" spans="2:9" ht="11.25" customHeight="1">
      <c r="B31" s="749"/>
      <c r="C31" s="750"/>
      <c r="D31" s="23"/>
      <c r="E31" s="291"/>
      <c r="F31" s="311" t="s">
        <v>377</v>
      </c>
      <c r="G31" s="288">
        <v>0</v>
      </c>
      <c r="H31" s="289">
        <v>0</v>
      </c>
      <c r="I31" s="373">
        <f t="shared" si="0"/>
        <v>0</v>
      </c>
    </row>
    <row r="32" spans="2:9" ht="11.25" customHeight="1">
      <c r="B32" s="749"/>
      <c r="C32" s="750"/>
      <c r="D32" s="23"/>
      <c r="E32" s="370" t="s">
        <v>378</v>
      </c>
      <c r="F32" s="339"/>
      <c r="G32" s="280">
        <v>501275</v>
      </c>
      <c r="H32" s="281">
        <v>207546</v>
      </c>
      <c r="I32" s="371">
        <f t="shared" si="0"/>
        <v>708821</v>
      </c>
    </row>
    <row r="33" spans="2:9" ht="11.25" customHeight="1">
      <c r="B33" s="749"/>
      <c r="C33" s="750"/>
      <c r="D33" s="23"/>
      <c r="E33" s="370" t="s">
        <v>379</v>
      </c>
      <c r="F33" s="339"/>
      <c r="G33" s="280">
        <v>0</v>
      </c>
      <c r="H33" s="281">
        <v>0</v>
      </c>
      <c r="I33" s="371">
        <f t="shared" si="0"/>
        <v>0</v>
      </c>
    </row>
    <row r="34" spans="2:9" ht="11.25" customHeight="1">
      <c r="B34" s="749"/>
      <c r="C34" s="750"/>
      <c r="D34" s="23"/>
      <c r="E34" s="370" t="s">
        <v>380</v>
      </c>
      <c r="F34" s="339"/>
      <c r="G34" s="280">
        <v>3778</v>
      </c>
      <c r="H34" s="281">
        <v>1646</v>
      </c>
      <c r="I34" s="371">
        <f t="shared" si="0"/>
        <v>5424</v>
      </c>
    </row>
    <row r="35" spans="2:9" ht="11.25" customHeight="1">
      <c r="B35" s="749"/>
      <c r="C35" s="750"/>
      <c r="D35" s="23"/>
      <c r="E35" s="370" t="s">
        <v>381</v>
      </c>
      <c r="F35" s="339"/>
      <c r="G35" s="280">
        <v>69865</v>
      </c>
      <c r="H35" s="281">
        <v>34640</v>
      </c>
      <c r="I35" s="371">
        <f t="shared" si="0"/>
        <v>104505</v>
      </c>
    </row>
    <row r="36" spans="2:9" ht="11.25" customHeight="1">
      <c r="B36" s="749"/>
      <c r="C36" s="750"/>
      <c r="D36" s="17"/>
      <c r="E36" s="367" t="s">
        <v>377</v>
      </c>
      <c r="F36" s="342"/>
      <c r="G36" s="335">
        <v>254281</v>
      </c>
      <c r="H36" s="269">
        <v>221592</v>
      </c>
      <c r="I36" s="368">
        <f t="shared" si="0"/>
        <v>475873</v>
      </c>
    </row>
    <row r="37" spans="2:9" ht="11.25" customHeight="1">
      <c r="B37" s="749"/>
      <c r="C37" s="750"/>
      <c r="D37" s="21" t="s">
        <v>382</v>
      </c>
      <c r="E37" s="22"/>
      <c r="F37" s="137"/>
      <c r="G37" s="82">
        <v>1665426</v>
      </c>
      <c r="H37" s="80">
        <v>289312</v>
      </c>
      <c r="I37" s="366">
        <f t="shared" si="0"/>
        <v>1954738</v>
      </c>
    </row>
    <row r="38" spans="2:9" ht="11.25" customHeight="1">
      <c r="B38" s="749"/>
      <c r="C38" s="750"/>
      <c r="D38" s="23"/>
      <c r="E38" s="287" t="s">
        <v>492</v>
      </c>
      <c r="F38" s="378" t="s">
        <v>383</v>
      </c>
      <c r="G38" s="280">
        <v>0</v>
      </c>
      <c r="H38" s="281">
        <v>0</v>
      </c>
      <c r="I38" s="371">
        <f t="shared" si="0"/>
        <v>0</v>
      </c>
    </row>
    <row r="39" spans="2:9" ht="11.25" customHeight="1">
      <c r="B39" s="749"/>
      <c r="C39" s="750"/>
      <c r="D39" s="23"/>
      <c r="E39" s="377"/>
      <c r="F39" s="378" t="s">
        <v>508</v>
      </c>
      <c r="G39" s="280">
        <v>0</v>
      </c>
      <c r="H39" s="281">
        <v>0</v>
      </c>
      <c r="I39" s="371">
        <f t="shared" si="0"/>
        <v>0</v>
      </c>
    </row>
    <row r="40" spans="2:9" ht="11.25" customHeight="1">
      <c r="B40" s="749"/>
      <c r="C40" s="750"/>
      <c r="D40" s="23"/>
      <c r="E40" s="293"/>
      <c r="F40" s="378" t="s">
        <v>384</v>
      </c>
      <c r="G40" s="280">
        <v>0</v>
      </c>
      <c r="H40" s="281">
        <v>0</v>
      </c>
      <c r="I40" s="371">
        <f t="shared" si="0"/>
        <v>0</v>
      </c>
    </row>
    <row r="41" spans="2:9" ht="11.25" customHeight="1">
      <c r="B41" s="749"/>
      <c r="C41" s="750"/>
      <c r="D41" s="23"/>
      <c r="E41" s="370" t="s">
        <v>355</v>
      </c>
      <c r="F41" s="339"/>
      <c r="G41" s="280">
        <v>1665426</v>
      </c>
      <c r="H41" s="281">
        <v>289312</v>
      </c>
      <c r="I41" s="371">
        <f t="shared" si="0"/>
        <v>1954738</v>
      </c>
    </row>
    <row r="42" spans="2:9" ht="11.25" customHeight="1">
      <c r="B42" s="749"/>
      <c r="C42" s="750"/>
      <c r="D42" s="17"/>
      <c r="E42" s="367" t="s">
        <v>356</v>
      </c>
      <c r="F42" s="342"/>
      <c r="G42" s="335">
        <v>0</v>
      </c>
      <c r="H42" s="269">
        <v>0</v>
      </c>
      <c r="I42" s="368">
        <f t="shared" si="0"/>
        <v>0</v>
      </c>
    </row>
    <row r="43" spans="2:9" ht="11.25" customHeight="1">
      <c r="B43" s="749"/>
      <c r="C43" s="750"/>
      <c r="D43" s="19" t="s">
        <v>385</v>
      </c>
      <c r="E43" s="20"/>
      <c r="F43" s="136"/>
      <c r="G43" s="49">
        <v>566250</v>
      </c>
      <c r="H43" s="84">
        <v>0</v>
      </c>
      <c r="I43" s="190">
        <f t="shared" si="0"/>
        <v>566250</v>
      </c>
    </row>
    <row r="44" spans="2:9" ht="11.25" customHeight="1">
      <c r="B44" s="749"/>
      <c r="C44" s="750"/>
      <c r="D44" s="19" t="s">
        <v>386</v>
      </c>
      <c r="E44" s="20"/>
      <c r="F44" s="136"/>
      <c r="G44" s="49">
        <v>0</v>
      </c>
      <c r="H44" s="84">
        <v>0</v>
      </c>
      <c r="I44" s="190">
        <f t="shared" si="0"/>
        <v>0</v>
      </c>
    </row>
    <row r="45" spans="2:9" ht="11.25" customHeight="1">
      <c r="B45" s="749"/>
      <c r="C45" s="750"/>
      <c r="D45" s="19" t="s">
        <v>315</v>
      </c>
      <c r="E45" s="20"/>
      <c r="F45" s="136"/>
      <c r="G45" s="49">
        <v>5</v>
      </c>
      <c r="H45" s="84">
        <v>0</v>
      </c>
      <c r="I45" s="131">
        <f t="shared" si="0"/>
        <v>5</v>
      </c>
    </row>
    <row r="46" spans="2:9" ht="11.25" customHeight="1" thickBot="1">
      <c r="B46" s="751"/>
      <c r="C46" s="752"/>
      <c r="D46" s="143" t="s">
        <v>387</v>
      </c>
      <c r="E46" s="181"/>
      <c r="F46" s="142"/>
      <c r="G46" s="133">
        <v>3583980</v>
      </c>
      <c r="H46" s="124">
        <v>754736</v>
      </c>
      <c r="I46" s="191">
        <f t="shared" si="0"/>
        <v>4338716</v>
      </c>
    </row>
    <row r="47" spans="2:9" ht="11.25" customHeight="1">
      <c r="B47" s="115" t="s">
        <v>388</v>
      </c>
      <c r="C47" s="47"/>
      <c r="D47" s="47"/>
      <c r="E47" s="47" t="s">
        <v>493</v>
      </c>
      <c r="F47" s="184"/>
      <c r="G47" s="569"/>
      <c r="H47" s="570"/>
      <c r="I47" s="571"/>
    </row>
    <row r="48" spans="2:9" ht="11.25" customHeight="1">
      <c r="B48" s="749"/>
      <c r="C48" s="788"/>
      <c r="D48" s="19" t="s">
        <v>389</v>
      </c>
      <c r="E48" s="20"/>
      <c r="F48" s="136"/>
      <c r="G48" s="532">
        <v>0</v>
      </c>
      <c r="H48" s="19">
        <v>0</v>
      </c>
      <c r="I48" s="190">
        <f t="shared" si="0"/>
        <v>0</v>
      </c>
    </row>
    <row r="49" spans="2:9" ht="11.25" customHeight="1">
      <c r="B49" s="783"/>
      <c r="C49" s="789"/>
      <c r="D49" s="19" t="s">
        <v>390</v>
      </c>
      <c r="E49" s="20"/>
      <c r="F49" s="136" t="s">
        <v>494</v>
      </c>
      <c r="G49" s="652">
        <v>1167166</v>
      </c>
      <c r="H49" s="84">
        <v>304460</v>
      </c>
      <c r="I49" s="131">
        <f t="shared" si="0"/>
        <v>1471626</v>
      </c>
    </row>
    <row r="50" spans="2:9" ht="11.25" customHeight="1">
      <c r="B50" s="115" t="s">
        <v>391</v>
      </c>
      <c r="C50" s="47"/>
      <c r="D50" s="47"/>
      <c r="E50" s="47"/>
      <c r="F50" s="184"/>
      <c r="G50" s="569"/>
      <c r="H50" s="570"/>
      <c r="I50" s="571"/>
    </row>
    <row r="51" spans="2:9" ht="11.25" customHeight="1">
      <c r="B51" s="749"/>
      <c r="C51" s="788"/>
      <c r="D51" s="19" t="s">
        <v>392</v>
      </c>
      <c r="E51" s="20"/>
      <c r="F51" s="136"/>
      <c r="G51" s="652">
        <v>43839</v>
      </c>
      <c r="H51" s="84">
        <v>0</v>
      </c>
      <c r="I51" s="190">
        <f t="shared" si="0"/>
        <v>43839</v>
      </c>
    </row>
    <row r="52" spans="2:9" ht="11.25" customHeight="1">
      <c r="B52" s="749"/>
      <c r="C52" s="788"/>
      <c r="D52" s="19" t="s">
        <v>393</v>
      </c>
      <c r="E52" s="20"/>
      <c r="F52" s="136"/>
      <c r="G52" s="652">
        <v>1052299</v>
      </c>
      <c r="H52" s="84">
        <v>0</v>
      </c>
      <c r="I52" s="190">
        <f t="shared" si="0"/>
        <v>1052299</v>
      </c>
    </row>
    <row r="53" spans="2:9" ht="11.25" customHeight="1">
      <c r="B53" s="749"/>
      <c r="C53" s="788"/>
      <c r="D53" s="19" t="s">
        <v>394</v>
      </c>
      <c r="E53" s="20"/>
      <c r="F53" s="136"/>
      <c r="G53" s="652">
        <v>0</v>
      </c>
      <c r="H53" s="84">
        <v>0</v>
      </c>
      <c r="I53" s="190">
        <f t="shared" si="0"/>
        <v>0</v>
      </c>
    </row>
    <row r="54" spans="2:9" ht="11.25" customHeight="1">
      <c r="B54" s="749"/>
      <c r="C54" s="788"/>
      <c r="D54" s="19" t="s">
        <v>395</v>
      </c>
      <c r="E54" s="20"/>
      <c r="F54" s="136"/>
      <c r="G54" s="652">
        <v>0</v>
      </c>
      <c r="H54" s="84">
        <v>0</v>
      </c>
      <c r="I54" s="190">
        <f t="shared" si="0"/>
        <v>0</v>
      </c>
    </row>
    <row r="55" spans="2:9" ht="11.25" customHeight="1">
      <c r="B55" s="749"/>
      <c r="C55" s="788"/>
      <c r="D55" s="19" t="s">
        <v>396</v>
      </c>
      <c r="E55" s="20"/>
      <c r="F55" s="136"/>
      <c r="G55" s="652">
        <v>0</v>
      </c>
      <c r="H55" s="84">
        <v>244211</v>
      </c>
      <c r="I55" s="190">
        <f t="shared" si="0"/>
        <v>244211</v>
      </c>
    </row>
    <row r="56" spans="2:9" ht="11.25" customHeight="1">
      <c r="B56" s="749"/>
      <c r="C56" s="788"/>
      <c r="D56" s="19" t="s">
        <v>397</v>
      </c>
      <c r="E56" s="20"/>
      <c r="F56" s="136"/>
      <c r="G56" s="652">
        <v>53215</v>
      </c>
      <c r="H56" s="84">
        <v>38455</v>
      </c>
      <c r="I56" s="190">
        <f t="shared" si="0"/>
        <v>91670</v>
      </c>
    </row>
    <row r="57" spans="2:9" ht="11.25" customHeight="1">
      <c r="B57" s="749"/>
      <c r="C57" s="788"/>
      <c r="D57" s="21" t="s">
        <v>398</v>
      </c>
      <c r="E57" s="47"/>
      <c r="F57" s="184"/>
      <c r="G57" s="273">
        <v>17813</v>
      </c>
      <c r="H57" s="83">
        <v>21794</v>
      </c>
      <c r="I57" s="369">
        <f t="shared" si="0"/>
        <v>39607</v>
      </c>
    </row>
    <row r="58" spans="2:9" ht="11.25" customHeight="1">
      <c r="B58" s="749"/>
      <c r="C58" s="788"/>
      <c r="D58" s="23"/>
      <c r="E58" s="286" t="s">
        <v>399</v>
      </c>
      <c r="F58" s="372"/>
      <c r="G58" s="288">
        <v>17813</v>
      </c>
      <c r="H58" s="289">
        <v>21794</v>
      </c>
      <c r="I58" s="373">
        <f t="shared" si="0"/>
        <v>39607</v>
      </c>
    </row>
    <row r="59" spans="2:9" ht="11.25" customHeight="1">
      <c r="B59" s="783"/>
      <c r="C59" s="789"/>
      <c r="D59" s="19" t="s">
        <v>400</v>
      </c>
      <c r="E59" s="20"/>
      <c r="F59" s="136"/>
      <c r="G59" s="652">
        <v>1167166</v>
      </c>
      <c r="H59" s="84">
        <v>304460</v>
      </c>
      <c r="I59" s="131">
        <f t="shared" si="0"/>
        <v>1471626</v>
      </c>
    </row>
    <row r="60" spans="2:9" ht="11.25" customHeight="1">
      <c r="B60" s="185" t="s">
        <v>401</v>
      </c>
      <c r="C60" s="20"/>
      <c r="D60" s="18"/>
      <c r="E60" s="18"/>
      <c r="F60" s="138"/>
      <c r="G60" s="62">
        <v>0</v>
      </c>
      <c r="H60" s="86">
        <v>0</v>
      </c>
      <c r="I60" s="196">
        <f t="shared" si="0"/>
        <v>0</v>
      </c>
    </row>
    <row r="61" spans="2:9" ht="11.25" customHeight="1" thickBot="1">
      <c r="B61" s="197" t="s">
        <v>467</v>
      </c>
      <c r="C61" s="181"/>
      <c r="D61" s="181"/>
      <c r="E61" s="181"/>
      <c r="F61" s="142"/>
      <c r="G61" s="133">
        <v>0</v>
      </c>
      <c r="H61" s="124">
        <v>0</v>
      </c>
      <c r="I61" s="191">
        <f t="shared" si="0"/>
        <v>0</v>
      </c>
    </row>
    <row r="62" spans="1:9" ht="11.25" customHeight="1">
      <c r="A62" s="591"/>
      <c r="B62" s="194" t="s">
        <v>402</v>
      </c>
      <c r="C62" s="72"/>
      <c r="D62" s="72"/>
      <c r="E62" s="72"/>
      <c r="F62" s="195"/>
      <c r="G62" s="62">
        <v>1387197</v>
      </c>
      <c r="H62" s="86">
        <v>73872</v>
      </c>
      <c r="I62" s="196">
        <f t="shared" si="0"/>
        <v>1461069</v>
      </c>
    </row>
    <row r="63" spans="1:9" ht="11.25" customHeight="1">
      <c r="A63" s="591"/>
      <c r="B63" s="821"/>
      <c r="C63" s="822"/>
      <c r="D63" s="84" t="s">
        <v>403</v>
      </c>
      <c r="E63" s="85"/>
      <c r="F63" s="193"/>
      <c r="G63" s="49">
        <v>106676</v>
      </c>
      <c r="H63" s="84">
        <v>14304</v>
      </c>
      <c r="I63" s="131">
        <f t="shared" si="0"/>
        <v>120980</v>
      </c>
    </row>
    <row r="64" spans="1:9" ht="11.25" customHeight="1">
      <c r="A64" s="591"/>
      <c r="B64" s="821"/>
      <c r="C64" s="822"/>
      <c r="D64" s="80" t="s">
        <v>404</v>
      </c>
      <c r="E64" s="81"/>
      <c r="F64" s="192"/>
      <c r="G64" s="82">
        <v>1280521</v>
      </c>
      <c r="H64" s="80">
        <v>59568</v>
      </c>
      <c r="I64" s="353">
        <f t="shared" si="0"/>
        <v>1340089</v>
      </c>
    </row>
    <row r="65" spans="1:9" ht="11.25" customHeight="1">
      <c r="A65" s="591"/>
      <c r="B65" s="821"/>
      <c r="C65" s="822"/>
      <c r="D65" s="83"/>
      <c r="E65" s="361" t="s">
        <v>405</v>
      </c>
      <c r="F65" s="362"/>
      <c r="G65" s="280">
        <v>0</v>
      </c>
      <c r="H65" s="281">
        <v>59568</v>
      </c>
      <c r="I65" s="363">
        <f aca="true" t="shared" si="1" ref="I65:I71">SUM(G65:H65)</f>
        <v>59568</v>
      </c>
    </row>
    <row r="66" spans="1:9" ht="11.25" customHeight="1">
      <c r="A66" s="591"/>
      <c r="B66" s="823"/>
      <c r="C66" s="824"/>
      <c r="D66" s="86"/>
      <c r="E66" s="364" t="s">
        <v>406</v>
      </c>
      <c r="F66" s="365"/>
      <c r="G66" s="335">
        <v>1280521</v>
      </c>
      <c r="H66" s="269">
        <v>0</v>
      </c>
      <c r="I66" s="356">
        <f t="shared" si="1"/>
        <v>1280521</v>
      </c>
    </row>
    <row r="67" spans="1:10" ht="11.25" customHeight="1">
      <c r="A67" s="591"/>
      <c r="B67" s="819" t="s">
        <v>407</v>
      </c>
      <c r="C67" s="820"/>
      <c r="D67" s="820"/>
      <c r="E67" s="820"/>
      <c r="F67" s="352" t="s">
        <v>408</v>
      </c>
      <c r="G67" s="82">
        <v>105495</v>
      </c>
      <c r="H67" s="653">
        <v>14304</v>
      </c>
      <c r="I67" s="353">
        <f t="shared" si="1"/>
        <v>119799</v>
      </c>
      <c r="J67" s="593"/>
    </row>
    <row r="68" spans="1:10" ht="11.25" customHeight="1">
      <c r="A68" s="591"/>
      <c r="B68" s="186"/>
      <c r="C68" s="87"/>
      <c r="D68" s="87"/>
      <c r="E68" s="87"/>
      <c r="F68" s="355" t="s">
        <v>409</v>
      </c>
      <c r="G68" s="335">
        <v>139282</v>
      </c>
      <c r="H68" s="654">
        <v>26533</v>
      </c>
      <c r="I68" s="356">
        <f t="shared" si="1"/>
        <v>165815</v>
      </c>
      <c r="J68" s="593"/>
    </row>
    <row r="69" spans="1:10" ht="11.25" customHeight="1">
      <c r="A69" s="591"/>
      <c r="B69" s="819" t="s">
        <v>410</v>
      </c>
      <c r="C69" s="820"/>
      <c r="D69" s="820"/>
      <c r="E69" s="820"/>
      <c r="F69" s="357" t="s">
        <v>408</v>
      </c>
      <c r="G69" s="327">
        <v>26190</v>
      </c>
      <c r="H69" s="655">
        <v>6230</v>
      </c>
      <c r="I69" s="358">
        <f t="shared" si="1"/>
        <v>32420</v>
      </c>
      <c r="J69" s="593"/>
    </row>
    <row r="70" spans="1:10" ht="11.25" customHeight="1">
      <c r="A70" s="591"/>
      <c r="B70" s="186"/>
      <c r="C70" s="87"/>
      <c r="D70" s="87"/>
      <c r="E70" s="87"/>
      <c r="F70" s="354" t="s">
        <v>409</v>
      </c>
      <c r="G70" s="62">
        <v>60512</v>
      </c>
      <c r="H70" s="656">
        <v>8518</v>
      </c>
      <c r="I70" s="196">
        <f t="shared" si="1"/>
        <v>69030</v>
      </c>
      <c r="J70" s="593"/>
    </row>
    <row r="71" spans="1:10" ht="11.25" customHeight="1">
      <c r="A71" s="591"/>
      <c r="B71" s="819" t="s">
        <v>411</v>
      </c>
      <c r="C71" s="820"/>
      <c r="D71" s="820"/>
      <c r="E71" s="820"/>
      <c r="F71" s="357" t="s">
        <v>408</v>
      </c>
      <c r="G71" s="327">
        <v>131685</v>
      </c>
      <c r="H71" s="655">
        <v>20534</v>
      </c>
      <c r="I71" s="358">
        <f t="shared" si="1"/>
        <v>152219</v>
      </c>
      <c r="J71" s="593"/>
    </row>
    <row r="72" spans="1:10" ht="11.25" customHeight="1" thickBot="1">
      <c r="A72" s="591"/>
      <c r="B72" s="187"/>
      <c r="C72" s="188"/>
      <c r="D72" s="188"/>
      <c r="E72" s="188"/>
      <c r="F72" s="359" t="s">
        <v>409</v>
      </c>
      <c r="G72" s="657">
        <v>199794</v>
      </c>
      <c r="H72" s="658">
        <v>35051</v>
      </c>
      <c r="I72" s="360">
        <f>SUM(G72:H72)</f>
        <v>234845</v>
      </c>
      <c r="J72" s="593"/>
    </row>
    <row r="73" spans="2:9" ht="11.25" customHeight="1">
      <c r="B73" s="44"/>
      <c r="C73" s="44"/>
      <c r="D73" s="44"/>
      <c r="E73" s="47"/>
      <c r="F73" s="44"/>
      <c r="G73" s="44"/>
      <c r="H73" s="44"/>
      <c r="I73" s="48"/>
    </row>
    <row r="74" spans="2:9" ht="11.25" customHeight="1">
      <c r="B74" s="585"/>
      <c r="C74" s="585"/>
      <c r="D74" s="585"/>
      <c r="E74" s="596"/>
      <c r="F74" s="585"/>
      <c r="G74" s="585"/>
      <c r="H74" s="585"/>
      <c r="I74" s="590"/>
    </row>
    <row r="75" spans="1:9" ht="11.25" customHeight="1">
      <c r="A75" s="24"/>
      <c r="B75" s="585"/>
      <c r="C75" s="585"/>
      <c r="D75" s="585"/>
      <c r="E75" s="596"/>
      <c r="F75" s="585"/>
      <c r="G75" s="585"/>
      <c r="H75" s="585"/>
      <c r="I75" s="590"/>
    </row>
  </sheetData>
  <mergeCells count="8">
    <mergeCell ref="B67:E67"/>
    <mergeCell ref="B69:E69"/>
    <mergeCell ref="B71:E71"/>
    <mergeCell ref="B5:C20"/>
    <mergeCell ref="B22:C46"/>
    <mergeCell ref="B48:C49"/>
    <mergeCell ref="B51:C59"/>
    <mergeCell ref="B63:C66"/>
  </mergeCells>
  <conditionalFormatting sqref="A1:IV65536">
    <cfRule type="cellIs" priority="1" dxfId="0" operator="equal" stopIfTrue="1">
      <formula>0</formula>
    </cfRule>
  </conditionalFormatting>
  <printOptions/>
  <pageMargins left="0.7874015748031497" right="0.7874015748031497" top="0.5511811023622047" bottom="0.4724409448818898" header="0.5118110236220472" footer="0.1968503937007874"/>
  <pageSetup errors="blank" horizontalDpi="600" verticalDpi="600" orientation="portrait" paperSize="9" scale="96" r:id="rId2"/>
  <headerFooter alignWithMargins="0">
    <oddFooter>&amp;C&amp;"ＭＳ Ｐゴシック,太字"&amp;14４　下水道事業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T29"/>
  <sheetViews>
    <sheetView view="pageBreakPreview" zoomScaleNormal="75" zoomScaleSheetLayoutView="100" workbookViewId="0" topLeftCell="A1">
      <selection activeCell="E3" sqref="E3"/>
    </sheetView>
  </sheetViews>
  <sheetFormatPr defaultColWidth="9.00390625" defaultRowHeight="16.5" customHeight="1"/>
  <cols>
    <col min="1" max="1" width="2.00390625" style="584" customWidth="1"/>
    <col min="2" max="2" width="3.625" style="584" customWidth="1"/>
    <col min="3" max="3" width="1.00390625" style="584" customWidth="1"/>
    <col min="4" max="4" width="3.625" style="584" customWidth="1"/>
    <col min="5" max="5" width="11.875" style="584" customWidth="1"/>
    <col min="6" max="6" width="15.125" style="584" customWidth="1"/>
    <col min="7" max="9" width="15.625" style="584" customWidth="1"/>
    <col min="10" max="10" width="7.625" style="584" customWidth="1"/>
    <col min="11" max="11" width="9.00390625" style="584" customWidth="1"/>
    <col min="12" max="12" width="11.625" style="584" customWidth="1"/>
    <col min="13" max="13" width="4.125" style="584" customWidth="1"/>
    <col min="14" max="14" width="9.50390625" style="583" bestFit="1" customWidth="1"/>
    <col min="15" max="16384" width="9.00390625" style="584" customWidth="1"/>
  </cols>
  <sheetData>
    <row r="1" spans="1:20" s="1" customFormat="1" ht="16.5" customHeight="1" thickBot="1">
      <c r="A1" s="584"/>
      <c r="B1" s="265" t="s">
        <v>118</v>
      </c>
      <c r="C1" s="7"/>
      <c r="D1" s="7"/>
      <c r="E1" s="7"/>
      <c r="F1" s="7"/>
      <c r="G1" s="594"/>
      <c r="H1" s="584"/>
      <c r="I1" s="8" t="s">
        <v>119</v>
      </c>
      <c r="J1" s="8"/>
      <c r="K1" s="584"/>
      <c r="L1" s="584"/>
      <c r="M1" s="584"/>
      <c r="N1" s="583"/>
      <c r="O1" s="584"/>
      <c r="P1" s="584"/>
      <c r="Q1" s="584"/>
      <c r="R1" s="584"/>
      <c r="S1" s="584"/>
      <c r="T1" s="584"/>
    </row>
    <row r="2" spans="1:15" s="1" customFormat="1" ht="16.5" customHeight="1">
      <c r="A2" s="584"/>
      <c r="B2" s="241"/>
      <c r="C2" s="242"/>
      <c r="D2" s="242"/>
      <c r="E2" s="242"/>
      <c r="F2" s="216" t="s">
        <v>120</v>
      </c>
      <c r="G2" s="687" t="s">
        <v>468</v>
      </c>
      <c r="H2" s="688" t="s">
        <v>469</v>
      </c>
      <c r="I2" s="827" t="s">
        <v>436</v>
      </c>
      <c r="J2" s="51"/>
      <c r="K2" s="583"/>
      <c r="L2" s="583"/>
      <c r="M2" s="584"/>
      <c r="N2" s="39"/>
      <c r="O2" s="584"/>
    </row>
    <row r="3" spans="1:15" s="1" customFormat="1" ht="16.5" customHeight="1" thickBot="1">
      <c r="A3" s="584"/>
      <c r="B3" s="249" t="s">
        <v>121</v>
      </c>
      <c r="C3" s="250"/>
      <c r="D3" s="250"/>
      <c r="E3" s="250"/>
      <c r="F3" s="255"/>
      <c r="G3" s="689" t="s">
        <v>80</v>
      </c>
      <c r="H3" s="690" t="s">
        <v>81</v>
      </c>
      <c r="I3" s="828"/>
      <c r="J3" s="63"/>
      <c r="K3" s="584"/>
      <c r="L3" s="584"/>
      <c r="M3" s="584"/>
      <c r="O3" s="584"/>
    </row>
    <row r="4" spans="1:14" s="1" customFormat="1" ht="16.5" customHeight="1">
      <c r="A4" s="584"/>
      <c r="B4" s="247" t="s">
        <v>122</v>
      </c>
      <c r="C4" s="248"/>
      <c r="D4" s="248"/>
      <c r="E4" s="248"/>
      <c r="F4" s="256"/>
      <c r="G4" s="659">
        <v>18557391</v>
      </c>
      <c r="H4" s="660">
        <v>5235923</v>
      </c>
      <c r="I4" s="221">
        <f>SUM(G4:H4)</f>
        <v>23793314</v>
      </c>
      <c r="K4" s="584"/>
      <c r="L4" s="584"/>
      <c r="N4" s="39"/>
    </row>
    <row r="5" spans="1:14" s="1" customFormat="1" ht="16.5" customHeight="1">
      <c r="A5" s="584"/>
      <c r="B5" s="243"/>
      <c r="C5" s="240"/>
      <c r="D5" s="9" t="s">
        <v>123</v>
      </c>
      <c r="E5" s="10"/>
      <c r="F5" s="257"/>
      <c r="G5" s="572"/>
      <c r="H5" s="573"/>
      <c r="I5" s="574"/>
      <c r="J5" s="65"/>
      <c r="K5" s="584"/>
      <c r="L5" s="584"/>
      <c r="N5" s="39"/>
    </row>
    <row r="6" spans="1:14" s="1" customFormat="1" ht="16.5" customHeight="1">
      <c r="A6" s="584"/>
      <c r="B6" s="243"/>
      <c r="C6" s="240"/>
      <c r="D6" s="11"/>
      <c r="E6" s="9" t="s">
        <v>124</v>
      </c>
      <c r="F6" s="344" t="s">
        <v>125</v>
      </c>
      <c r="G6" s="659">
        <v>6023059</v>
      </c>
      <c r="H6" s="661">
        <v>2825292</v>
      </c>
      <c r="I6" s="345">
        <f aca="true" t="shared" si="0" ref="I6:I28">SUM(G6:H6)</f>
        <v>8848351</v>
      </c>
      <c r="K6" s="584"/>
      <c r="L6" s="584"/>
      <c r="N6" s="39"/>
    </row>
    <row r="7" spans="1:14" s="1" customFormat="1" ht="16.5" customHeight="1">
      <c r="A7" s="584"/>
      <c r="B7" s="243"/>
      <c r="C7" s="240"/>
      <c r="D7" s="11"/>
      <c r="E7" s="11"/>
      <c r="F7" s="346" t="s">
        <v>126</v>
      </c>
      <c r="G7" s="662">
        <v>0</v>
      </c>
      <c r="H7" s="663">
        <v>0</v>
      </c>
      <c r="I7" s="348">
        <f t="shared" si="0"/>
        <v>0</v>
      </c>
      <c r="K7" s="584"/>
      <c r="L7" s="584"/>
      <c r="N7" s="39"/>
    </row>
    <row r="8" spans="1:14" s="1" customFormat="1" ht="16.5" customHeight="1">
      <c r="A8" s="584"/>
      <c r="B8" s="243"/>
      <c r="C8" s="240"/>
      <c r="D8" s="11"/>
      <c r="E8" s="12"/>
      <c r="F8" s="349" t="s">
        <v>127</v>
      </c>
      <c r="G8" s="659">
        <v>3507063</v>
      </c>
      <c r="H8" s="661">
        <v>647522</v>
      </c>
      <c r="I8" s="351">
        <f t="shared" si="0"/>
        <v>4154585</v>
      </c>
      <c r="K8" s="584"/>
      <c r="L8" s="584"/>
      <c r="N8" s="39"/>
    </row>
    <row r="9" spans="1:14" s="1" customFormat="1" ht="16.5" customHeight="1">
      <c r="A9" s="584"/>
      <c r="B9" s="243"/>
      <c r="C9" s="240"/>
      <c r="D9" s="11"/>
      <c r="E9" s="13" t="s">
        <v>505</v>
      </c>
      <c r="F9" s="258"/>
      <c r="G9" s="664">
        <v>5320729</v>
      </c>
      <c r="H9" s="665">
        <v>1763109</v>
      </c>
      <c r="I9" s="252">
        <f t="shared" si="0"/>
        <v>7083838</v>
      </c>
      <c r="K9" s="584"/>
      <c r="L9" s="584"/>
      <c r="N9" s="39"/>
    </row>
    <row r="10" spans="1:14" s="1" customFormat="1" ht="16.5" customHeight="1">
      <c r="A10" s="584"/>
      <c r="B10" s="243"/>
      <c r="C10" s="240"/>
      <c r="D10" s="11"/>
      <c r="E10" s="13" t="s">
        <v>128</v>
      </c>
      <c r="F10" s="258"/>
      <c r="G10" s="664">
        <v>2557772</v>
      </c>
      <c r="H10" s="665">
        <v>0</v>
      </c>
      <c r="I10" s="252">
        <f t="shared" si="0"/>
        <v>2557772</v>
      </c>
      <c r="K10" s="584"/>
      <c r="L10" s="584"/>
      <c r="N10" s="39"/>
    </row>
    <row r="11" spans="1:14" s="1" customFormat="1" ht="16.5" customHeight="1">
      <c r="A11" s="584"/>
      <c r="B11" s="243"/>
      <c r="C11" s="240"/>
      <c r="D11" s="11"/>
      <c r="E11" s="13" t="s">
        <v>129</v>
      </c>
      <c r="F11" s="258"/>
      <c r="G11" s="664">
        <v>1148768</v>
      </c>
      <c r="H11" s="665">
        <v>0</v>
      </c>
      <c r="I11" s="252">
        <f t="shared" si="0"/>
        <v>1148768</v>
      </c>
      <c r="K11" s="584"/>
      <c r="L11" s="584"/>
      <c r="N11" s="39"/>
    </row>
    <row r="12" spans="1:14" s="1" customFormat="1" ht="16.5" customHeight="1">
      <c r="A12" s="584"/>
      <c r="B12" s="243"/>
      <c r="C12" s="240"/>
      <c r="D12" s="11"/>
      <c r="E12" s="13" t="s">
        <v>130</v>
      </c>
      <c r="F12" s="258"/>
      <c r="G12" s="529">
        <v>0</v>
      </c>
      <c r="H12" s="530">
        <v>0</v>
      </c>
      <c r="I12" s="252">
        <f t="shared" si="0"/>
        <v>0</v>
      </c>
      <c r="K12" s="584"/>
      <c r="L12" s="584"/>
      <c r="N12" s="39"/>
    </row>
    <row r="13" spans="2:20" ht="16.5" customHeight="1">
      <c r="B13" s="243"/>
      <c r="C13" s="240"/>
      <c r="D13" s="11"/>
      <c r="E13" s="13" t="s">
        <v>131</v>
      </c>
      <c r="F13" s="258"/>
      <c r="G13" s="529">
        <v>0</v>
      </c>
      <c r="H13" s="530">
        <v>0</v>
      </c>
      <c r="I13" s="252">
        <f t="shared" si="0"/>
        <v>0</v>
      </c>
      <c r="J13" s="1"/>
      <c r="M13" s="1"/>
      <c r="N13" s="39"/>
      <c r="O13" s="1"/>
      <c r="P13" s="1"/>
      <c r="Q13" s="1"/>
      <c r="R13" s="1"/>
      <c r="S13" s="1"/>
      <c r="T13" s="1"/>
    </row>
    <row r="14" spans="1:20" s="1" customFormat="1" ht="16.5" customHeight="1">
      <c r="A14" s="584"/>
      <c r="B14" s="243"/>
      <c r="C14" s="240"/>
      <c r="D14" s="11"/>
      <c r="E14" s="13" t="s">
        <v>431</v>
      </c>
      <c r="F14" s="258"/>
      <c r="G14" s="529">
        <v>0</v>
      </c>
      <c r="H14" s="530">
        <v>0</v>
      </c>
      <c r="I14" s="252">
        <f t="shared" si="0"/>
        <v>0</v>
      </c>
      <c r="K14" s="584"/>
      <c r="L14" s="584"/>
      <c r="N14" s="39"/>
      <c r="P14" s="584"/>
      <c r="Q14" s="584"/>
      <c r="R14" s="584"/>
      <c r="S14" s="584"/>
      <c r="T14" s="584"/>
    </row>
    <row r="15" spans="1:14" s="1" customFormat="1" ht="16.5" customHeight="1">
      <c r="A15" s="584"/>
      <c r="B15" s="243"/>
      <c r="C15" s="240"/>
      <c r="D15" s="11"/>
      <c r="E15" s="13" t="s">
        <v>432</v>
      </c>
      <c r="F15" s="258"/>
      <c r="G15" s="529">
        <v>0</v>
      </c>
      <c r="H15" s="530">
        <v>0</v>
      </c>
      <c r="I15" s="252">
        <f t="shared" si="0"/>
        <v>0</v>
      </c>
      <c r="K15" s="584"/>
      <c r="L15" s="584"/>
      <c r="N15" s="39"/>
    </row>
    <row r="16" spans="1:15" s="1" customFormat="1" ht="16.5" customHeight="1" thickBot="1">
      <c r="A16" s="584"/>
      <c r="B16" s="243"/>
      <c r="C16" s="240"/>
      <c r="D16" s="246"/>
      <c r="E16" s="251" t="s">
        <v>433</v>
      </c>
      <c r="F16" s="259"/>
      <c r="G16" s="527">
        <v>0</v>
      </c>
      <c r="H16" s="528">
        <v>0</v>
      </c>
      <c r="I16" s="253">
        <f t="shared" si="0"/>
        <v>0</v>
      </c>
      <c r="O16" s="584"/>
    </row>
    <row r="17" spans="1:14" s="1" customFormat="1" ht="16.5" customHeight="1">
      <c r="A17" s="584"/>
      <c r="B17" s="243"/>
      <c r="C17" s="240"/>
      <c r="D17" s="11" t="s">
        <v>132</v>
      </c>
      <c r="E17" s="248"/>
      <c r="F17" s="256"/>
      <c r="G17" s="575"/>
      <c r="H17" s="576"/>
      <c r="I17" s="577"/>
      <c r="J17" s="65"/>
      <c r="K17" s="584"/>
      <c r="L17" s="584"/>
      <c r="N17" s="39"/>
    </row>
    <row r="18" spans="1:14" s="1" customFormat="1" ht="16.5" customHeight="1">
      <c r="A18" s="584"/>
      <c r="B18" s="243"/>
      <c r="C18" s="240"/>
      <c r="D18" s="11"/>
      <c r="E18" s="825" t="s">
        <v>453</v>
      </c>
      <c r="F18" s="826"/>
      <c r="G18" s="49">
        <v>194600</v>
      </c>
      <c r="H18" s="84">
        <v>0</v>
      </c>
      <c r="I18" s="252">
        <f t="shared" si="0"/>
        <v>194600</v>
      </c>
      <c r="K18" s="584"/>
      <c r="L18" s="584"/>
      <c r="N18" s="39"/>
    </row>
    <row r="19" spans="1:14" s="1" customFormat="1" ht="16.5" customHeight="1">
      <c r="A19" s="584"/>
      <c r="B19" s="243"/>
      <c r="C19" s="240"/>
      <c r="D19" s="11"/>
      <c r="E19" s="825" t="s">
        <v>463</v>
      </c>
      <c r="F19" s="826"/>
      <c r="G19" s="49">
        <v>684028</v>
      </c>
      <c r="H19" s="84">
        <v>0</v>
      </c>
      <c r="I19" s="252">
        <f t="shared" si="0"/>
        <v>684028</v>
      </c>
      <c r="K19" s="584"/>
      <c r="L19" s="584"/>
      <c r="N19" s="39"/>
    </row>
    <row r="20" spans="1:14" s="1" customFormat="1" ht="16.5" customHeight="1">
      <c r="A20" s="584"/>
      <c r="B20" s="243"/>
      <c r="C20" s="240"/>
      <c r="D20" s="11"/>
      <c r="E20" s="825" t="s">
        <v>454</v>
      </c>
      <c r="F20" s="826"/>
      <c r="G20" s="49">
        <v>7008170</v>
      </c>
      <c r="H20" s="84">
        <v>797335</v>
      </c>
      <c r="I20" s="252">
        <f t="shared" si="0"/>
        <v>7805505</v>
      </c>
      <c r="K20" s="584"/>
      <c r="L20" s="584"/>
      <c r="N20" s="39"/>
    </row>
    <row r="21" spans="1:14" s="1" customFormat="1" ht="16.5" customHeight="1">
      <c r="A21" s="584"/>
      <c r="B21" s="243"/>
      <c r="C21" s="240"/>
      <c r="D21" s="11"/>
      <c r="E21" s="825" t="s">
        <v>455</v>
      </c>
      <c r="F21" s="826"/>
      <c r="G21" s="49">
        <v>5212495</v>
      </c>
      <c r="H21" s="84">
        <v>3116245</v>
      </c>
      <c r="I21" s="252">
        <f t="shared" si="0"/>
        <v>8328740</v>
      </c>
      <c r="K21" s="584"/>
      <c r="L21" s="584"/>
      <c r="N21" s="39"/>
    </row>
    <row r="22" spans="1:14" s="1" customFormat="1" ht="16.5" customHeight="1">
      <c r="A22" s="584"/>
      <c r="B22" s="243"/>
      <c r="C22" s="240"/>
      <c r="D22" s="11"/>
      <c r="E22" s="825" t="s">
        <v>456</v>
      </c>
      <c r="F22" s="826"/>
      <c r="G22" s="49">
        <v>1148424</v>
      </c>
      <c r="H22" s="84">
        <v>519839</v>
      </c>
      <c r="I22" s="252">
        <f t="shared" si="0"/>
        <v>1668263</v>
      </c>
      <c r="K22" s="584"/>
      <c r="L22" s="584"/>
      <c r="N22" s="39"/>
    </row>
    <row r="23" spans="1:14" s="1" customFormat="1" ht="16.5" customHeight="1">
      <c r="A23" s="584"/>
      <c r="B23" s="243"/>
      <c r="C23" s="240"/>
      <c r="D23" s="11"/>
      <c r="E23" s="825" t="s">
        <v>457</v>
      </c>
      <c r="F23" s="826"/>
      <c r="G23" s="49">
        <v>3658892</v>
      </c>
      <c r="H23" s="84">
        <v>277799</v>
      </c>
      <c r="I23" s="252">
        <f t="shared" si="0"/>
        <v>3936691</v>
      </c>
      <c r="K23" s="584"/>
      <c r="L23" s="584"/>
      <c r="N23" s="39"/>
    </row>
    <row r="24" spans="1:14" s="1" customFormat="1" ht="16.5" customHeight="1">
      <c r="A24" s="584"/>
      <c r="B24" s="243"/>
      <c r="C24" s="240"/>
      <c r="D24" s="11"/>
      <c r="E24" s="825" t="s">
        <v>458</v>
      </c>
      <c r="F24" s="826"/>
      <c r="G24" s="49">
        <v>650782</v>
      </c>
      <c r="H24" s="84">
        <v>129362</v>
      </c>
      <c r="I24" s="252">
        <f t="shared" si="0"/>
        <v>780144</v>
      </c>
      <c r="K24" s="584"/>
      <c r="L24" s="584"/>
      <c r="N24" s="39"/>
    </row>
    <row r="25" spans="1:14" s="1" customFormat="1" ht="16.5" customHeight="1">
      <c r="A25" s="584"/>
      <c r="B25" s="243"/>
      <c r="C25" s="240"/>
      <c r="D25" s="11"/>
      <c r="E25" s="825" t="s">
        <v>459</v>
      </c>
      <c r="F25" s="826"/>
      <c r="G25" s="49">
        <v>0</v>
      </c>
      <c r="H25" s="84">
        <v>395343</v>
      </c>
      <c r="I25" s="252">
        <f t="shared" si="0"/>
        <v>395343</v>
      </c>
      <c r="K25" s="584"/>
      <c r="L25" s="584"/>
      <c r="N25" s="39"/>
    </row>
    <row r="26" spans="2:20" ht="16.5" customHeight="1">
      <c r="B26" s="243"/>
      <c r="C26" s="240"/>
      <c r="D26" s="11"/>
      <c r="E26" s="825" t="s">
        <v>460</v>
      </c>
      <c r="F26" s="826"/>
      <c r="G26" s="35">
        <v>0</v>
      </c>
      <c r="H26" s="34">
        <v>0</v>
      </c>
      <c r="I26" s="252">
        <f t="shared" si="0"/>
        <v>0</v>
      </c>
      <c r="J26" s="1"/>
      <c r="M26" s="1"/>
      <c r="N26" s="39"/>
      <c r="O26" s="1"/>
      <c r="P26" s="1"/>
      <c r="Q26" s="1"/>
      <c r="R26" s="1"/>
      <c r="S26" s="1"/>
      <c r="T26" s="1"/>
    </row>
    <row r="27" spans="2:15" ht="16.5" customHeight="1">
      <c r="B27" s="243"/>
      <c r="C27" s="240"/>
      <c r="D27" s="11"/>
      <c r="E27" s="825" t="s">
        <v>461</v>
      </c>
      <c r="F27" s="826"/>
      <c r="G27" s="35">
        <v>0</v>
      </c>
      <c r="H27" s="34">
        <v>0</v>
      </c>
      <c r="I27" s="252">
        <f t="shared" si="0"/>
        <v>0</v>
      </c>
      <c r="J27" s="1"/>
      <c r="M27" s="1"/>
      <c r="N27" s="39"/>
      <c r="O27" s="1"/>
    </row>
    <row r="28" spans="2:15" ht="16.5" customHeight="1" thickBot="1">
      <c r="B28" s="244"/>
      <c r="C28" s="245"/>
      <c r="D28" s="246"/>
      <c r="E28" s="829" t="s">
        <v>462</v>
      </c>
      <c r="F28" s="830"/>
      <c r="G28" s="254">
        <v>0</v>
      </c>
      <c r="H28" s="228">
        <v>0</v>
      </c>
      <c r="I28" s="253">
        <f t="shared" si="0"/>
        <v>0</v>
      </c>
      <c r="J28" s="1"/>
      <c r="M28" s="1"/>
      <c r="N28" s="39"/>
      <c r="O28" s="1"/>
    </row>
    <row r="29" spans="2:14" ht="16.5" customHeight="1">
      <c r="B29" s="595"/>
      <c r="C29" s="595"/>
      <c r="D29" s="595"/>
      <c r="E29" s="14"/>
      <c r="F29" s="14"/>
      <c r="G29" s="583"/>
      <c r="H29" s="583"/>
      <c r="K29" s="1"/>
      <c r="L29" s="1"/>
      <c r="M29" s="1"/>
      <c r="N29" s="39"/>
    </row>
  </sheetData>
  <mergeCells count="12">
    <mergeCell ref="E26:F26"/>
    <mergeCell ref="E27:F27"/>
    <mergeCell ref="E28:F28"/>
    <mergeCell ref="E25:F25"/>
    <mergeCell ref="E22:F22"/>
    <mergeCell ref="E23:F23"/>
    <mergeCell ref="I2:I3"/>
    <mergeCell ref="E24:F24"/>
    <mergeCell ref="E18:F18"/>
    <mergeCell ref="E19:F19"/>
    <mergeCell ref="E20:F20"/>
    <mergeCell ref="E21:F21"/>
  </mergeCells>
  <conditionalFormatting sqref="A1:IV65536">
    <cfRule type="cellIs" priority="1" dxfId="0" operator="equal" stopIfTrue="1">
      <formula>0</formula>
    </cfRule>
  </conditionalFormatting>
  <printOptions/>
  <pageMargins left="0.7874015748031497" right="0.7874015748031497" top="0.5511811023622047" bottom="0.4724409448818898" header="0.5118110236220472" footer="0.1968503937007874"/>
  <pageSetup errors="blank" horizontalDpi="600" verticalDpi="600" orientation="portrait" paperSize="9" scale="97" r:id="rId4"/>
  <headerFooter alignWithMargins="0">
    <oddFooter>&amp;C&amp;"ＭＳ Ｐゴシック,太字"&amp;14４　下水道事業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B1:I68"/>
  <sheetViews>
    <sheetView view="pageBreakPreview" zoomScaleSheetLayoutView="100" workbookViewId="0" topLeftCell="A1">
      <selection activeCell="F2" sqref="F2"/>
    </sheetView>
  </sheetViews>
  <sheetFormatPr defaultColWidth="9.00390625" defaultRowHeight="12" customHeight="1"/>
  <cols>
    <col min="1" max="1" width="3.375" style="585" customWidth="1"/>
    <col min="2" max="2" width="2.375" style="585" customWidth="1"/>
    <col min="3" max="3" width="1.625" style="585" customWidth="1"/>
    <col min="4" max="4" width="1.00390625" style="585" customWidth="1"/>
    <col min="5" max="5" width="4.75390625" style="585" customWidth="1"/>
    <col min="6" max="6" width="15.375" style="585" customWidth="1"/>
    <col min="7" max="9" width="15.125" style="585" customWidth="1"/>
    <col min="10" max="10" width="3.375" style="593" customWidth="1"/>
    <col min="11" max="16384" width="9.00390625" style="541" customWidth="1"/>
  </cols>
  <sheetData>
    <row r="1" spans="2:9" ht="18" customHeight="1" thickBot="1">
      <c r="B1" s="261" t="s">
        <v>412</v>
      </c>
      <c r="C1" s="16"/>
      <c r="D1" s="16"/>
      <c r="I1" s="46" t="s">
        <v>119</v>
      </c>
    </row>
    <row r="2" spans="2:9" ht="12" customHeight="1">
      <c r="B2" s="146"/>
      <c r="C2" s="147"/>
      <c r="D2" s="147"/>
      <c r="E2" s="147"/>
      <c r="F2" s="182" t="s">
        <v>263</v>
      </c>
      <c r="G2" s="683" t="s">
        <v>468</v>
      </c>
      <c r="H2" s="684" t="s">
        <v>469</v>
      </c>
      <c r="I2" s="831" t="s">
        <v>436</v>
      </c>
    </row>
    <row r="3" spans="2:9" ht="12" customHeight="1" thickBot="1">
      <c r="B3" s="121" t="s">
        <v>413</v>
      </c>
      <c r="C3" s="122"/>
      <c r="D3" s="122"/>
      <c r="E3" s="122"/>
      <c r="F3" s="183"/>
      <c r="G3" s="685" t="s">
        <v>80</v>
      </c>
      <c r="H3" s="686" t="s">
        <v>81</v>
      </c>
      <c r="I3" s="832"/>
    </row>
    <row r="4" spans="2:9" ht="12" customHeight="1">
      <c r="B4" s="115" t="s">
        <v>414</v>
      </c>
      <c r="C4" s="47"/>
      <c r="D4" s="47"/>
      <c r="E4" s="47"/>
      <c r="F4" s="184"/>
      <c r="G4" s="552"/>
      <c r="H4" s="553"/>
      <c r="I4" s="551"/>
    </row>
    <row r="5" spans="2:9" ht="12" customHeight="1">
      <c r="B5" s="749"/>
      <c r="C5" s="788"/>
      <c r="D5" s="750"/>
      <c r="E5" s="21" t="s">
        <v>415</v>
      </c>
      <c r="F5" s="137"/>
      <c r="G5" s="666">
        <v>72</v>
      </c>
      <c r="H5" s="667">
        <v>96</v>
      </c>
      <c r="I5" s="338">
        <f aca="true" t="shared" si="0" ref="I5:I15">SUM(G5:H5)</f>
        <v>168</v>
      </c>
    </row>
    <row r="6" spans="2:9" ht="12" customHeight="1">
      <c r="B6" s="749"/>
      <c r="C6" s="788"/>
      <c r="D6" s="750"/>
      <c r="E6" s="301" t="s">
        <v>416</v>
      </c>
      <c r="F6" s="339"/>
      <c r="G6" s="668">
        <v>6</v>
      </c>
      <c r="H6" s="669">
        <v>8</v>
      </c>
      <c r="I6" s="302">
        <f t="shared" si="0"/>
        <v>14</v>
      </c>
    </row>
    <row r="7" spans="2:9" ht="12" customHeight="1">
      <c r="B7" s="749"/>
      <c r="C7" s="788"/>
      <c r="D7" s="750"/>
      <c r="E7" s="301" t="s">
        <v>417</v>
      </c>
      <c r="F7" s="339"/>
      <c r="G7" s="668">
        <v>26913</v>
      </c>
      <c r="H7" s="669">
        <v>40562</v>
      </c>
      <c r="I7" s="302">
        <f t="shared" si="0"/>
        <v>67475</v>
      </c>
    </row>
    <row r="8" spans="2:9" ht="12" customHeight="1">
      <c r="B8" s="749"/>
      <c r="C8" s="788"/>
      <c r="D8" s="750"/>
      <c r="E8" s="23" t="s">
        <v>418</v>
      </c>
      <c r="F8" s="184"/>
      <c r="G8" s="668">
        <v>10972</v>
      </c>
      <c r="H8" s="669">
        <v>18699</v>
      </c>
      <c r="I8" s="274">
        <f t="shared" si="0"/>
        <v>29671</v>
      </c>
    </row>
    <row r="9" spans="2:9" ht="12" customHeight="1">
      <c r="B9" s="749"/>
      <c r="C9" s="788"/>
      <c r="D9" s="750"/>
      <c r="E9" s="23"/>
      <c r="F9" s="299" t="s">
        <v>419</v>
      </c>
      <c r="G9" s="668">
        <v>480</v>
      </c>
      <c r="H9" s="669">
        <v>3723</v>
      </c>
      <c r="I9" s="282">
        <f t="shared" si="0"/>
        <v>4203</v>
      </c>
    </row>
    <row r="10" spans="2:9" ht="12" customHeight="1">
      <c r="B10" s="749"/>
      <c r="C10" s="788"/>
      <c r="D10" s="750"/>
      <c r="E10" s="23"/>
      <c r="F10" s="299" t="s">
        <v>420</v>
      </c>
      <c r="G10" s="668">
        <v>0</v>
      </c>
      <c r="H10" s="669">
        <v>4</v>
      </c>
      <c r="I10" s="282">
        <f t="shared" si="0"/>
        <v>4</v>
      </c>
    </row>
    <row r="11" spans="2:9" ht="12" customHeight="1">
      <c r="B11" s="749"/>
      <c r="C11" s="788"/>
      <c r="D11" s="750"/>
      <c r="E11" s="23"/>
      <c r="F11" s="299" t="s">
        <v>421</v>
      </c>
      <c r="G11" s="668">
        <v>9352</v>
      </c>
      <c r="H11" s="669">
        <v>13873</v>
      </c>
      <c r="I11" s="282">
        <f t="shared" si="0"/>
        <v>23225</v>
      </c>
    </row>
    <row r="12" spans="2:9" ht="12" customHeight="1">
      <c r="B12" s="749"/>
      <c r="C12" s="788"/>
      <c r="D12" s="750"/>
      <c r="E12" s="23"/>
      <c r="F12" s="311" t="s">
        <v>377</v>
      </c>
      <c r="G12" s="668">
        <v>1140</v>
      </c>
      <c r="H12" s="669">
        <v>1099</v>
      </c>
      <c r="I12" s="290">
        <f t="shared" si="0"/>
        <v>2239</v>
      </c>
    </row>
    <row r="13" spans="2:9" ht="12" customHeight="1">
      <c r="B13" s="749"/>
      <c r="C13" s="788"/>
      <c r="D13" s="750"/>
      <c r="E13" s="332" t="s">
        <v>82</v>
      </c>
      <c r="F13" s="342"/>
      <c r="G13" s="670">
        <v>37885</v>
      </c>
      <c r="H13" s="671">
        <v>59261</v>
      </c>
      <c r="I13" s="270">
        <f t="shared" si="0"/>
        <v>97146</v>
      </c>
    </row>
    <row r="14" spans="2:9" ht="12" customHeight="1">
      <c r="B14" s="749"/>
      <c r="C14" s="788"/>
      <c r="D14" s="750"/>
      <c r="E14" s="284" t="s">
        <v>422</v>
      </c>
      <c r="F14" s="497"/>
      <c r="G14" s="672">
        <v>311</v>
      </c>
      <c r="H14" s="673">
        <v>399</v>
      </c>
      <c r="I14" s="285">
        <f t="shared" si="0"/>
        <v>710</v>
      </c>
    </row>
    <row r="15" spans="2:9" ht="12" customHeight="1">
      <c r="B15" s="783"/>
      <c r="C15" s="789"/>
      <c r="D15" s="784"/>
      <c r="E15" s="17" t="s">
        <v>423</v>
      </c>
      <c r="F15" s="138"/>
      <c r="G15" s="670">
        <v>162</v>
      </c>
      <c r="H15" s="671">
        <v>28</v>
      </c>
      <c r="I15" s="129">
        <f t="shared" si="0"/>
        <v>190</v>
      </c>
    </row>
    <row r="16" spans="2:9" ht="12" customHeight="1">
      <c r="B16" s="117" t="s">
        <v>424</v>
      </c>
      <c r="C16" s="22"/>
      <c r="D16" s="22"/>
      <c r="E16" s="22"/>
      <c r="F16" s="137"/>
      <c r="G16" s="572"/>
      <c r="H16" s="573"/>
      <c r="I16" s="558"/>
    </row>
    <row r="17" spans="2:9" ht="12" customHeight="1">
      <c r="B17" s="749"/>
      <c r="C17" s="788"/>
      <c r="D17" s="750"/>
      <c r="E17" s="21" t="s">
        <v>415</v>
      </c>
      <c r="F17" s="137"/>
      <c r="G17" s="666">
        <v>324</v>
      </c>
      <c r="H17" s="667">
        <v>12</v>
      </c>
      <c r="I17" s="338">
        <f aca="true" t="shared" si="1" ref="I17:I27">SUM(G17:H17)</f>
        <v>336</v>
      </c>
    </row>
    <row r="18" spans="2:9" ht="12" customHeight="1">
      <c r="B18" s="749"/>
      <c r="C18" s="788"/>
      <c r="D18" s="750"/>
      <c r="E18" s="301" t="s">
        <v>416</v>
      </c>
      <c r="F18" s="339"/>
      <c r="G18" s="668">
        <v>27</v>
      </c>
      <c r="H18" s="669">
        <v>1</v>
      </c>
      <c r="I18" s="302">
        <f t="shared" si="1"/>
        <v>28</v>
      </c>
    </row>
    <row r="19" spans="2:9" ht="12" customHeight="1">
      <c r="B19" s="749"/>
      <c r="C19" s="788"/>
      <c r="D19" s="750"/>
      <c r="E19" s="301" t="s">
        <v>417</v>
      </c>
      <c r="F19" s="339"/>
      <c r="G19" s="668">
        <v>129269</v>
      </c>
      <c r="H19" s="669">
        <v>4157</v>
      </c>
      <c r="I19" s="302">
        <f t="shared" si="1"/>
        <v>133426</v>
      </c>
    </row>
    <row r="20" spans="2:9" ht="12" customHeight="1">
      <c r="B20" s="749"/>
      <c r="C20" s="788"/>
      <c r="D20" s="750"/>
      <c r="E20" s="23" t="s">
        <v>418</v>
      </c>
      <c r="F20" s="184"/>
      <c r="G20" s="668">
        <v>61341</v>
      </c>
      <c r="H20" s="669">
        <v>1423</v>
      </c>
      <c r="I20" s="274">
        <f t="shared" si="1"/>
        <v>62764</v>
      </c>
    </row>
    <row r="21" spans="2:9" ht="12" customHeight="1">
      <c r="B21" s="749"/>
      <c r="C21" s="788"/>
      <c r="D21" s="750"/>
      <c r="E21" s="23"/>
      <c r="F21" s="299" t="s">
        <v>419</v>
      </c>
      <c r="G21" s="668">
        <v>4885</v>
      </c>
      <c r="H21" s="669">
        <v>0</v>
      </c>
      <c r="I21" s="282">
        <f t="shared" si="1"/>
        <v>4885</v>
      </c>
    </row>
    <row r="22" spans="2:9" ht="12" customHeight="1">
      <c r="B22" s="749"/>
      <c r="C22" s="788"/>
      <c r="D22" s="750"/>
      <c r="E22" s="23"/>
      <c r="F22" s="299" t="s">
        <v>420</v>
      </c>
      <c r="G22" s="668">
        <v>1183</v>
      </c>
      <c r="H22" s="669">
        <v>0</v>
      </c>
      <c r="I22" s="282">
        <f t="shared" si="1"/>
        <v>1183</v>
      </c>
    </row>
    <row r="23" spans="2:9" ht="12" customHeight="1">
      <c r="B23" s="749"/>
      <c r="C23" s="788"/>
      <c r="D23" s="750"/>
      <c r="E23" s="23"/>
      <c r="F23" s="299" t="s">
        <v>421</v>
      </c>
      <c r="G23" s="668">
        <v>45687</v>
      </c>
      <c r="H23" s="669">
        <v>1374</v>
      </c>
      <c r="I23" s="282">
        <f t="shared" si="1"/>
        <v>47061</v>
      </c>
    </row>
    <row r="24" spans="2:9" ht="12" customHeight="1">
      <c r="B24" s="749"/>
      <c r="C24" s="788"/>
      <c r="D24" s="750"/>
      <c r="E24" s="23"/>
      <c r="F24" s="311" t="s">
        <v>377</v>
      </c>
      <c r="G24" s="668">
        <v>9586</v>
      </c>
      <c r="H24" s="669">
        <v>49</v>
      </c>
      <c r="I24" s="290">
        <f t="shared" si="1"/>
        <v>9635</v>
      </c>
    </row>
    <row r="25" spans="2:9" ht="12" customHeight="1">
      <c r="B25" s="749"/>
      <c r="C25" s="788"/>
      <c r="D25" s="750"/>
      <c r="E25" s="332" t="s">
        <v>82</v>
      </c>
      <c r="F25" s="342"/>
      <c r="G25" s="670">
        <v>190610</v>
      </c>
      <c r="H25" s="671">
        <v>5580</v>
      </c>
      <c r="I25" s="270">
        <f t="shared" si="1"/>
        <v>196190</v>
      </c>
    </row>
    <row r="26" spans="2:9" ht="12" customHeight="1">
      <c r="B26" s="749"/>
      <c r="C26" s="788"/>
      <c r="D26" s="750"/>
      <c r="E26" s="284" t="s">
        <v>422</v>
      </c>
      <c r="F26" s="497"/>
      <c r="G26" s="666">
        <v>1243</v>
      </c>
      <c r="H26" s="667">
        <v>36</v>
      </c>
      <c r="I26" s="285">
        <f t="shared" si="1"/>
        <v>1279</v>
      </c>
    </row>
    <row r="27" spans="2:9" ht="12" customHeight="1">
      <c r="B27" s="783"/>
      <c r="C27" s="789"/>
      <c r="D27" s="784"/>
      <c r="E27" s="17" t="s">
        <v>423</v>
      </c>
      <c r="F27" s="138"/>
      <c r="G27" s="670">
        <v>585</v>
      </c>
      <c r="H27" s="671">
        <v>5</v>
      </c>
      <c r="I27" s="129">
        <f t="shared" si="1"/>
        <v>590</v>
      </c>
    </row>
    <row r="28" spans="2:9" ht="12" customHeight="1">
      <c r="B28" s="117" t="s">
        <v>425</v>
      </c>
      <c r="C28" s="22"/>
      <c r="D28" s="22"/>
      <c r="E28" s="22"/>
      <c r="F28" s="137"/>
      <c r="G28" s="572"/>
      <c r="H28" s="573"/>
      <c r="I28" s="558"/>
    </row>
    <row r="29" spans="2:9" ht="12" customHeight="1">
      <c r="B29" s="749"/>
      <c r="C29" s="788"/>
      <c r="D29" s="750"/>
      <c r="E29" s="21" t="s">
        <v>415</v>
      </c>
      <c r="F29" s="137"/>
      <c r="G29" s="22">
        <v>0</v>
      </c>
      <c r="H29" s="525">
        <v>0</v>
      </c>
      <c r="I29" s="338">
        <f aca="true" t="shared" si="2" ref="I29:I39">SUM(G29:H29)</f>
        <v>0</v>
      </c>
    </row>
    <row r="30" spans="2:9" ht="12" customHeight="1">
      <c r="B30" s="749"/>
      <c r="C30" s="788"/>
      <c r="D30" s="750"/>
      <c r="E30" s="301" t="s">
        <v>416</v>
      </c>
      <c r="F30" s="339"/>
      <c r="G30" s="515">
        <v>0</v>
      </c>
      <c r="H30" s="516">
        <v>0</v>
      </c>
      <c r="I30" s="302">
        <f t="shared" si="2"/>
        <v>0</v>
      </c>
    </row>
    <row r="31" spans="2:9" ht="12" customHeight="1">
      <c r="B31" s="749"/>
      <c r="C31" s="788"/>
      <c r="D31" s="750"/>
      <c r="E31" s="301" t="s">
        <v>417</v>
      </c>
      <c r="F31" s="339"/>
      <c r="G31" s="515">
        <v>0</v>
      </c>
      <c r="H31" s="516">
        <v>0</v>
      </c>
      <c r="I31" s="302">
        <f t="shared" si="2"/>
        <v>0</v>
      </c>
    </row>
    <row r="32" spans="2:9" ht="12" customHeight="1">
      <c r="B32" s="749"/>
      <c r="C32" s="788"/>
      <c r="D32" s="750"/>
      <c r="E32" s="23" t="s">
        <v>418</v>
      </c>
      <c r="F32" s="184"/>
      <c r="G32" s="513">
        <v>0</v>
      </c>
      <c r="H32" s="514">
        <v>0</v>
      </c>
      <c r="I32" s="282">
        <f t="shared" si="2"/>
        <v>0</v>
      </c>
    </row>
    <row r="33" spans="2:9" ht="12" customHeight="1">
      <c r="B33" s="749"/>
      <c r="C33" s="788"/>
      <c r="D33" s="750"/>
      <c r="E33" s="23"/>
      <c r="F33" s="299" t="s">
        <v>419</v>
      </c>
      <c r="G33" s="513">
        <v>0</v>
      </c>
      <c r="H33" s="514">
        <v>0</v>
      </c>
      <c r="I33" s="282">
        <f t="shared" si="2"/>
        <v>0</v>
      </c>
    </row>
    <row r="34" spans="2:9" ht="12" customHeight="1">
      <c r="B34" s="749"/>
      <c r="C34" s="788"/>
      <c r="D34" s="750"/>
      <c r="E34" s="23"/>
      <c r="F34" s="299" t="s">
        <v>420</v>
      </c>
      <c r="G34" s="513">
        <v>0</v>
      </c>
      <c r="H34" s="514">
        <v>0</v>
      </c>
      <c r="I34" s="282">
        <f t="shared" si="2"/>
        <v>0</v>
      </c>
    </row>
    <row r="35" spans="2:9" ht="12" customHeight="1">
      <c r="B35" s="749"/>
      <c r="C35" s="788"/>
      <c r="D35" s="750"/>
      <c r="E35" s="23"/>
      <c r="F35" s="299" t="s">
        <v>421</v>
      </c>
      <c r="G35" s="513">
        <v>0</v>
      </c>
      <c r="H35" s="514">
        <v>0</v>
      </c>
      <c r="I35" s="282">
        <f t="shared" si="2"/>
        <v>0</v>
      </c>
    </row>
    <row r="36" spans="2:9" ht="12" customHeight="1">
      <c r="B36" s="749"/>
      <c r="C36" s="788"/>
      <c r="D36" s="750"/>
      <c r="E36" s="23"/>
      <c r="F36" s="311" t="s">
        <v>377</v>
      </c>
      <c r="G36" s="513">
        <v>0</v>
      </c>
      <c r="H36" s="514">
        <v>0</v>
      </c>
      <c r="I36" s="282">
        <f t="shared" si="2"/>
        <v>0</v>
      </c>
    </row>
    <row r="37" spans="2:9" ht="12" customHeight="1">
      <c r="B37" s="749"/>
      <c r="C37" s="788"/>
      <c r="D37" s="750"/>
      <c r="E37" s="332" t="s">
        <v>82</v>
      </c>
      <c r="F37" s="342"/>
      <c r="G37" s="522">
        <v>0</v>
      </c>
      <c r="H37" s="524">
        <v>0</v>
      </c>
      <c r="I37" s="270">
        <f t="shared" si="2"/>
        <v>0</v>
      </c>
    </row>
    <row r="38" spans="2:9" ht="12" customHeight="1">
      <c r="B38" s="749"/>
      <c r="C38" s="788"/>
      <c r="D38" s="750"/>
      <c r="E38" s="284" t="s">
        <v>422</v>
      </c>
      <c r="F38" s="497"/>
      <c r="G38" s="519">
        <v>0</v>
      </c>
      <c r="H38" s="520">
        <v>0</v>
      </c>
      <c r="I38" s="498">
        <f>SUM(G38:H38)</f>
        <v>0</v>
      </c>
    </row>
    <row r="39" spans="2:9" ht="12" customHeight="1">
      <c r="B39" s="783"/>
      <c r="C39" s="789"/>
      <c r="D39" s="784"/>
      <c r="E39" s="17" t="s">
        <v>423</v>
      </c>
      <c r="F39" s="138"/>
      <c r="G39" s="517">
        <v>0</v>
      </c>
      <c r="H39" s="518">
        <v>0</v>
      </c>
      <c r="I39" s="333">
        <f t="shared" si="2"/>
        <v>0</v>
      </c>
    </row>
    <row r="40" spans="2:9" ht="12" customHeight="1">
      <c r="B40" s="117" t="s">
        <v>426</v>
      </c>
      <c r="C40" s="22"/>
      <c r="D40" s="22"/>
      <c r="E40" s="22"/>
      <c r="F40" s="137"/>
      <c r="G40" s="572"/>
      <c r="H40" s="573"/>
      <c r="I40" s="558"/>
    </row>
    <row r="41" spans="2:9" ht="12" customHeight="1">
      <c r="B41" s="749"/>
      <c r="C41" s="788"/>
      <c r="D41" s="750"/>
      <c r="E41" s="21" t="s">
        <v>415</v>
      </c>
      <c r="F41" s="137"/>
      <c r="G41" s="22">
        <v>0</v>
      </c>
      <c r="H41" s="525">
        <v>0</v>
      </c>
      <c r="I41" s="338">
        <f aca="true" t="shared" si="3" ref="I41:I51">SUM(G41:H41)</f>
        <v>0</v>
      </c>
    </row>
    <row r="42" spans="2:9" ht="12" customHeight="1">
      <c r="B42" s="749"/>
      <c r="C42" s="788"/>
      <c r="D42" s="750"/>
      <c r="E42" s="301" t="s">
        <v>416</v>
      </c>
      <c r="F42" s="339"/>
      <c r="G42" s="515">
        <v>0</v>
      </c>
      <c r="H42" s="516">
        <v>0</v>
      </c>
      <c r="I42" s="302">
        <f t="shared" si="3"/>
        <v>0</v>
      </c>
    </row>
    <row r="43" spans="2:9" ht="12" customHeight="1">
      <c r="B43" s="749"/>
      <c r="C43" s="788"/>
      <c r="D43" s="750"/>
      <c r="E43" s="301" t="s">
        <v>417</v>
      </c>
      <c r="F43" s="339"/>
      <c r="G43" s="513">
        <v>0</v>
      </c>
      <c r="H43" s="514">
        <v>0</v>
      </c>
      <c r="I43" s="282">
        <f t="shared" si="3"/>
        <v>0</v>
      </c>
    </row>
    <row r="44" spans="2:9" ht="12" customHeight="1">
      <c r="B44" s="749"/>
      <c r="C44" s="788"/>
      <c r="D44" s="750"/>
      <c r="E44" s="23" t="s">
        <v>418</v>
      </c>
      <c r="F44" s="184"/>
      <c r="G44" s="513">
        <v>0</v>
      </c>
      <c r="H44" s="514">
        <v>0</v>
      </c>
      <c r="I44" s="282">
        <f t="shared" si="3"/>
        <v>0</v>
      </c>
    </row>
    <row r="45" spans="2:9" ht="12" customHeight="1">
      <c r="B45" s="749"/>
      <c r="C45" s="788"/>
      <c r="D45" s="750"/>
      <c r="E45" s="23"/>
      <c r="F45" s="299" t="s">
        <v>419</v>
      </c>
      <c r="G45" s="513">
        <v>0</v>
      </c>
      <c r="H45" s="514">
        <v>0</v>
      </c>
      <c r="I45" s="282">
        <f t="shared" si="3"/>
        <v>0</v>
      </c>
    </row>
    <row r="46" spans="2:9" ht="12" customHeight="1">
      <c r="B46" s="749"/>
      <c r="C46" s="788"/>
      <c r="D46" s="750"/>
      <c r="E46" s="23"/>
      <c r="F46" s="299" t="s">
        <v>420</v>
      </c>
      <c r="G46" s="513">
        <v>0</v>
      </c>
      <c r="H46" s="514">
        <v>0</v>
      </c>
      <c r="I46" s="282">
        <f t="shared" si="3"/>
        <v>0</v>
      </c>
    </row>
    <row r="47" spans="2:9" ht="12" customHeight="1">
      <c r="B47" s="749"/>
      <c r="C47" s="788"/>
      <c r="D47" s="750"/>
      <c r="E47" s="23"/>
      <c r="F47" s="299" t="s">
        <v>421</v>
      </c>
      <c r="G47" s="513">
        <v>0</v>
      </c>
      <c r="H47" s="514">
        <v>0</v>
      </c>
      <c r="I47" s="282">
        <f t="shared" si="3"/>
        <v>0</v>
      </c>
    </row>
    <row r="48" spans="2:9" ht="12" customHeight="1">
      <c r="B48" s="749"/>
      <c r="C48" s="788"/>
      <c r="D48" s="750"/>
      <c r="E48" s="23"/>
      <c r="F48" s="311" t="s">
        <v>377</v>
      </c>
      <c r="G48" s="513">
        <v>0</v>
      </c>
      <c r="H48" s="514">
        <v>0</v>
      </c>
      <c r="I48" s="282">
        <f t="shared" si="3"/>
        <v>0</v>
      </c>
    </row>
    <row r="49" spans="2:9" ht="12" customHeight="1">
      <c r="B49" s="749"/>
      <c r="C49" s="788"/>
      <c r="D49" s="750"/>
      <c r="E49" s="332" t="s">
        <v>82</v>
      </c>
      <c r="F49" s="342"/>
      <c r="G49" s="522">
        <v>0</v>
      </c>
      <c r="H49" s="524">
        <v>0</v>
      </c>
      <c r="I49" s="270">
        <f t="shared" si="3"/>
        <v>0</v>
      </c>
    </row>
    <row r="50" spans="2:9" ht="12" customHeight="1">
      <c r="B50" s="749"/>
      <c r="C50" s="788"/>
      <c r="D50" s="750"/>
      <c r="E50" s="284" t="s">
        <v>422</v>
      </c>
      <c r="F50" s="497"/>
      <c r="G50" s="523">
        <v>0</v>
      </c>
      <c r="H50" s="526">
        <v>0</v>
      </c>
      <c r="I50" s="285">
        <f t="shared" si="3"/>
        <v>0</v>
      </c>
    </row>
    <row r="51" spans="2:9" ht="12" customHeight="1" thickBot="1">
      <c r="B51" s="751"/>
      <c r="C51" s="787"/>
      <c r="D51" s="752"/>
      <c r="E51" s="317" t="s">
        <v>423</v>
      </c>
      <c r="F51" s="341"/>
      <c r="G51" s="122">
        <v>0</v>
      </c>
      <c r="H51" s="521">
        <v>0</v>
      </c>
      <c r="I51" s="340">
        <f t="shared" si="3"/>
        <v>0</v>
      </c>
    </row>
    <row r="52" spans="2:9" ht="12" customHeight="1">
      <c r="B52" s="115" t="s">
        <v>427</v>
      </c>
      <c r="C52" s="47"/>
      <c r="D52" s="47"/>
      <c r="E52" s="47"/>
      <c r="F52" s="184"/>
      <c r="G52" s="578"/>
      <c r="H52" s="579"/>
      <c r="I52" s="551"/>
    </row>
    <row r="53" spans="2:9" ht="12" customHeight="1">
      <c r="B53" s="749"/>
      <c r="C53" s="788"/>
      <c r="D53" s="750"/>
      <c r="E53" s="21" t="s">
        <v>415</v>
      </c>
      <c r="F53" s="137"/>
      <c r="G53" s="666">
        <v>396</v>
      </c>
      <c r="H53" s="667">
        <v>108</v>
      </c>
      <c r="I53" s="272">
        <f aca="true" t="shared" si="4" ref="I53:I63">SUM(G53:H53)</f>
        <v>504</v>
      </c>
    </row>
    <row r="54" spans="2:9" ht="12" customHeight="1">
      <c r="B54" s="749"/>
      <c r="C54" s="788"/>
      <c r="D54" s="750"/>
      <c r="E54" s="301" t="s">
        <v>416</v>
      </c>
      <c r="F54" s="339"/>
      <c r="G54" s="668">
        <v>33</v>
      </c>
      <c r="H54" s="669">
        <v>9</v>
      </c>
      <c r="I54" s="282">
        <f t="shared" si="4"/>
        <v>42</v>
      </c>
    </row>
    <row r="55" spans="2:9" ht="12" customHeight="1">
      <c r="B55" s="749"/>
      <c r="C55" s="788"/>
      <c r="D55" s="750"/>
      <c r="E55" s="301" t="s">
        <v>417</v>
      </c>
      <c r="F55" s="339"/>
      <c r="G55" s="668">
        <v>156182</v>
      </c>
      <c r="H55" s="669">
        <v>44719</v>
      </c>
      <c r="I55" s="282">
        <f t="shared" si="4"/>
        <v>200901</v>
      </c>
    </row>
    <row r="56" spans="2:9" ht="12" customHeight="1">
      <c r="B56" s="749"/>
      <c r="C56" s="788"/>
      <c r="D56" s="750"/>
      <c r="E56" s="23" t="s">
        <v>418</v>
      </c>
      <c r="F56" s="184"/>
      <c r="G56" s="668">
        <v>72313</v>
      </c>
      <c r="H56" s="669">
        <v>20122</v>
      </c>
      <c r="I56" s="282">
        <f t="shared" si="4"/>
        <v>92435</v>
      </c>
    </row>
    <row r="57" spans="2:9" ht="12" customHeight="1">
      <c r="B57" s="749"/>
      <c r="C57" s="788"/>
      <c r="D57" s="750"/>
      <c r="E57" s="23"/>
      <c r="F57" s="299" t="s">
        <v>419</v>
      </c>
      <c r="G57" s="668">
        <v>5365</v>
      </c>
      <c r="H57" s="669">
        <v>3723</v>
      </c>
      <c r="I57" s="282">
        <f t="shared" si="4"/>
        <v>9088</v>
      </c>
    </row>
    <row r="58" spans="2:9" ht="12" customHeight="1">
      <c r="B58" s="749"/>
      <c r="C58" s="788"/>
      <c r="D58" s="750"/>
      <c r="E58" s="23"/>
      <c r="F58" s="299" t="s">
        <v>420</v>
      </c>
      <c r="G58" s="668">
        <v>1183</v>
      </c>
      <c r="H58" s="669">
        <v>4</v>
      </c>
      <c r="I58" s="282">
        <f t="shared" si="4"/>
        <v>1187</v>
      </c>
    </row>
    <row r="59" spans="2:9" ht="12" customHeight="1">
      <c r="B59" s="749"/>
      <c r="C59" s="788"/>
      <c r="D59" s="750"/>
      <c r="E59" s="23"/>
      <c r="F59" s="299" t="s">
        <v>421</v>
      </c>
      <c r="G59" s="668">
        <v>55039</v>
      </c>
      <c r="H59" s="669">
        <v>15247</v>
      </c>
      <c r="I59" s="282">
        <f t="shared" si="4"/>
        <v>70286</v>
      </c>
    </row>
    <row r="60" spans="2:9" ht="12" customHeight="1">
      <c r="B60" s="749"/>
      <c r="C60" s="788"/>
      <c r="D60" s="750"/>
      <c r="E60" s="23"/>
      <c r="F60" s="311" t="s">
        <v>377</v>
      </c>
      <c r="G60" s="668">
        <v>10726</v>
      </c>
      <c r="H60" s="669">
        <v>1148</v>
      </c>
      <c r="I60" s="282">
        <f t="shared" si="4"/>
        <v>11874</v>
      </c>
    </row>
    <row r="61" spans="2:9" ht="12" customHeight="1">
      <c r="B61" s="749"/>
      <c r="C61" s="788"/>
      <c r="D61" s="750"/>
      <c r="E61" s="332" t="s">
        <v>82</v>
      </c>
      <c r="F61" s="342"/>
      <c r="G61" s="670">
        <v>228495</v>
      </c>
      <c r="H61" s="671">
        <v>64841</v>
      </c>
      <c r="I61" s="270">
        <f t="shared" si="4"/>
        <v>293336</v>
      </c>
    </row>
    <row r="62" spans="2:9" ht="12" customHeight="1">
      <c r="B62" s="749"/>
      <c r="C62" s="788"/>
      <c r="D62" s="750"/>
      <c r="E62" s="284" t="s">
        <v>422</v>
      </c>
      <c r="F62" s="497"/>
      <c r="G62" s="672">
        <v>1554</v>
      </c>
      <c r="H62" s="673">
        <v>435</v>
      </c>
      <c r="I62" s="285">
        <f t="shared" si="4"/>
        <v>1989</v>
      </c>
    </row>
    <row r="63" spans="2:9" ht="12" customHeight="1">
      <c r="B63" s="749"/>
      <c r="C63" s="788"/>
      <c r="D63" s="750"/>
      <c r="E63" s="332" t="s">
        <v>423</v>
      </c>
      <c r="F63" s="342"/>
      <c r="G63" s="670">
        <v>747</v>
      </c>
      <c r="H63" s="671">
        <v>33</v>
      </c>
      <c r="I63" s="270">
        <f t="shared" si="4"/>
        <v>780</v>
      </c>
    </row>
    <row r="64" spans="2:9" ht="12" customHeight="1">
      <c r="B64" s="749"/>
      <c r="C64" s="788"/>
      <c r="D64" s="750"/>
      <c r="E64" s="23" t="s">
        <v>428</v>
      </c>
      <c r="F64" s="184"/>
      <c r="G64" s="580"/>
      <c r="H64" s="581"/>
      <c r="I64" s="556"/>
    </row>
    <row r="65" spans="2:9" ht="12" customHeight="1">
      <c r="B65" s="749"/>
      <c r="C65" s="788"/>
      <c r="D65" s="750"/>
      <c r="E65" s="23"/>
      <c r="F65" s="299" t="s">
        <v>429</v>
      </c>
      <c r="G65" s="668">
        <v>142415</v>
      </c>
      <c r="H65" s="669">
        <v>39809</v>
      </c>
      <c r="I65" s="302">
        <f>SUM(G65:H65)</f>
        <v>182224</v>
      </c>
    </row>
    <row r="66" spans="2:9" ht="12" customHeight="1">
      <c r="B66" s="749"/>
      <c r="C66" s="788"/>
      <c r="D66" s="750"/>
      <c r="E66" s="23"/>
      <c r="F66" s="299" t="s">
        <v>430</v>
      </c>
      <c r="G66" s="668">
        <v>6032</v>
      </c>
      <c r="H66" s="669">
        <v>2322</v>
      </c>
      <c r="I66" s="302">
        <f>SUM(G66:H66)</f>
        <v>8354</v>
      </c>
    </row>
    <row r="67" spans="2:9" ht="12" customHeight="1" thickBot="1">
      <c r="B67" s="751"/>
      <c r="C67" s="787"/>
      <c r="D67" s="752"/>
      <c r="E67" s="140"/>
      <c r="F67" s="315" t="s">
        <v>506</v>
      </c>
      <c r="G67" s="674">
        <v>7735</v>
      </c>
      <c r="H67" s="675">
        <v>2588</v>
      </c>
      <c r="I67" s="318">
        <f>SUM(G67:H67)</f>
        <v>10323</v>
      </c>
    </row>
    <row r="68" spans="2:9" ht="12" customHeight="1">
      <c r="B68" s="44"/>
      <c r="C68" s="44"/>
      <c r="D68" s="44"/>
      <c r="E68" s="44"/>
      <c r="F68" s="44"/>
      <c r="G68" s="44"/>
      <c r="H68" s="44"/>
      <c r="I68" s="44"/>
    </row>
  </sheetData>
  <mergeCells count="6">
    <mergeCell ref="I2:I3"/>
    <mergeCell ref="B41:D51"/>
    <mergeCell ref="B53:D67"/>
    <mergeCell ref="B5:D15"/>
    <mergeCell ref="B17:D27"/>
    <mergeCell ref="B29:D39"/>
  </mergeCells>
  <conditionalFormatting sqref="A1:IV65536">
    <cfRule type="cellIs" priority="1" dxfId="0" operator="equal" stopIfTrue="1">
      <formula>0</formula>
    </cfRule>
  </conditionalFormatting>
  <printOptions horizontalCentered="1"/>
  <pageMargins left="0.7874015748031497" right="0.7874015748031497" top="0.5511811023622047" bottom="0.4724409448818898" header="0.5118110236220472" footer="0.1968503937007874"/>
  <pageSetup errors="blank" horizontalDpi="600" verticalDpi="600" orientation="portrait" paperSize="9" r:id="rId2"/>
  <headerFooter alignWithMargins="0">
    <oddFooter>&amp;C&amp;"ＭＳ Ｐゴシック,太字"&amp;14４　下水道事業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自治財政局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財務調査課</dc:creator>
  <cp:keywords/>
  <dc:description/>
  <cp:lastModifiedBy>茨城県</cp:lastModifiedBy>
  <cp:lastPrinted>2012-03-13T00:37:12Z</cp:lastPrinted>
  <dcterms:created xsi:type="dcterms:W3CDTF">2007-09-07T04:31:42Z</dcterms:created>
  <dcterms:modified xsi:type="dcterms:W3CDTF">2012-03-14T02:52:56Z</dcterms:modified>
  <cp:category/>
  <cp:version/>
  <cp:contentType/>
  <cp:contentStatus/>
</cp:coreProperties>
</file>