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０表（第1表）" sheetId="1" r:id="rId1"/>
    <sheet name="２０表（第2表）" sheetId="2" r:id="rId2"/>
    <sheet name="２１表（第3表）" sheetId="3" r:id="rId3"/>
    <sheet name="２２表(第4表)" sheetId="4" r:id="rId4"/>
    <sheet name="財務分析（第5表）" sheetId="5" r:id="rId5"/>
    <sheet name="３２・３３表（第6表）" sheetId="6" r:id="rId6"/>
    <sheet name="２３表（第7表）" sheetId="7" r:id="rId7"/>
    <sheet name="２４表（第8表）" sheetId="8" r:id="rId8"/>
    <sheet name="２５表（第9表）" sheetId="9" r:id="rId9"/>
    <sheet name="４０表（第10表）" sheetId="10" r:id="rId10"/>
  </sheets>
  <definedNames>
    <definedName name="_xlnm.Print_Area" localSheetId="0">'１０表（第1表）'!$A$1:$H$89</definedName>
    <definedName name="_xlnm.Print_Area" localSheetId="1">'２０表（第2表）'!$A$1:$H$56</definedName>
    <definedName name="_xlnm.Print_Area" localSheetId="2">'２１表（第3表）'!$A$1:$H$32</definedName>
    <definedName name="_xlnm.Print_Area" localSheetId="3">'２２表(第4表)'!$A$1:$H$61</definedName>
    <definedName name="_xlnm.Print_Area" localSheetId="6">'２３表（第7表）'!$A$1:$H$72</definedName>
    <definedName name="_xlnm.Print_Area" localSheetId="7">'２４表（第8表）'!$B$1:$I$28</definedName>
    <definedName name="_xlnm.Print_Area" localSheetId="8">'２５表（第9表）'!$A$1:$H$67</definedName>
    <definedName name="_xlnm.Print_Area" localSheetId="5">'３２・３３表（第6表）'!$A$1:$H$53</definedName>
    <definedName name="_xlnm.Print_Area" localSheetId="9">'４０表（第10表）'!$A$1:$H$78</definedName>
    <definedName name="_xlnm.Print_Area" localSheetId="4">'財務分析（第5表）'!$A$1:$K$31</definedName>
    <definedName name="_xlnm.Print_Titles" localSheetId="0">'１０表（第1表）'!$4:$5</definedName>
    <definedName name="_xlnm.Print_Titles" localSheetId="9">'４０表（第10表）'!$1:$3</definedName>
  </definedNames>
  <calcPr fullCalcOnLoad="1"/>
</workbook>
</file>

<file path=xl/sharedStrings.xml><?xml version="1.0" encoding="utf-8"?>
<sst xmlns="http://schemas.openxmlformats.org/spreadsheetml/2006/main" count="747" uniqueCount="519">
  <si>
    <t>第６表　経営分析に関する調</t>
  </si>
  <si>
    <t>１．下水道使用料</t>
  </si>
  <si>
    <t>（１）使用料対象経費</t>
  </si>
  <si>
    <t>（２）使用料体系</t>
  </si>
  <si>
    <t>累進制</t>
  </si>
  <si>
    <t>（３）徴収時期</t>
  </si>
  <si>
    <t>隔月</t>
  </si>
  <si>
    <t>（４）現行使用料施行年月日</t>
  </si>
  <si>
    <t>（２０m3/月又は戸数人数割）</t>
  </si>
  <si>
    <t>２．維持管理費</t>
  </si>
  <si>
    <t>（１）汚水処理費</t>
  </si>
  <si>
    <t>内</t>
  </si>
  <si>
    <t>訳</t>
  </si>
  <si>
    <t>ウ　処理場費</t>
  </si>
  <si>
    <t>（2）雨水処理費</t>
  </si>
  <si>
    <t>（３）水質規制費</t>
  </si>
  <si>
    <t>（４）水洗便所等普及費</t>
  </si>
  <si>
    <t>（５）不明水処理費</t>
  </si>
  <si>
    <t>（６）高度処理費</t>
  </si>
  <si>
    <t>３．資本費　（千円）</t>
  </si>
  <si>
    <t>イ　減価償却費</t>
  </si>
  <si>
    <t>（２）雨水処理費</t>
  </si>
  <si>
    <t>４．総合計</t>
  </si>
  <si>
    <t>５．使用料単価(円／m3）</t>
  </si>
  <si>
    <t>６．処理原価(円／m3）</t>
  </si>
  <si>
    <t>維持管理費分</t>
  </si>
  <si>
    <t>資本費分</t>
  </si>
  <si>
    <t>７．汚水処理費に対する使用料（％）</t>
  </si>
  <si>
    <t>うち維持管理費分</t>
  </si>
  <si>
    <t>企業債償還金等</t>
  </si>
  <si>
    <t>汚水処理費</t>
  </si>
  <si>
    <t>雨水処理費</t>
  </si>
  <si>
    <t>その他</t>
  </si>
  <si>
    <t>第１０表　繰入金に関する調</t>
  </si>
  <si>
    <t>団　　体　　名</t>
  </si>
  <si>
    <t>082023</t>
  </si>
  <si>
    <t>082244</t>
  </si>
  <si>
    <t>１．収益勘定繰入金</t>
  </si>
  <si>
    <t>基準額</t>
  </si>
  <si>
    <t>実繰入額</t>
  </si>
  <si>
    <t>（１）営業収益</t>
  </si>
  <si>
    <t>ア雨水処理負担金
　　（用地に係る元金償還金以外のもの）</t>
  </si>
  <si>
    <t>（２）営業外収益</t>
  </si>
  <si>
    <t>ア他会計補助金</t>
  </si>
  <si>
    <t>（ア）水質規制費</t>
  </si>
  <si>
    <t>（イ）水洗便所等普及費</t>
  </si>
  <si>
    <t>（ウ）不明水処理費</t>
  </si>
  <si>
    <t>（エ）高度処理費
　　　（用地に係る元金償還金以外のもの）</t>
  </si>
  <si>
    <t>（オ）高資本費対策経費</t>
  </si>
  <si>
    <t>（カ）基礎年金拠出金公的負担経費</t>
  </si>
  <si>
    <t>（キ）災害復旧費</t>
  </si>
  <si>
    <t>（ク）臨時財政特例債等</t>
  </si>
  <si>
    <t>（ケ）特定用地の先行取得に要する経費</t>
  </si>
  <si>
    <t>（コ）普及特別対策に要する経費</t>
  </si>
  <si>
    <t>（サ）緊急下水道整備特定事業等
　　　に要する経費</t>
  </si>
  <si>
    <t>（シ）流域下水道に要する経費</t>
  </si>
  <si>
    <t>（３）特別利益</t>
  </si>
  <si>
    <t>ア他会計繰入金</t>
  </si>
  <si>
    <t>（ア）その他</t>
  </si>
  <si>
    <t>２．資本勘定繰入金</t>
  </si>
  <si>
    <t>（１）他会計出資金</t>
  </si>
  <si>
    <t>アその他</t>
  </si>
  <si>
    <t>（２）他会計補助金</t>
  </si>
  <si>
    <t>３．繰入金計</t>
  </si>
  <si>
    <t>４．実繰入額が基準額を超える部分及び「その他」実繰入額（ａ）</t>
  </si>
  <si>
    <t>収益勘定</t>
  </si>
  <si>
    <t>雨水処理負担金</t>
  </si>
  <si>
    <t>繰入金</t>
  </si>
  <si>
    <t>営業外収益</t>
  </si>
  <si>
    <t>他会計補助金</t>
  </si>
  <si>
    <t>他会計繰入金</t>
  </si>
  <si>
    <t>資本勘定繰入金</t>
  </si>
  <si>
    <t>他会計出資金</t>
  </si>
  <si>
    <t>他会計補助金</t>
  </si>
  <si>
    <t>５．収益勘定
　　他会計借入金</t>
  </si>
  <si>
    <t>繰出基準等に基づくもの</t>
  </si>
  <si>
    <t>その他　（ｂ）</t>
  </si>
  <si>
    <t>６．資本勘定
　　他会計借入金</t>
  </si>
  <si>
    <t>その他　（ｃ）</t>
  </si>
  <si>
    <t>７．基準外繰入金合計　　（ａ）＋（ｂ）＋（ｃ）</t>
  </si>
  <si>
    <t>082244</t>
  </si>
  <si>
    <t>第５表　　財務分析に関する調</t>
  </si>
  <si>
    <t>（単位：％）</t>
  </si>
  <si>
    <t>　団　　　　　　体　　　　　名</t>
  </si>
  <si>
    <t>082023</t>
  </si>
  <si>
    <t>082244</t>
  </si>
  <si>
    <t>区　　　分</t>
  </si>
  <si>
    <t>日立市</t>
  </si>
  <si>
    <t>守谷市</t>
  </si>
  <si>
    <t>計</t>
  </si>
  <si>
    <t>１．自己資本構成比率</t>
  </si>
  <si>
    <t>自己資本金＋剰余金　</t>
  </si>
  <si>
    <t>×１００</t>
  </si>
  <si>
    <t>（％）</t>
  </si>
  <si>
    <t>負債・資本合計</t>
  </si>
  <si>
    <t>２．固定資産対長期資本比率</t>
  </si>
  <si>
    <t>固定資産</t>
  </si>
  <si>
    <t>×１００</t>
  </si>
  <si>
    <t>（％）</t>
  </si>
  <si>
    <t>固定負債＋資本金＋剰余金</t>
  </si>
  <si>
    <t>３．流動比率</t>
  </si>
  <si>
    <t>流動資産</t>
  </si>
  <si>
    <t>×１００</t>
  </si>
  <si>
    <t>（％）</t>
  </si>
  <si>
    <t>流動負債</t>
  </si>
  <si>
    <t>４．総収支比率</t>
  </si>
  <si>
    <t>総収益</t>
  </si>
  <si>
    <t>×１００</t>
  </si>
  <si>
    <t>（％）</t>
  </si>
  <si>
    <t>総費用</t>
  </si>
  <si>
    <t>５．経常収支比率</t>
  </si>
  <si>
    <t>営業収益＋営業外収益</t>
  </si>
  <si>
    <t>×１００</t>
  </si>
  <si>
    <t>（％）</t>
  </si>
  <si>
    <t>営業費用＋営業外費用</t>
  </si>
  <si>
    <t>営業収益</t>
  </si>
  <si>
    <t>７．企業債償還元金対減価償却費比率</t>
  </si>
  <si>
    <t>建設改良のための企業債償還元金</t>
  </si>
  <si>
    <t>×１００</t>
  </si>
  <si>
    <t>（％）</t>
  </si>
  <si>
    <t>当年度減価償却費</t>
  </si>
  <si>
    <t>８．料金収入に対する比率</t>
  </si>
  <si>
    <t>（１）企業債償還元金</t>
  </si>
  <si>
    <t>企業債償還元金</t>
  </si>
  <si>
    <t>×１００</t>
  </si>
  <si>
    <t>（％）</t>
  </si>
  <si>
    <t>料金収入</t>
  </si>
  <si>
    <t>（２）企業債利息</t>
  </si>
  <si>
    <t>企業債利息</t>
  </si>
  <si>
    <t>×１００</t>
  </si>
  <si>
    <t>（％）</t>
  </si>
  <si>
    <t>（３）減価償却費</t>
  </si>
  <si>
    <t>減価償却費</t>
  </si>
  <si>
    <t>（４）職員給与費</t>
  </si>
  <si>
    <t>職員給与費</t>
  </si>
  <si>
    <t>第８表　企業債に関する調</t>
  </si>
  <si>
    <t>（単位：千円）</t>
  </si>
  <si>
    <t>団　　体　　名</t>
  </si>
  <si>
    <t>項　　　目</t>
  </si>
  <si>
    <t>企業債現在高</t>
  </si>
  <si>
    <t>資金別内訳</t>
  </si>
  <si>
    <t>（１）政府資金</t>
  </si>
  <si>
    <t>財政融資</t>
  </si>
  <si>
    <t>郵　　　貯</t>
  </si>
  <si>
    <t>簡　　　保</t>
  </si>
  <si>
    <t>（２）公営企業金融公庫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</si>
  <si>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</si>
  <si>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</si>
  <si>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</si>
  <si>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</si>
  <si>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</si>
  <si>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下 水 道 事 業</t>
  </si>
  <si>
    <t>第1表　施設及び業務概況に関する調</t>
  </si>
  <si>
    <t>１．建設事業開始年月日</t>
  </si>
  <si>
    <t>２．供用開始年月日</t>
  </si>
  <si>
    <t>３．法適用年月日</t>
  </si>
  <si>
    <t>４．適用区分</t>
  </si>
  <si>
    <t>条例全部</t>
  </si>
  <si>
    <t>５．管理者設置の状況</t>
  </si>
  <si>
    <t>設置</t>
  </si>
  <si>
    <t>非設置</t>
  </si>
  <si>
    <t>６．普及状況</t>
  </si>
  <si>
    <t>（１）行政区域内人口（人）　　　　　　（Ａ）</t>
  </si>
  <si>
    <t>（２）市街地人口（人）　　　　　　　　　（Ｂ）</t>
  </si>
  <si>
    <t>（３）全体計画人口（人）　　　　　　　 （Ｃ）</t>
  </si>
  <si>
    <t>（４）現在排水区域内人口（人）</t>
  </si>
  <si>
    <t>（５）現在処理区域内人口（人）　　　（Ｄ）</t>
  </si>
  <si>
    <t>（６）現在水洗便所設置済人口（人）（Ｅ）</t>
  </si>
  <si>
    <t>（７）行政区域面積（ｈａ）　　　　　　　（Ｆ）</t>
  </si>
  <si>
    <t>（８）市街地面積（ｈａ）　　　　　　　　 （Ｇ）</t>
  </si>
  <si>
    <t>（９）全体計画面積（ｈａ）　　　　　　　（Ｈ）</t>
  </si>
  <si>
    <t>（１０）現在排水区域面積（ｈａ）</t>
  </si>
  <si>
    <t>（１１）現在処理区域面積（ｈａ）    　（Ｉ）</t>
  </si>
  <si>
    <t>（１２）普及率</t>
  </si>
  <si>
    <t>ア　Ｄ／Ａ×100（％）</t>
  </si>
  <si>
    <t>イ　Ｄ／Ｂ×100（％）</t>
  </si>
  <si>
    <t>ウ　Ｄ／Ｃ×100（％）</t>
  </si>
  <si>
    <t>エ　Ｅ／Ｄ×100（％）</t>
  </si>
  <si>
    <t>オ　Ｉ／Ｆ×100（％）</t>
  </si>
  <si>
    <t>カ　Ｉ／Ｇ×100（％）</t>
  </si>
  <si>
    <t>キ　Ｉ／Ｈ×100（％）</t>
  </si>
  <si>
    <t>７．事業費　（千円）</t>
  </si>
  <si>
    <t>（１）総事業費</t>
  </si>
  <si>
    <t>財源内訳</t>
  </si>
  <si>
    <t>ア　国庫補助金</t>
  </si>
  <si>
    <t>イ　企業債　</t>
  </si>
  <si>
    <t>ウ　受益者負担金</t>
  </si>
  <si>
    <t>エ　流域下水道建設費負担金</t>
  </si>
  <si>
    <t>オ　その他</t>
  </si>
  <si>
    <t>使途内訳</t>
  </si>
  <si>
    <t>ア　管渠費　</t>
  </si>
  <si>
    <t>イ　ポンプ場費　</t>
  </si>
  <si>
    <t>ウ　処理場費　</t>
  </si>
  <si>
    <t>オ　その他　（千円）</t>
  </si>
  <si>
    <t>（２）補助対象事業費</t>
  </si>
  <si>
    <t>８．管渠</t>
  </si>
  <si>
    <t>（１）下水道管布設延長（ｋｍ）</t>
  </si>
  <si>
    <t>種別延長</t>
  </si>
  <si>
    <t>ア　汚水管</t>
  </si>
  <si>
    <t>イ　雨水管</t>
  </si>
  <si>
    <t>ウ　合流管</t>
  </si>
  <si>
    <t>同上のうち未供用</t>
  </si>
  <si>
    <t>エ　汚水管</t>
  </si>
  <si>
    <t>オ　雨水管</t>
  </si>
  <si>
    <t>カ　合流管</t>
  </si>
  <si>
    <t>９．処理場</t>
  </si>
  <si>
    <t>（１）終末処理場数</t>
  </si>
  <si>
    <t>ア　高度処理</t>
  </si>
  <si>
    <t>イ　高級処理</t>
  </si>
  <si>
    <t>ウ　簡易処理</t>
  </si>
  <si>
    <t>エ　その他</t>
  </si>
  <si>
    <t>（２）計画処理能力（ｍ3／日）</t>
  </si>
  <si>
    <t>（３）現在処理能力（ｍ3／日）</t>
  </si>
  <si>
    <t>ア　晴天時（ｍ3／日）</t>
  </si>
  <si>
    <t>イ　雨天時（ｍ3／分）</t>
  </si>
  <si>
    <t>（４）現在最大処理水量</t>
  </si>
  <si>
    <t>（５）現在晴天時平均処理水量（ｍ3／日）</t>
  </si>
  <si>
    <t>（６）年間総処理水量（ｍ3）</t>
  </si>
  <si>
    <t>ア　汚水処理水量</t>
  </si>
  <si>
    <t>イ　雨水処理水量</t>
  </si>
  <si>
    <t>（７）年間有収水量（ｍ3）</t>
  </si>
  <si>
    <t>（８）汚泥処理能力</t>
  </si>
  <si>
    <t>ア　汚泥量（ｍ3／日）</t>
  </si>
  <si>
    <t>イ　含水率（％）</t>
  </si>
  <si>
    <t>（9）年間総汚泥処分量（ｍ3）</t>
  </si>
  <si>
    <t>１０．ポンプ場数</t>
  </si>
  <si>
    <t>（2)排水能力</t>
  </si>
  <si>
    <t>１１．職員数　（人）</t>
  </si>
  <si>
    <t>（1）損益勘定所属職員</t>
  </si>
  <si>
    <t>ア　管渠部門</t>
  </si>
  <si>
    <t>イ　ポンプ場部門</t>
  </si>
  <si>
    <t>ウ　処理場部門</t>
  </si>
  <si>
    <t>エ　その他（総務管理）</t>
  </si>
  <si>
    <t>（２）資本勘定所属職員</t>
  </si>
  <si>
    <t>第２表　損益計算書</t>
  </si>
  <si>
    <t>１．総収益　（Ｂ）＋（Ｃ）＋（Ｇ）　　（Ａ）</t>
  </si>
  <si>
    <t>（１）営業収益　　　　　　　　 　（Ｂ）</t>
  </si>
  <si>
    <t>ア　下水道使用料</t>
  </si>
  <si>
    <t>イ　雨水処理負担金</t>
  </si>
  <si>
    <t>ウ　受託工事収益</t>
  </si>
  <si>
    <t>エ　その他営業収益</t>
  </si>
  <si>
    <t>（ア）流域下水道管理運営費負担金</t>
  </si>
  <si>
    <t>（イ）その他</t>
  </si>
  <si>
    <t>（２）営業外収益　　　　　　　　（Ｃ）</t>
  </si>
  <si>
    <t>ア　受取利息及び配当金</t>
  </si>
  <si>
    <t>イ　受託工事収益</t>
  </si>
  <si>
    <t>ウ　国庫補助金</t>
  </si>
  <si>
    <t>エ　都道府県補助金</t>
  </si>
  <si>
    <t>オ　他会計補助金</t>
  </si>
  <si>
    <t>カ　雑収益</t>
  </si>
  <si>
    <t>２．総費用　（Ｅ）＋（Ｆ）＋（Ｈ）　　（Ｄ）</t>
  </si>
  <si>
    <t>（１）営業費用　　　　　　　　　（Ｅ）</t>
  </si>
  <si>
    <t>ア　管渠費</t>
  </si>
  <si>
    <t>イ　ポンプ場費</t>
  </si>
  <si>
    <t>ウ　処理場費</t>
  </si>
  <si>
    <t>エ　受託工事費</t>
  </si>
  <si>
    <t>オ　業務費</t>
  </si>
  <si>
    <t>カ　総係費</t>
  </si>
  <si>
    <t>キ　減価償却費</t>
  </si>
  <si>
    <t>ク　資産減耗費</t>
  </si>
  <si>
    <t>ケ　流域下水道管理運営費負担金</t>
  </si>
  <si>
    <t>コ　その他営業費用</t>
  </si>
  <si>
    <t>（２）営業外費用　　　　　　 　（Ｆ）</t>
  </si>
  <si>
    <t>ア　支払利息</t>
  </si>
  <si>
    <t>イ　企業債取扱諸費</t>
  </si>
  <si>
    <t>ウ　受託工事費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</si>
  <si>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</si>
  <si>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</si>
  <si>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</si>
  <si>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</si>
  <si>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</si>
  <si>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</si>
  <si>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</si>
  <si>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</si>
  <si>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</si>
  <si>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</si>
  <si>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</si>
  <si>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９．前年度繰越利益剰余金（又は繰越欠損金）</t>
  </si>
  <si>
    <t>10．当年度未処分利益剰余金（又は未処理欠損金）</t>
  </si>
  <si>
    <t>11．収益的支出に充てた企業債</t>
  </si>
  <si>
    <t>12．収益的支出に充てた他会計借入金</t>
  </si>
  <si>
    <t>13．他会計繰入金合計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</si>
  <si>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</si>
  <si>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</si>
  <si>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</si>
  <si>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</si>
  <si>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特別利益</t>
  </si>
  <si>
    <t>第３表　費用構成表</t>
  </si>
  <si>
    <t>団体名</t>
  </si>
  <si>
    <t>０82023</t>
  </si>
  <si>
    <t>県　　計</t>
  </si>
  <si>
    <t>日　立　市</t>
  </si>
  <si>
    <t>費用内訳</t>
  </si>
  <si>
    <t>費用構成比</t>
  </si>
  <si>
    <t>（千円）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</si>
  <si>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</si>
  <si>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</si>
  <si>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</si>
  <si>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</si>
  <si>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</si>
  <si>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</si>
  <si>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</si>
  <si>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</si>
  <si>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</si>
  <si>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（１）一時借入金利息</t>
  </si>
  <si>
    <t>（３）その他借入金利息</t>
  </si>
  <si>
    <t>３．減価償却費</t>
  </si>
  <si>
    <t>４．動力費</t>
  </si>
  <si>
    <t>５．光熱水費</t>
  </si>
  <si>
    <t>６．通信運搬費</t>
  </si>
  <si>
    <t>７．修繕費</t>
  </si>
  <si>
    <t>８．材料費</t>
  </si>
  <si>
    <t>９．薬品費</t>
  </si>
  <si>
    <t>１０．路面復旧費</t>
  </si>
  <si>
    <t>１１．委託料</t>
  </si>
  <si>
    <t>１２．流域下水道管理運営費負担金</t>
  </si>
  <si>
    <t>１３．その他</t>
  </si>
  <si>
    <t>１４．費用合計</t>
  </si>
  <si>
    <t>１５．受託工事費</t>
  </si>
  <si>
    <t>１６．附帯事業費</t>
  </si>
  <si>
    <t>１７．材料及び不用品売却原価</t>
  </si>
  <si>
    <t>１８．経常費用</t>
  </si>
  <si>
    <t>第４表　貸借対照表</t>
  </si>
  <si>
    <t>１．固定資産</t>
  </si>
  <si>
    <t>（１）有形固定資産</t>
  </si>
  <si>
    <t>ア土地</t>
  </si>
  <si>
    <t>イ償却資産</t>
  </si>
  <si>
    <t>ウ減価償却累計額（△）</t>
  </si>
  <si>
    <t>エ建設仮勘定</t>
  </si>
  <si>
    <t>オその他</t>
  </si>
  <si>
    <t>（２）無形固定資産</t>
  </si>
  <si>
    <t>（３）投資</t>
  </si>
  <si>
    <t>２．流動資産</t>
  </si>
  <si>
    <t>（１）現金及び預金</t>
  </si>
  <si>
    <t>（２）未収金</t>
  </si>
  <si>
    <t>（３）貯蔵品</t>
  </si>
  <si>
    <t>（４）短期有価証券</t>
  </si>
  <si>
    <t>３．繰延勘定</t>
  </si>
  <si>
    <t>４．資産合計</t>
  </si>
  <si>
    <t>５．固定負債</t>
  </si>
  <si>
    <t>（１）企業債</t>
  </si>
  <si>
    <t>（２）再建債</t>
  </si>
  <si>
    <t>（３）他会計借入金</t>
  </si>
  <si>
    <t>（４）引当金</t>
  </si>
  <si>
    <t>（５）その他</t>
  </si>
  <si>
    <t>６．流動負債</t>
  </si>
  <si>
    <t>（１）一時借入金</t>
  </si>
  <si>
    <t>（２）未払金及び未払費用</t>
  </si>
  <si>
    <t>７．負債合計</t>
  </si>
  <si>
    <t>８．資本金</t>
  </si>
  <si>
    <t>（１）自己資本金</t>
  </si>
  <si>
    <t>ア固有資本金（引継資本金）</t>
  </si>
  <si>
    <t>イ再評価組入資本金</t>
  </si>
  <si>
    <t>ウ繰入資本金</t>
  </si>
  <si>
    <t>エ組入資本金（造成資本金）</t>
  </si>
  <si>
    <t>（２）借入資本金</t>
  </si>
  <si>
    <t>ア企業債</t>
  </si>
  <si>
    <t>イ他会計借入金</t>
  </si>
  <si>
    <t>９．剰余金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</si>
  <si>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</si>
  <si>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</si>
  <si>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</si>
  <si>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</si>
  <si>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</si>
  <si>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</si>
  <si>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</si>
  <si>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</si>
  <si>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</si>
  <si>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</si>
  <si>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</si>
  <si>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カ当年度未処理欠損金（△）</t>
  </si>
  <si>
    <t>うち</t>
  </si>
  <si>
    <t>当年度純利益</t>
  </si>
  <si>
    <t>当年度純損失（△）</t>
  </si>
  <si>
    <t>１０．資本合計</t>
  </si>
  <si>
    <t>１１．負債･資本合計</t>
  </si>
  <si>
    <t>１２．不良債務</t>
  </si>
  <si>
    <t>１３．実質資金不足額</t>
  </si>
  <si>
    <t>再</t>
  </si>
  <si>
    <t>経常利益</t>
  </si>
  <si>
    <t>掲</t>
  </si>
  <si>
    <t>経常損失（△）</t>
  </si>
  <si>
    <t>第７表　資本的収支に関する調</t>
  </si>
  <si>
    <t>1.資本的収入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</si>
  <si>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</si>
  <si>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</si>
  <si>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</si>
  <si>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</si>
  <si>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</si>
  <si>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</si>
  <si>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</si>
  <si>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</si>
  <si>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</si>
  <si>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</si>
  <si>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</si>
  <si>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</si>
  <si>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</si>
  <si>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（１２）うち翌年度に繰越される支出の財源充当額（Ｂ）</t>
  </si>
  <si>
    <t>（１４）純計　　　（Ａ）―（Ｂ＋Ｃ）　　　　　　（Ｄ）</t>
  </si>
  <si>
    <t>２．資本的支出</t>
  </si>
  <si>
    <t>（１）建設改良費</t>
  </si>
  <si>
    <t>うち</t>
  </si>
  <si>
    <t>建設利息</t>
  </si>
  <si>
    <t>うち</t>
  </si>
  <si>
    <t>補助対象事業費</t>
  </si>
  <si>
    <t>上記に対する財源としての企業債</t>
  </si>
  <si>
    <t>単独事業費</t>
  </si>
  <si>
    <t>うち</t>
  </si>
  <si>
    <t>企業債　</t>
  </si>
  <si>
    <t>政府資金</t>
  </si>
  <si>
    <t>公庫資金</t>
  </si>
  <si>
    <t>その他</t>
  </si>
  <si>
    <t>国庫補助金</t>
  </si>
  <si>
    <t>都道府県補助金</t>
  </si>
  <si>
    <t>工事負担金</t>
  </si>
  <si>
    <t>他会計繰入金</t>
  </si>
  <si>
    <t>（２）企業債償還金</t>
  </si>
  <si>
    <t>うち</t>
  </si>
  <si>
    <t>政府資金に係る繰上償還金分</t>
  </si>
  <si>
    <t>公庫資金に係る繰上償還金分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</si>
  <si>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</si>
  <si>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</si>
  <si>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</si>
  <si>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</si>
  <si>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差　　　引</t>
  </si>
  <si>
    <t>（Ｄ）―（Ｅ）</t>
  </si>
  <si>
    <t>（１）差額</t>
  </si>
  <si>
    <t>（２）不足額（△）</t>
  </si>
  <si>
    <t>　　　　　　　　　　　　　 （Ｆ）</t>
  </si>
  <si>
    <t>４．補てん財源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</si>
  <si>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</si>
  <si>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</si>
  <si>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</si>
  <si>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</si>
  <si>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</si>
  <si>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</si>
  <si>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</si>
  <si>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</si>
  <si>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</si>
  <si>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５．補てん財源不足額（△）　　　　（Ｆ）―（Ｇ）</t>
  </si>
  <si>
    <t>６．当年度許可債で未借入又は未発行の額</t>
  </si>
  <si>
    <t>７．他会計繰入金合計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</si>
  <si>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</si>
  <si>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</si>
  <si>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</si>
  <si>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</si>
  <si>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８．企業債償還に対して繰入れたもの</t>
  </si>
  <si>
    <t>基準額</t>
  </si>
  <si>
    <t>実繰入額</t>
  </si>
  <si>
    <t>９．企業債利息に対して繰入れたもの</t>
  </si>
  <si>
    <t>10．企業債元利償還金に対して繰入れたもの</t>
  </si>
  <si>
    <t>第９表　職員及び給与に関する調</t>
  </si>
  <si>
    <t>項　目</t>
  </si>
  <si>
    <t>１.事務職員</t>
  </si>
  <si>
    <t>年間延職員数（人）</t>
  </si>
  <si>
    <t>年度末職員数（人）</t>
  </si>
  <si>
    <t>基本給</t>
  </si>
  <si>
    <t>手当</t>
  </si>
  <si>
    <t>時間外勤務手当</t>
  </si>
  <si>
    <t>特殊勤務手当</t>
  </si>
  <si>
    <t>期末勤勉手当</t>
  </si>
  <si>
    <t>延年齢（歳）</t>
  </si>
  <si>
    <t>延経験年数（年）</t>
  </si>
  <si>
    <t>２．技術職員</t>
  </si>
  <si>
    <t>３．技能職員</t>
  </si>
  <si>
    <t>４．その他の職員</t>
  </si>
  <si>
    <t>５．計</t>
  </si>
  <si>
    <t>基本給の内訳</t>
  </si>
  <si>
    <t>給料</t>
  </si>
  <si>
    <t>扶養手当</t>
  </si>
  <si>
    <t>調整手当</t>
  </si>
  <si>
    <t>（７）政府保証付外債</t>
  </si>
  <si>
    <t>（８）交付公債</t>
  </si>
  <si>
    <t>（９）その他</t>
  </si>
  <si>
    <t>（ス）分流式下水道等に要する経費</t>
  </si>
  <si>
    <t>（セ）特別措置分</t>
  </si>
  <si>
    <t>（ソ）その他</t>
  </si>
  <si>
    <t>ア特別措置分</t>
  </si>
  <si>
    <t>イ雨水処理費（用地に係る元金償還金）</t>
  </si>
  <si>
    <t>ウ流域下水道建設費等</t>
  </si>
  <si>
    <t>エ災害復旧費</t>
  </si>
  <si>
    <t>オ臨時財政特例債等・地域財政特例債</t>
  </si>
  <si>
    <t>カその他</t>
  </si>
  <si>
    <t>う</t>
  </si>
  <si>
    <t>ち</t>
  </si>
  <si>
    <t>県　計</t>
  </si>
  <si>
    <t>４．経常損失（△）</t>
  </si>
  <si>
    <t>{（Ｂ＋Ｃ）-（Ｅ＋Ｆ）}</t>
  </si>
  <si>
    <t>８．純損失（△）</t>
  </si>
  <si>
    <t>（Ａ）－（Ｄ）</t>
  </si>
  <si>
    <t>営業収益－受託工事収益</t>
  </si>
  <si>
    <t>営業費用－受託工事費用</t>
  </si>
  <si>
    <t>×１００</t>
  </si>
  <si>
    <t>（％）</t>
  </si>
  <si>
    <t>６．営業収支比率</t>
  </si>
  <si>
    <t>９．累積欠損金比率</t>
  </si>
  <si>
    <t>１０．不良債務比率</t>
  </si>
  <si>
    <t>　　　不良債務　　　</t>
  </si>
  <si>
    <t>　　　累積欠損金（当年度未処理欠損金）　　　</t>
  </si>
  <si>
    <t xml:space="preserve">（１３）処理区域内人口密度　Ｄ／Ｉ　（人／ｈａ） </t>
  </si>
  <si>
    <t>（１）ポンプ場数（箇所）</t>
  </si>
  <si>
    <t>（箇所）</t>
  </si>
  <si>
    <t>ア　企業債利息等</t>
  </si>
  <si>
    <t>８．資本費（千円）</t>
  </si>
  <si>
    <t>（５）一般家庭用料金　（円）</t>
  </si>
  <si>
    <t>起債前借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</si>
  <si>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</si>
  <si>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</si>
  <si>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</si>
  <si>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</si>
  <si>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</si>
  <si>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</si>
  <si>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</si>
  <si>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</si>
  <si>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</si>
  <si>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１．０％未満</t>
  </si>
  <si>
    <t>（１３）前年度同意等債で今年度収入分　　（Ｃ）</t>
  </si>
  <si>
    <t>維持管理費の全部
資本費の一部</t>
  </si>
  <si>
    <t>従量制，累進制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</si>
</sst>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#,##0.00_ "/>
    <numFmt numFmtId="180" formatCode="#,##0.0_ "/>
    <numFmt numFmtId="181" formatCode="#,##0_);[Red]\(#,##0\)"/>
    <numFmt numFmtId="182" formatCode="#,##0.0_);[Red]\(#,##0.0\)"/>
    <numFmt numFmtId="183" formatCode="#,##0.0;&quot;△ &quot;#,##0.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u val="single"/>
      <sz val="9"/>
      <color indexed="10"/>
      <name val="ＭＳ Ｐゴシック"/>
      <family val="3"/>
    </font>
    <font>
      <sz val="9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hair"/>
      <right style="medium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2">
    <xf numFmtId="0" fontId="0" fillId="0" borderId="0" xfId="0" applyAlignment="1">
      <alignment/>
    </xf>
    <xf numFmtId="0" fontId="2" fillId="0" borderId="0" xfId="0" applyFont="1" applyAlignment="1">
      <alignment/>
    </xf>
    <xf numFmtId="176" fontId="0" fillId="0" borderId="0" xfId="16" applyNumberFormat="1" applyAlignment="1">
      <alignment vertical="center"/>
    </xf>
    <xf numFmtId="176" fontId="4" fillId="0" borderId="0" xfId="16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2" xfId="16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38" fontId="0" fillId="0" borderId="0" xfId="16" applyFont="1" applyAlignment="1">
      <alignment horizontal="right" vertical="center"/>
    </xf>
    <xf numFmtId="38" fontId="2" fillId="0" borderId="0" xfId="16" applyFont="1" applyAlignment="1">
      <alignment horizontal="center" vertical="center"/>
    </xf>
    <xf numFmtId="0" fontId="0" fillId="0" borderId="0" xfId="0" applyFont="1" applyAlignment="1">
      <alignment/>
    </xf>
    <xf numFmtId="49" fontId="2" fillId="0" borderId="3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38" fontId="0" fillId="0" borderId="0" xfId="16" applyAlignment="1">
      <alignment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38" fontId="4" fillId="0" borderId="5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38" fontId="4" fillId="0" borderId="7" xfId="16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7" fillId="0" borderId="0" xfId="16" applyFont="1" applyBorder="1" applyAlignment="1">
      <alignment/>
    </xf>
    <xf numFmtId="38" fontId="0" fillId="0" borderId="0" xfId="16" applyBorder="1" applyAlignment="1">
      <alignment/>
    </xf>
    <xf numFmtId="38" fontId="0" fillId="0" borderId="0" xfId="16" applyFont="1" applyFill="1" applyBorder="1" applyAlignment="1">
      <alignment horizontal="right"/>
    </xf>
    <xf numFmtId="0" fontId="0" fillId="0" borderId="0" xfId="0" applyFill="1" applyAlignment="1">
      <alignment/>
    </xf>
    <xf numFmtId="38" fontId="2" fillId="0" borderId="0" xfId="16" applyFont="1" applyFill="1" applyBorder="1" applyAlignment="1">
      <alignment horizontal="right"/>
    </xf>
    <xf numFmtId="38" fontId="2" fillId="0" borderId="5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8" xfId="16" applyFont="1" applyFill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177" fontId="0" fillId="0" borderId="0" xfId="0" applyNumberFormat="1" applyAlignment="1">
      <alignment vertical="center"/>
    </xf>
    <xf numFmtId="38" fontId="2" fillId="0" borderId="9" xfId="16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8" fontId="0" fillId="0" borderId="0" xfId="16" applyFont="1" applyAlignment="1">
      <alignment vertical="center"/>
    </xf>
    <xf numFmtId="38" fontId="4" fillId="0" borderId="8" xfId="16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Alignment="1">
      <alignment horizontal="center" vertical="center"/>
    </xf>
    <xf numFmtId="38" fontId="4" fillId="0" borderId="0" xfId="16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0" fillId="0" borderId="0" xfId="16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4" fillId="0" borderId="8" xfId="16" applyFont="1" applyFill="1" applyBorder="1" applyAlignment="1">
      <alignment vertical="center"/>
    </xf>
    <xf numFmtId="49" fontId="3" fillId="0" borderId="0" xfId="16" applyNumberFormat="1" applyFont="1" applyBorder="1" applyAlignment="1">
      <alignment vertical="center"/>
    </xf>
    <xf numFmtId="49" fontId="0" fillId="0" borderId="0" xfId="16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8" fontId="4" fillId="0" borderId="10" xfId="16" applyFont="1" applyBorder="1" applyAlignment="1">
      <alignment vertical="center"/>
    </xf>
    <xf numFmtId="38" fontId="4" fillId="0" borderId="4" xfId="16" applyFont="1" applyBorder="1" applyAlignment="1">
      <alignment horizontal="left" vertical="center"/>
    </xf>
    <xf numFmtId="38" fontId="4" fillId="0" borderId="2" xfId="16" applyFont="1" applyBorder="1" applyAlignment="1">
      <alignment horizontal="left" vertical="center"/>
    </xf>
    <xf numFmtId="38" fontId="4" fillId="0" borderId="11" xfId="16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38" fontId="2" fillId="0" borderId="2" xfId="16" applyFont="1" applyFill="1" applyBorder="1" applyAlignment="1">
      <alignment vertical="center"/>
    </xf>
    <xf numFmtId="38" fontId="2" fillId="0" borderId="7" xfId="16" applyFont="1" applyFill="1" applyBorder="1" applyAlignment="1">
      <alignment vertical="center"/>
    </xf>
    <xf numFmtId="38" fontId="2" fillId="0" borderId="6" xfId="16" applyFont="1" applyFill="1" applyBorder="1" applyAlignment="1">
      <alignment vertical="center"/>
    </xf>
    <xf numFmtId="38" fontId="2" fillId="0" borderId="4" xfId="16" applyFont="1" applyFill="1" applyBorder="1" applyAlignment="1">
      <alignment vertical="center"/>
    </xf>
    <xf numFmtId="38" fontId="2" fillId="0" borderId="5" xfId="16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8" fontId="4" fillId="0" borderId="3" xfId="16" applyFont="1" applyFill="1" applyBorder="1" applyAlignment="1">
      <alignment vertical="center"/>
    </xf>
    <xf numFmtId="38" fontId="4" fillId="0" borderId="1" xfId="16" applyFont="1" applyFill="1" applyBorder="1" applyAlignment="1">
      <alignment vertical="center"/>
    </xf>
    <xf numFmtId="38" fontId="4" fillId="0" borderId="9" xfId="16" applyFont="1" applyFill="1" applyBorder="1" applyAlignment="1">
      <alignment vertical="center"/>
    </xf>
    <xf numFmtId="38" fontId="4" fillId="0" borderId="4" xfId="16" applyFont="1" applyFill="1" applyBorder="1" applyAlignment="1">
      <alignment vertical="center"/>
    </xf>
    <xf numFmtId="38" fontId="4" fillId="0" borderId="6" xfId="16" applyFont="1" applyFill="1" applyBorder="1" applyAlignment="1">
      <alignment vertical="center"/>
    </xf>
    <xf numFmtId="38" fontId="4" fillId="0" borderId="7" xfId="16" applyFont="1" applyFill="1" applyBorder="1" applyAlignment="1">
      <alignment vertical="center"/>
    </xf>
    <xf numFmtId="38" fontId="4" fillId="0" borderId="5" xfId="16" applyFont="1" applyFill="1" applyBorder="1" applyAlignment="1">
      <alignment vertical="center"/>
    </xf>
    <xf numFmtId="38" fontId="4" fillId="0" borderId="2" xfId="16" applyFont="1" applyFill="1" applyBorder="1" applyAlignment="1">
      <alignment vertical="center" shrinkToFit="1"/>
    </xf>
    <xf numFmtId="38" fontId="4" fillId="0" borderId="12" xfId="16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8" fontId="2" fillId="0" borderId="1" xfId="16" applyFont="1" applyFill="1" applyBorder="1" applyAlignment="1">
      <alignment vertical="center"/>
    </xf>
    <xf numFmtId="176" fontId="2" fillId="0" borderId="13" xfId="16" applyNumberFormat="1" applyFont="1" applyBorder="1" applyAlignment="1">
      <alignment vertical="center"/>
    </xf>
    <xf numFmtId="176" fontId="2" fillId="0" borderId="14" xfId="16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176" fontId="4" fillId="0" borderId="14" xfId="16" applyNumberFormat="1" applyFont="1" applyBorder="1" applyAlignment="1">
      <alignment horizontal="right" vertical="center"/>
    </xf>
    <xf numFmtId="176" fontId="2" fillId="0" borderId="15" xfId="16" applyNumberFormat="1" applyFont="1" applyBorder="1" applyAlignment="1">
      <alignment vertical="center"/>
    </xf>
    <xf numFmtId="176" fontId="2" fillId="0" borderId="16" xfId="16" applyNumberFormat="1" applyFont="1" applyBorder="1" applyAlignment="1">
      <alignment vertical="center"/>
    </xf>
    <xf numFmtId="176" fontId="2" fillId="0" borderId="17" xfId="16" applyNumberFormat="1" applyFont="1" applyBorder="1" applyAlignment="1">
      <alignment vertical="center"/>
    </xf>
    <xf numFmtId="176" fontId="2" fillId="0" borderId="18" xfId="16" applyNumberFormat="1" applyFont="1" applyBorder="1" applyAlignment="1">
      <alignment vertical="center"/>
    </xf>
    <xf numFmtId="176" fontId="4" fillId="0" borderId="19" xfId="16" applyNumberFormat="1" applyFont="1" applyBorder="1" applyAlignment="1">
      <alignment horizontal="center" vertical="center"/>
    </xf>
    <xf numFmtId="176" fontId="2" fillId="0" borderId="20" xfId="16" applyNumberFormat="1" applyFont="1" applyBorder="1" applyAlignment="1">
      <alignment horizontal="center" vertical="center"/>
    </xf>
    <xf numFmtId="176" fontId="2" fillId="0" borderId="21" xfId="16" applyNumberFormat="1" applyFont="1" applyBorder="1" applyAlignment="1">
      <alignment vertical="center"/>
    </xf>
    <xf numFmtId="176" fontId="2" fillId="0" borderId="22" xfId="16" applyNumberFormat="1" applyFont="1" applyBorder="1" applyAlignment="1">
      <alignment vertical="center"/>
    </xf>
    <xf numFmtId="49" fontId="2" fillId="0" borderId="23" xfId="16" applyNumberFormat="1" applyFont="1" applyBorder="1" applyAlignment="1">
      <alignment horizontal="center" vertical="center"/>
    </xf>
    <xf numFmtId="176" fontId="2" fillId="0" borderId="0" xfId="16" applyNumberFormat="1" applyFont="1" applyBorder="1" applyAlignment="1">
      <alignment vertical="center"/>
    </xf>
    <xf numFmtId="176" fontId="2" fillId="0" borderId="19" xfId="16" applyNumberFormat="1" applyFont="1" applyBorder="1" applyAlignment="1">
      <alignment vertical="center"/>
    </xf>
    <xf numFmtId="176" fontId="2" fillId="0" borderId="24" xfId="16" applyNumberFormat="1" applyFont="1" applyBorder="1" applyAlignment="1">
      <alignment vertical="center"/>
    </xf>
    <xf numFmtId="176" fontId="2" fillId="0" borderId="25" xfId="16" applyNumberFormat="1" applyFont="1" applyBorder="1" applyAlignment="1">
      <alignment vertical="center"/>
    </xf>
    <xf numFmtId="176" fontId="2" fillId="0" borderId="19" xfId="16" applyNumberFormat="1" applyFont="1" applyBorder="1" applyAlignment="1">
      <alignment horizontal="center" vertical="center"/>
    </xf>
    <xf numFmtId="176" fontId="2" fillId="0" borderId="26" xfId="16" applyNumberFormat="1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2" fillId="0" borderId="0" xfId="16" applyFont="1" applyAlignment="1">
      <alignment vertical="center"/>
    </xf>
    <xf numFmtId="49" fontId="4" fillId="0" borderId="13" xfId="16" applyNumberFormat="1" applyFont="1" applyBorder="1" applyAlignment="1">
      <alignment vertical="center"/>
    </xf>
    <xf numFmtId="49" fontId="4" fillId="0" borderId="14" xfId="16" applyNumberFormat="1" applyFont="1" applyBorder="1" applyAlignment="1">
      <alignment vertical="center"/>
    </xf>
    <xf numFmtId="49" fontId="4" fillId="0" borderId="14" xfId="16" applyNumberFormat="1" applyFont="1" applyBorder="1" applyAlignment="1">
      <alignment horizontal="right" vertical="center"/>
    </xf>
    <xf numFmtId="49" fontId="4" fillId="0" borderId="28" xfId="16" applyNumberFormat="1" applyFont="1" applyBorder="1" applyAlignment="1">
      <alignment horizontal="center" vertical="center"/>
    </xf>
    <xf numFmtId="38" fontId="4" fillId="0" borderId="15" xfId="16" applyFont="1" applyBorder="1" applyAlignment="1">
      <alignment vertical="center"/>
    </xf>
    <xf numFmtId="38" fontId="4" fillId="0" borderId="16" xfId="16" applyFont="1" applyBorder="1" applyAlignment="1">
      <alignment vertical="center"/>
    </xf>
    <xf numFmtId="38" fontId="4" fillId="0" borderId="22" xfId="16" applyFont="1" applyBorder="1" applyAlignment="1">
      <alignment vertical="center"/>
    </xf>
    <xf numFmtId="38" fontId="4" fillId="0" borderId="17" xfId="16" applyFont="1" applyBorder="1" applyAlignment="1">
      <alignment vertical="center"/>
    </xf>
    <xf numFmtId="38" fontId="4" fillId="0" borderId="16" xfId="16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38" fontId="4" fillId="0" borderId="18" xfId="16" applyFont="1" applyBorder="1" applyAlignment="1">
      <alignment vertical="center"/>
    </xf>
    <xf numFmtId="38" fontId="4" fillId="0" borderId="19" xfId="16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4" fillId="0" borderId="30" xfId="16" applyFont="1" applyBorder="1" applyAlignment="1">
      <alignment horizontal="center" vertical="center"/>
    </xf>
    <xf numFmtId="49" fontId="4" fillId="0" borderId="23" xfId="16" applyNumberFormat="1" applyFont="1" applyBorder="1" applyAlignment="1">
      <alignment horizontal="center" vertical="center"/>
    </xf>
    <xf numFmtId="38" fontId="4" fillId="0" borderId="27" xfId="16" applyFont="1" applyBorder="1" applyAlignment="1">
      <alignment horizontal="center" vertical="center"/>
    </xf>
    <xf numFmtId="38" fontId="4" fillId="2" borderId="6" xfId="16" applyFont="1" applyFill="1" applyBorder="1" applyAlignment="1">
      <alignment vertical="center"/>
    </xf>
    <xf numFmtId="38" fontId="4" fillId="0" borderId="6" xfId="0" applyNumberFormat="1" applyFont="1" applyFill="1" applyBorder="1" applyAlignment="1">
      <alignment vertical="center"/>
    </xf>
    <xf numFmtId="38" fontId="4" fillId="0" borderId="31" xfId="16" applyFont="1" applyFill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38" fontId="4" fillId="0" borderId="24" xfId="16" applyFont="1" applyFill="1" applyBorder="1" applyAlignment="1">
      <alignment vertical="center"/>
    </xf>
    <xf numFmtId="38" fontId="4" fillId="0" borderId="33" xfId="16" applyFont="1" applyFill="1" applyBorder="1" applyAlignment="1">
      <alignment vertical="center"/>
    </xf>
    <xf numFmtId="38" fontId="4" fillId="2" borderId="33" xfId="16" applyFont="1" applyFill="1" applyBorder="1" applyAlignment="1">
      <alignment vertical="center"/>
    </xf>
    <xf numFmtId="38" fontId="4" fillId="0" borderId="33" xfId="16" applyFont="1" applyBorder="1" applyAlignment="1">
      <alignment vertical="center"/>
    </xf>
    <xf numFmtId="38" fontId="4" fillId="0" borderId="24" xfId="16" applyFont="1" applyBorder="1" applyAlignment="1">
      <alignment vertical="center"/>
    </xf>
    <xf numFmtId="38" fontId="4" fillId="0" borderId="34" xfId="16" applyFont="1" applyFill="1" applyBorder="1" applyAlignment="1">
      <alignment vertical="center"/>
    </xf>
    <xf numFmtId="38" fontId="4" fillId="0" borderId="33" xfId="0" applyNumberFormat="1" applyFont="1" applyFill="1" applyBorder="1" applyAlignment="1">
      <alignment vertical="center"/>
    </xf>
    <xf numFmtId="38" fontId="4" fillId="0" borderId="35" xfId="16" applyFont="1" applyFill="1" applyBorder="1" applyAlignment="1">
      <alignment vertical="center"/>
    </xf>
    <xf numFmtId="38" fontId="4" fillId="0" borderId="12" xfId="16" applyFont="1" applyFill="1" applyBorder="1" applyAlignment="1">
      <alignment vertical="center"/>
    </xf>
    <xf numFmtId="49" fontId="4" fillId="0" borderId="36" xfId="16" applyNumberFormat="1" applyFont="1" applyBorder="1" applyAlignment="1">
      <alignment horizontal="right" vertical="center"/>
    </xf>
    <xf numFmtId="0" fontId="4" fillId="0" borderId="37" xfId="0" applyFont="1" applyBorder="1" applyAlignment="1">
      <alignment vertical="center"/>
    </xf>
    <xf numFmtId="38" fontId="4" fillId="0" borderId="38" xfId="16" applyFont="1" applyBorder="1" applyAlignment="1">
      <alignment vertical="center"/>
    </xf>
    <xf numFmtId="38" fontId="4" fillId="0" borderId="39" xfId="16" applyFont="1" applyBorder="1" applyAlignment="1">
      <alignment vertical="center"/>
    </xf>
    <xf numFmtId="38" fontId="4" fillId="0" borderId="40" xfId="16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38" fontId="4" fillId="0" borderId="27" xfId="16" applyFont="1" applyBorder="1" applyAlignment="1">
      <alignment vertical="center"/>
    </xf>
    <xf numFmtId="38" fontId="4" fillId="0" borderId="27" xfId="16" applyFont="1" applyBorder="1" applyAlignment="1">
      <alignment horizontal="left" vertical="center"/>
    </xf>
    <xf numFmtId="38" fontId="4" fillId="0" borderId="41" xfId="16" applyFont="1" applyBorder="1" applyAlignment="1">
      <alignment vertical="center"/>
    </xf>
    <xf numFmtId="38" fontId="4" fillId="0" borderId="31" xfId="16" applyFont="1" applyBorder="1" applyAlignment="1">
      <alignment vertical="center"/>
    </xf>
    <xf numFmtId="38" fontId="4" fillId="0" borderId="35" xfId="16" applyFont="1" applyBorder="1" applyAlignment="1">
      <alignment vertical="center"/>
    </xf>
    <xf numFmtId="38" fontId="4" fillId="0" borderId="18" xfId="16" applyFont="1" applyBorder="1" applyAlignment="1">
      <alignment horizontal="right" vertical="center"/>
    </xf>
    <xf numFmtId="38" fontId="4" fillId="0" borderId="13" xfId="16" applyFont="1" applyBorder="1" applyAlignment="1">
      <alignment vertical="center"/>
    </xf>
    <xf numFmtId="38" fontId="4" fillId="0" borderId="14" xfId="16" applyFont="1" applyBorder="1" applyAlignment="1">
      <alignment vertical="center"/>
    </xf>
    <xf numFmtId="0" fontId="0" fillId="0" borderId="0" xfId="0" applyBorder="1" applyAlignment="1">
      <alignment vertical="center"/>
    </xf>
    <xf numFmtId="38" fontId="2" fillId="0" borderId="13" xfId="16" applyFont="1" applyBorder="1" applyAlignment="1">
      <alignment vertical="center"/>
    </xf>
    <xf numFmtId="38" fontId="2" fillId="0" borderId="14" xfId="16" applyFont="1" applyBorder="1" applyAlignment="1">
      <alignment vertical="center"/>
    </xf>
    <xf numFmtId="38" fontId="2" fillId="0" borderId="15" xfId="16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/>
    </xf>
    <xf numFmtId="57" fontId="2" fillId="0" borderId="6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vertical="center"/>
    </xf>
    <xf numFmtId="180" fontId="2" fillId="0" borderId="3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vertical="center"/>
    </xf>
    <xf numFmtId="38" fontId="2" fillId="0" borderId="31" xfId="16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 wrapText="1" shrinkToFit="1"/>
    </xf>
    <xf numFmtId="0" fontId="2" fillId="2" borderId="33" xfId="0" applyFont="1" applyFill="1" applyBorder="1" applyAlignment="1">
      <alignment horizontal="center" vertical="center"/>
    </xf>
    <xf numFmtId="57" fontId="2" fillId="2" borderId="33" xfId="0" applyNumberFormat="1" applyFont="1" applyFill="1" applyBorder="1" applyAlignment="1">
      <alignment horizontal="center" vertical="center"/>
    </xf>
    <xf numFmtId="178" fontId="2" fillId="0" borderId="33" xfId="0" applyNumberFormat="1" applyFont="1" applyBorder="1" applyAlignment="1">
      <alignment vertical="center"/>
    </xf>
    <xf numFmtId="180" fontId="2" fillId="0" borderId="34" xfId="0" applyNumberFormat="1" applyFont="1" applyFill="1" applyBorder="1" applyAlignment="1">
      <alignment horizontal="right" vertical="center"/>
    </xf>
    <xf numFmtId="0" fontId="2" fillId="3" borderId="33" xfId="0" applyFont="1" applyFill="1" applyBorder="1" applyAlignment="1">
      <alignment vertical="center"/>
    </xf>
    <xf numFmtId="38" fontId="2" fillId="0" borderId="33" xfId="0" applyNumberFormat="1" applyFont="1" applyFill="1" applyBorder="1" applyAlignment="1">
      <alignment vertical="center"/>
    </xf>
    <xf numFmtId="38" fontId="2" fillId="0" borderId="35" xfId="0" applyNumberFormat="1" applyFont="1" applyFill="1" applyBorder="1" applyAlignment="1">
      <alignment vertical="center"/>
    </xf>
    <xf numFmtId="38" fontId="2" fillId="0" borderId="18" xfId="16" applyFont="1" applyBorder="1" applyAlignment="1">
      <alignment vertical="center"/>
    </xf>
    <xf numFmtId="38" fontId="2" fillId="0" borderId="19" xfId="16" applyFont="1" applyBorder="1" applyAlignment="1">
      <alignment vertical="center"/>
    </xf>
    <xf numFmtId="49" fontId="2" fillId="0" borderId="28" xfId="16" applyNumberFormat="1" applyFont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/>
    </xf>
    <xf numFmtId="57" fontId="2" fillId="0" borderId="8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vertical="center"/>
    </xf>
    <xf numFmtId="180" fontId="2" fillId="0" borderId="9" xfId="0" applyNumberFormat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vertical="center"/>
    </xf>
    <xf numFmtId="38" fontId="2" fillId="0" borderId="12" xfId="16" applyFont="1" applyFill="1" applyBorder="1" applyAlignment="1">
      <alignment vertical="center"/>
    </xf>
    <xf numFmtId="38" fontId="2" fillId="0" borderId="36" xfId="16" applyFont="1" applyBorder="1" applyAlignment="1">
      <alignment horizontal="right" vertical="center"/>
    </xf>
    <xf numFmtId="38" fontId="2" fillId="0" borderId="37" xfId="16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78" fontId="2" fillId="2" borderId="11" xfId="0" applyNumberFormat="1" applyFont="1" applyFill="1" applyBorder="1" applyAlignment="1">
      <alignment vertical="center"/>
    </xf>
    <xf numFmtId="178" fontId="2" fillId="2" borderId="5" xfId="0" applyNumberFormat="1" applyFont="1" applyFill="1" applyBorder="1" applyAlignment="1">
      <alignment vertical="center"/>
    </xf>
    <xf numFmtId="178" fontId="2" fillId="2" borderId="24" xfId="0" applyNumberFormat="1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vertical="center"/>
    </xf>
    <xf numFmtId="179" fontId="2" fillId="0" borderId="5" xfId="0" applyNumberFormat="1" applyFont="1" applyFill="1" applyBorder="1" applyAlignment="1">
      <alignment vertical="center"/>
    </xf>
    <xf numFmtId="179" fontId="2" fillId="0" borderId="24" xfId="0" applyNumberFormat="1" applyFont="1" applyFill="1" applyBorder="1" applyAlignment="1">
      <alignment vertical="center"/>
    </xf>
    <xf numFmtId="38" fontId="4" fillId="2" borderId="5" xfId="16" applyFont="1" applyFill="1" applyBorder="1" applyAlignment="1">
      <alignment vertical="center"/>
    </xf>
    <xf numFmtId="38" fontId="4" fillId="0" borderId="43" xfId="16" applyFont="1" applyBorder="1" applyAlignment="1">
      <alignment vertical="center"/>
    </xf>
    <xf numFmtId="38" fontId="4" fillId="2" borderId="24" xfId="16" applyFont="1" applyFill="1" applyBorder="1" applyAlignment="1">
      <alignment vertical="center"/>
    </xf>
    <xf numFmtId="38" fontId="4" fillId="2" borderId="11" xfId="16" applyFont="1" applyFill="1" applyBorder="1" applyAlignment="1">
      <alignment vertical="center"/>
    </xf>
    <xf numFmtId="38" fontId="4" fillId="0" borderId="36" xfId="16" applyFont="1" applyBorder="1" applyAlignment="1">
      <alignment horizontal="right" vertical="center"/>
    </xf>
    <xf numFmtId="38" fontId="4" fillId="0" borderId="37" xfId="16" applyFont="1" applyBorder="1" applyAlignment="1">
      <alignment vertical="center"/>
    </xf>
    <xf numFmtId="38" fontId="4" fillId="0" borderId="42" xfId="16" applyFont="1" applyBorder="1" applyAlignment="1">
      <alignment vertical="center"/>
    </xf>
    <xf numFmtId="38" fontId="4" fillId="2" borderId="2" xfId="16" applyFont="1" applyFill="1" applyBorder="1" applyAlignment="1">
      <alignment vertical="center"/>
    </xf>
    <xf numFmtId="38" fontId="4" fillId="0" borderId="29" xfId="16" applyFont="1" applyBorder="1" applyAlignment="1">
      <alignment vertical="center"/>
    </xf>
    <xf numFmtId="38" fontId="4" fillId="0" borderId="15" xfId="16" applyFont="1" applyFill="1" applyBorder="1" applyAlignment="1">
      <alignment vertical="center" shrinkToFit="1"/>
    </xf>
    <xf numFmtId="38" fontId="4" fillId="0" borderId="18" xfId="16" applyFont="1" applyFill="1" applyBorder="1" applyAlignment="1">
      <alignment vertical="center"/>
    </xf>
    <xf numFmtId="38" fontId="4" fillId="0" borderId="19" xfId="16" applyFont="1" applyFill="1" applyBorder="1" applyAlignment="1">
      <alignment vertical="center"/>
    </xf>
    <xf numFmtId="38" fontId="4" fillId="0" borderId="30" xfId="16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38" fontId="4" fillId="0" borderId="33" xfId="0" applyNumberFormat="1" applyFont="1" applyBorder="1" applyAlignment="1">
      <alignment vertical="center"/>
    </xf>
    <xf numFmtId="38" fontId="4" fillId="0" borderId="35" xfId="0" applyNumberFormat="1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38" fontId="4" fillId="0" borderId="39" xfId="16" applyFont="1" applyFill="1" applyBorder="1" applyAlignment="1">
      <alignment vertical="center"/>
    </xf>
    <xf numFmtId="38" fontId="4" fillId="0" borderId="38" xfId="16" applyFont="1" applyFill="1" applyBorder="1" applyAlignment="1">
      <alignment vertical="center"/>
    </xf>
    <xf numFmtId="38" fontId="4" fillId="2" borderId="24" xfId="0" applyNumberFormat="1" applyFont="1" applyFill="1" applyBorder="1" applyAlignment="1">
      <alignment vertical="center"/>
    </xf>
    <xf numFmtId="38" fontId="4" fillId="0" borderId="16" xfId="16" applyFont="1" applyFill="1" applyBorder="1" applyAlignment="1">
      <alignment vertical="center"/>
    </xf>
    <xf numFmtId="38" fontId="4" fillId="0" borderId="42" xfId="16" applyFont="1" applyFill="1" applyBorder="1" applyAlignment="1">
      <alignment vertical="center"/>
    </xf>
    <xf numFmtId="38" fontId="4" fillId="0" borderId="24" xfId="0" applyNumberFormat="1" applyFont="1" applyFill="1" applyBorder="1" applyAlignment="1">
      <alignment vertical="center"/>
    </xf>
    <xf numFmtId="38" fontId="4" fillId="0" borderId="45" xfId="16" applyFont="1" applyBorder="1" applyAlignment="1">
      <alignment vertical="center"/>
    </xf>
    <xf numFmtId="38" fontId="2" fillId="0" borderId="16" xfId="16" applyFont="1" applyBorder="1" applyAlignment="1">
      <alignment vertical="center"/>
    </xf>
    <xf numFmtId="40" fontId="2" fillId="0" borderId="39" xfId="16" applyNumberFormat="1" applyFont="1" applyBorder="1" applyAlignment="1">
      <alignment horizontal="center" vertical="center"/>
    </xf>
    <xf numFmtId="176" fontId="2" fillId="0" borderId="46" xfId="16" applyNumberFormat="1" applyFont="1" applyBorder="1" applyAlignment="1">
      <alignment vertical="center"/>
    </xf>
    <xf numFmtId="176" fontId="2" fillId="0" borderId="46" xfId="16" applyNumberFormat="1" applyFont="1" applyFill="1" applyBorder="1" applyAlignment="1">
      <alignment vertical="center"/>
    </xf>
    <xf numFmtId="38" fontId="2" fillId="0" borderId="29" xfId="16" applyFont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40" fontId="2" fillId="0" borderId="37" xfId="16" applyNumberFormat="1" applyFont="1" applyBorder="1" applyAlignment="1">
      <alignment horizontal="center" vertical="center"/>
    </xf>
    <xf numFmtId="38" fontId="2" fillId="0" borderId="42" xfId="16" applyFont="1" applyBorder="1" applyAlignment="1">
      <alignment vertical="center"/>
    </xf>
    <xf numFmtId="38" fontId="2" fillId="0" borderId="40" xfId="16" applyFont="1" applyBorder="1" applyAlignment="1">
      <alignment vertical="center"/>
    </xf>
    <xf numFmtId="38" fontId="2" fillId="0" borderId="38" xfId="16" applyFont="1" applyBorder="1" applyAlignment="1">
      <alignment vertical="center"/>
    </xf>
    <xf numFmtId="38" fontId="2" fillId="0" borderId="48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/>
    </xf>
    <xf numFmtId="38" fontId="2" fillId="0" borderId="49" xfId="16" applyFont="1" applyBorder="1" applyAlignment="1">
      <alignment vertical="center"/>
    </xf>
    <xf numFmtId="38" fontId="2" fillId="0" borderId="49" xfId="16" applyFont="1" applyFill="1" applyBorder="1" applyAlignment="1">
      <alignment vertical="center"/>
    </xf>
    <xf numFmtId="38" fontId="2" fillId="0" borderId="50" xfId="16" applyFont="1" applyFill="1" applyBorder="1" applyAlignment="1">
      <alignment vertical="center"/>
    </xf>
    <xf numFmtId="177" fontId="2" fillId="0" borderId="1" xfId="16" applyNumberFormat="1" applyFont="1" applyBorder="1" applyAlignment="1">
      <alignment horizontal="center" vertical="center"/>
    </xf>
    <xf numFmtId="177" fontId="2" fillId="0" borderId="19" xfId="16" applyNumberFormat="1" applyFont="1" applyBorder="1" applyAlignment="1">
      <alignment horizontal="center" vertical="center"/>
    </xf>
    <xf numFmtId="177" fontId="2" fillId="0" borderId="6" xfId="16" applyNumberFormat="1" applyFont="1" applyBorder="1" applyAlignment="1">
      <alignment vertical="center"/>
    </xf>
    <xf numFmtId="177" fontId="2" fillId="0" borderId="6" xfId="16" applyNumberFormat="1" applyFont="1" applyFill="1" applyBorder="1" applyAlignment="1">
      <alignment vertical="center"/>
    </xf>
    <xf numFmtId="177" fontId="2" fillId="2" borderId="6" xfId="0" applyNumberFormat="1" applyFont="1" applyFill="1" applyBorder="1" applyAlignment="1">
      <alignment vertical="center"/>
    </xf>
    <xf numFmtId="177" fontId="2" fillId="3" borderId="31" xfId="0" applyNumberFormat="1" applyFont="1" applyFill="1" applyBorder="1" applyAlignment="1">
      <alignment vertical="center"/>
    </xf>
    <xf numFmtId="49" fontId="2" fillId="0" borderId="36" xfId="16" applyNumberFormat="1" applyFont="1" applyBorder="1" applyAlignment="1">
      <alignment horizontal="center" vertical="center"/>
    </xf>
    <xf numFmtId="49" fontId="2" fillId="0" borderId="13" xfId="16" applyNumberFormat="1" applyFont="1" applyBorder="1" applyAlignment="1">
      <alignment vertical="center"/>
    </xf>
    <xf numFmtId="49" fontId="2" fillId="0" borderId="14" xfId="16" applyNumberFormat="1" applyFont="1" applyBorder="1" applyAlignment="1">
      <alignment vertical="center"/>
    </xf>
    <xf numFmtId="38" fontId="2" fillId="0" borderId="17" xfId="16" applyFont="1" applyBorder="1" applyAlignment="1">
      <alignment vertical="center"/>
    </xf>
    <xf numFmtId="38" fontId="2" fillId="0" borderId="15" xfId="16" applyFont="1" applyFill="1" applyBorder="1" applyAlignment="1">
      <alignment vertical="center"/>
    </xf>
    <xf numFmtId="49" fontId="2" fillId="0" borderId="23" xfId="16" applyNumberFormat="1" applyFont="1" applyFill="1" applyBorder="1" applyAlignment="1">
      <alignment horizontal="center" vertical="center"/>
    </xf>
    <xf numFmtId="38" fontId="2" fillId="0" borderId="27" xfId="16" applyFont="1" applyFill="1" applyBorder="1" applyAlignment="1">
      <alignment horizontal="center" vertical="center"/>
    </xf>
    <xf numFmtId="38" fontId="2" fillId="0" borderId="24" xfId="0" applyNumberFormat="1" applyFont="1" applyFill="1" applyBorder="1" applyAlignment="1">
      <alignment vertical="center"/>
    </xf>
    <xf numFmtId="49" fontId="2" fillId="0" borderId="28" xfId="16" applyNumberFormat="1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38" fontId="2" fillId="0" borderId="11" xfId="16" applyFont="1" applyFill="1" applyBorder="1" applyAlignment="1">
      <alignment vertical="center"/>
    </xf>
    <xf numFmtId="49" fontId="2" fillId="0" borderId="36" xfId="16" applyNumberFormat="1" applyFont="1" applyBorder="1" applyAlignment="1">
      <alignment horizontal="right" vertical="center"/>
    </xf>
    <xf numFmtId="38" fontId="2" fillId="0" borderId="39" xfId="16" applyFont="1" applyBorder="1" applyAlignment="1">
      <alignment vertical="center"/>
    </xf>
    <xf numFmtId="38" fontId="2" fillId="0" borderId="38" xfId="16" applyFont="1" applyFill="1" applyBorder="1" applyAlignment="1">
      <alignment vertical="center"/>
    </xf>
    <xf numFmtId="38" fontId="2" fillId="0" borderId="40" xfId="16" applyFont="1" applyFill="1" applyBorder="1" applyAlignment="1">
      <alignment vertical="center"/>
    </xf>
    <xf numFmtId="38" fontId="2" fillId="0" borderId="27" xfId="16" applyFont="1" applyBorder="1" applyAlignment="1">
      <alignment vertical="center"/>
    </xf>
    <xf numFmtId="38" fontId="2" fillId="0" borderId="31" xfId="16" applyFont="1" applyBorder="1" applyAlignment="1">
      <alignment vertical="center"/>
    </xf>
    <xf numFmtId="38" fontId="2" fillId="0" borderId="51" xfId="16" applyFont="1" applyBorder="1" applyAlignment="1">
      <alignment vertical="center"/>
    </xf>
    <xf numFmtId="38" fontId="2" fillId="0" borderId="52" xfId="16" applyFont="1" applyBorder="1" applyAlignment="1">
      <alignment vertical="center"/>
    </xf>
    <xf numFmtId="38" fontId="2" fillId="0" borderId="53" xfId="16" applyFont="1" applyFill="1" applyBorder="1" applyAlignment="1">
      <alignment vertical="center"/>
    </xf>
    <xf numFmtId="38" fontId="2" fillId="0" borderId="52" xfId="16" applyFont="1" applyFill="1" applyBorder="1" applyAlignment="1">
      <alignment vertical="center"/>
    </xf>
    <xf numFmtId="38" fontId="2" fillId="0" borderId="54" xfId="0" applyNumberFormat="1" applyFont="1" applyFill="1" applyBorder="1" applyAlignment="1">
      <alignment vertical="center"/>
    </xf>
    <xf numFmtId="38" fontId="2" fillId="0" borderId="45" xfId="16" applyFont="1" applyBorder="1" applyAlignment="1">
      <alignment vertical="center"/>
    </xf>
    <xf numFmtId="38" fontId="2" fillId="0" borderId="43" xfId="16" applyFont="1" applyBorder="1" applyAlignment="1">
      <alignment vertical="center"/>
    </xf>
    <xf numFmtId="38" fontId="2" fillId="0" borderId="43" xfId="16" applyFont="1" applyFill="1" applyBorder="1" applyAlignment="1">
      <alignment vertical="center"/>
    </xf>
    <xf numFmtId="57" fontId="4" fillId="0" borderId="5" xfId="16" applyNumberFormat="1" applyFont="1" applyBorder="1" applyAlignment="1">
      <alignment horizontal="center" vertical="center"/>
    </xf>
    <xf numFmtId="57" fontId="4" fillId="0" borderId="6" xfId="16" applyNumberFormat="1" applyFont="1" applyBorder="1" applyAlignment="1">
      <alignment horizontal="center" vertical="center"/>
    </xf>
    <xf numFmtId="38" fontId="4" fillId="0" borderId="6" xfId="16" applyFont="1" applyBorder="1" applyAlignment="1">
      <alignment horizontal="center" vertical="center"/>
    </xf>
    <xf numFmtId="38" fontId="4" fillId="0" borderId="6" xfId="16" applyFont="1" applyBorder="1" applyAlignment="1">
      <alignment/>
    </xf>
    <xf numFmtId="57" fontId="4" fillId="2" borderId="24" xfId="16" applyNumberFormat="1" applyFont="1" applyFill="1" applyBorder="1" applyAlignment="1">
      <alignment horizontal="center" vertical="center"/>
    </xf>
    <xf numFmtId="57" fontId="4" fillId="2" borderId="33" xfId="16" applyNumberFormat="1" applyFont="1" applyFill="1" applyBorder="1" applyAlignment="1">
      <alignment horizontal="center" vertical="center"/>
    </xf>
    <xf numFmtId="38" fontId="4" fillId="2" borderId="33" xfId="16" applyFont="1" applyFill="1" applyBorder="1" applyAlignment="1">
      <alignment horizontal="center" vertical="center"/>
    </xf>
    <xf numFmtId="57" fontId="4" fillId="0" borderId="11" xfId="16" applyNumberFormat="1" applyFont="1" applyBorder="1" applyAlignment="1">
      <alignment horizontal="center" vertical="center"/>
    </xf>
    <xf numFmtId="57" fontId="4" fillId="0" borderId="8" xfId="16" applyNumberFormat="1" applyFont="1" applyBorder="1" applyAlignment="1">
      <alignment horizontal="center" vertical="center"/>
    </xf>
    <xf numFmtId="38" fontId="4" fillId="0" borderId="8" xfId="16" applyFont="1" applyBorder="1" applyAlignment="1">
      <alignment horizontal="center" vertical="center"/>
    </xf>
    <xf numFmtId="38" fontId="4" fillId="0" borderId="8" xfId="16" applyFont="1" applyBorder="1" applyAlignment="1">
      <alignment/>
    </xf>
    <xf numFmtId="0" fontId="4" fillId="0" borderId="4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38" fontId="4" fillId="0" borderId="12" xfId="16" applyFont="1" applyBorder="1" applyAlignment="1">
      <alignment horizontal="center" vertical="center"/>
    </xf>
    <xf numFmtId="38" fontId="4" fillId="0" borderId="31" xfId="16" applyFont="1" applyBorder="1" applyAlignment="1">
      <alignment horizontal="center" vertical="center"/>
    </xf>
    <xf numFmtId="38" fontId="4" fillId="2" borderId="35" xfId="16" applyFont="1" applyFill="1" applyBorder="1" applyAlignment="1">
      <alignment horizontal="center" vertical="center"/>
    </xf>
    <xf numFmtId="176" fontId="4" fillId="0" borderId="12" xfId="16" applyNumberFormat="1" applyFont="1" applyFill="1" applyBorder="1" applyAlignment="1">
      <alignment vertical="center"/>
    </xf>
    <xf numFmtId="176" fontId="4" fillId="0" borderId="31" xfId="16" applyNumberFormat="1" applyFont="1" applyFill="1" applyBorder="1" applyAlignment="1">
      <alignment vertical="center"/>
    </xf>
    <xf numFmtId="176" fontId="4" fillId="0" borderId="35" xfId="16" applyNumberFormat="1" applyFont="1" applyFill="1" applyBorder="1" applyAlignment="1">
      <alignment vertical="center"/>
    </xf>
    <xf numFmtId="38" fontId="4" fillId="0" borderId="12" xfId="16" applyFont="1" applyBorder="1" applyAlignment="1">
      <alignment/>
    </xf>
    <xf numFmtId="38" fontId="4" fillId="0" borderId="31" xfId="16" applyFont="1" applyBorder="1" applyAlignment="1">
      <alignment/>
    </xf>
    <xf numFmtId="49" fontId="2" fillId="0" borderId="55" xfId="0" applyNumberFormat="1" applyFont="1" applyBorder="1" applyAlignment="1">
      <alignment vertical="center"/>
    </xf>
    <xf numFmtId="49" fontId="2" fillId="0" borderId="13" xfId="16" applyNumberFormat="1" applyFont="1" applyBorder="1" applyAlignment="1">
      <alignment horizontal="left" vertical="center"/>
    </xf>
    <xf numFmtId="49" fontId="2" fillId="0" borderId="14" xfId="16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8" xfId="16" applyNumberFormat="1" applyFont="1" applyBorder="1" applyAlignment="1">
      <alignment horizontal="left" vertical="center"/>
    </xf>
    <xf numFmtId="49" fontId="2" fillId="0" borderId="19" xfId="16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38" fontId="2" fillId="4" borderId="33" xfId="16" applyFont="1" applyFill="1" applyBorder="1" applyAlignment="1">
      <alignment vertical="center"/>
    </xf>
    <xf numFmtId="38" fontId="2" fillId="0" borderId="33" xfId="0" applyNumberFormat="1" applyFont="1" applyBorder="1" applyAlignment="1">
      <alignment vertical="center"/>
    </xf>
    <xf numFmtId="38" fontId="2" fillId="0" borderId="35" xfId="0" applyNumberFormat="1" applyFont="1" applyBorder="1" applyAlignment="1">
      <alignment vertical="center"/>
    </xf>
    <xf numFmtId="38" fontId="2" fillId="2" borderId="24" xfId="16" applyFont="1" applyFill="1" applyBorder="1" applyAlignment="1">
      <alignment vertical="center"/>
    </xf>
    <xf numFmtId="38" fontId="2" fillId="0" borderId="12" xfId="16" applyFont="1" applyBorder="1" applyAlignment="1">
      <alignment vertical="center"/>
    </xf>
    <xf numFmtId="49" fontId="2" fillId="0" borderId="37" xfId="16" applyNumberFormat="1" applyFont="1" applyBorder="1" applyAlignment="1">
      <alignment horizontal="left" vertical="center"/>
    </xf>
    <xf numFmtId="49" fontId="2" fillId="0" borderId="42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38" fontId="4" fillId="0" borderId="39" xfId="16" applyFont="1" applyBorder="1" applyAlignment="1">
      <alignment horizontal="left" vertical="center"/>
    </xf>
    <xf numFmtId="0" fontId="8" fillId="0" borderId="0" xfId="0" applyFont="1" applyFill="1" applyAlignment="1">
      <alignment/>
    </xf>
    <xf numFmtId="38" fontId="10" fillId="0" borderId="0" xfId="16" applyFont="1" applyAlignment="1">
      <alignment vertical="center"/>
    </xf>
    <xf numFmtId="38" fontId="10" fillId="0" borderId="0" xfId="16" applyFont="1" applyBorder="1" applyAlignment="1">
      <alignment vertical="center"/>
    </xf>
    <xf numFmtId="176" fontId="10" fillId="0" borderId="0" xfId="16" applyNumberFormat="1" applyFont="1" applyAlignment="1">
      <alignment vertical="center"/>
    </xf>
    <xf numFmtId="49" fontId="10" fillId="0" borderId="0" xfId="16" applyNumberFormat="1" applyFont="1" applyBorder="1" applyAlignment="1">
      <alignment vertical="center"/>
    </xf>
    <xf numFmtId="49" fontId="10" fillId="0" borderId="0" xfId="0" applyNumberFormat="1" applyFont="1" applyAlignment="1">
      <alignment horizontal="left" vertical="center"/>
    </xf>
    <xf numFmtId="38" fontId="4" fillId="0" borderId="56" xfId="16" applyFont="1" applyBorder="1" applyAlignment="1">
      <alignment horizontal="left" vertical="center"/>
    </xf>
    <xf numFmtId="38" fontId="4" fillId="0" borderId="57" xfId="16" applyFont="1" applyBorder="1" applyAlignment="1">
      <alignment horizontal="left" vertical="center"/>
    </xf>
    <xf numFmtId="38" fontId="4" fillId="0" borderId="58" xfId="16" applyFont="1" applyBorder="1" applyAlignment="1">
      <alignment horizontal="left" vertical="center"/>
    </xf>
    <xf numFmtId="38" fontId="4" fillId="0" borderId="59" xfId="16" applyFont="1" applyFill="1" applyBorder="1" applyAlignment="1">
      <alignment vertical="center"/>
    </xf>
    <xf numFmtId="38" fontId="4" fillId="0" borderId="60" xfId="16" applyFont="1" applyFill="1" applyBorder="1" applyAlignment="1">
      <alignment vertical="center"/>
    </xf>
    <xf numFmtId="38" fontId="4" fillId="0" borderId="61" xfId="16" applyFont="1" applyFill="1" applyBorder="1" applyAlignment="1">
      <alignment vertical="center"/>
    </xf>
    <xf numFmtId="38" fontId="4" fillId="0" borderId="62" xfId="16" applyFont="1" applyFill="1" applyBorder="1" applyAlignment="1">
      <alignment vertical="center"/>
    </xf>
    <xf numFmtId="38" fontId="4" fillId="0" borderId="55" xfId="16" applyFont="1" applyFill="1" applyBorder="1" applyAlignment="1">
      <alignment vertical="center"/>
    </xf>
    <xf numFmtId="38" fontId="4" fillId="0" borderId="25" xfId="16" applyFont="1" applyFill="1" applyBorder="1" applyAlignment="1">
      <alignment vertical="center"/>
    </xf>
    <xf numFmtId="38" fontId="4" fillId="0" borderId="27" xfId="16" applyFont="1" applyFill="1" applyBorder="1" applyAlignment="1">
      <alignment vertical="center"/>
    </xf>
    <xf numFmtId="38" fontId="4" fillId="0" borderId="32" xfId="16" applyFont="1" applyFill="1" applyBorder="1" applyAlignment="1">
      <alignment vertical="center"/>
    </xf>
    <xf numFmtId="38" fontId="6" fillId="0" borderId="63" xfId="16" applyFont="1" applyBorder="1" applyAlignment="1">
      <alignment vertical="center"/>
    </xf>
    <xf numFmtId="38" fontId="4" fillId="0" borderId="61" xfId="16" applyFont="1" applyBorder="1" applyAlignment="1">
      <alignment vertical="center"/>
    </xf>
    <xf numFmtId="38" fontId="4" fillId="0" borderId="64" xfId="16" applyFont="1" applyBorder="1" applyAlignment="1">
      <alignment vertical="center"/>
    </xf>
    <xf numFmtId="38" fontId="6" fillId="0" borderId="65" xfId="16" applyFont="1" applyBorder="1" applyAlignment="1">
      <alignment vertical="center"/>
    </xf>
    <xf numFmtId="38" fontId="4" fillId="0" borderId="66" xfId="16" applyFont="1" applyFill="1" applyBorder="1" applyAlignment="1">
      <alignment vertical="center"/>
    </xf>
    <xf numFmtId="38" fontId="4" fillId="0" borderId="67" xfId="16" applyFont="1" applyFill="1" applyBorder="1" applyAlignment="1">
      <alignment vertical="center"/>
    </xf>
    <xf numFmtId="38" fontId="4" fillId="0" borderId="68" xfId="16" applyFont="1" applyFill="1" applyBorder="1" applyAlignment="1">
      <alignment vertical="center"/>
    </xf>
    <xf numFmtId="38" fontId="6" fillId="0" borderId="69" xfId="16" applyFont="1" applyBorder="1" applyAlignment="1">
      <alignment vertical="center"/>
    </xf>
    <xf numFmtId="38" fontId="4" fillId="0" borderId="70" xfId="16" applyFont="1" applyBorder="1" applyAlignment="1">
      <alignment vertical="center"/>
    </xf>
    <xf numFmtId="38" fontId="4" fillId="0" borderId="71" xfId="16" applyFont="1" applyFill="1" applyBorder="1" applyAlignment="1">
      <alignment vertical="center"/>
    </xf>
    <xf numFmtId="38" fontId="4" fillId="0" borderId="72" xfId="16" applyFont="1" applyBorder="1" applyAlignment="1">
      <alignment vertical="center"/>
    </xf>
    <xf numFmtId="38" fontId="4" fillId="0" borderId="73" xfId="16" applyFont="1" applyBorder="1" applyAlignment="1">
      <alignment vertical="center"/>
    </xf>
    <xf numFmtId="38" fontId="4" fillId="0" borderId="74" xfId="16" applyFont="1" applyFill="1" applyBorder="1" applyAlignment="1">
      <alignment vertical="center"/>
    </xf>
    <xf numFmtId="38" fontId="4" fillId="0" borderId="75" xfId="16" applyFont="1" applyFill="1" applyBorder="1" applyAlignment="1">
      <alignment vertical="center"/>
    </xf>
    <xf numFmtId="38" fontId="4" fillId="0" borderId="76" xfId="16" applyFont="1" applyFill="1" applyBorder="1" applyAlignment="1">
      <alignment vertical="center"/>
    </xf>
    <xf numFmtId="38" fontId="4" fillId="0" borderId="77" xfId="16" applyFont="1" applyBorder="1" applyAlignment="1">
      <alignment vertical="center"/>
    </xf>
    <xf numFmtId="38" fontId="4" fillId="0" borderId="78" xfId="16" applyFont="1" applyBorder="1" applyAlignment="1">
      <alignment vertical="center"/>
    </xf>
    <xf numFmtId="38" fontId="4" fillId="0" borderId="79" xfId="16" applyFont="1" applyBorder="1" applyAlignment="1">
      <alignment vertical="center"/>
    </xf>
    <xf numFmtId="38" fontId="4" fillId="0" borderId="80" xfId="16" applyFont="1" applyBorder="1" applyAlignment="1">
      <alignment vertical="center"/>
    </xf>
    <xf numFmtId="38" fontId="4" fillId="0" borderId="7" xfId="16" applyFont="1" applyBorder="1" applyAlignment="1">
      <alignment horizontal="left" vertical="center"/>
    </xf>
    <xf numFmtId="38" fontId="4" fillId="0" borderId="2" xfId="16" applyFont="1" applyFill="1" applyBorder="1" applyAlignment="1">
      <alignment vertical="center"/>
    </xf>
    <xf numFmtId="38" fontId="4" fillId="0" borderId="63" xfId="16" applyFont="1" applyBorder="1" applyAlignment="1">
      <alignment vertical="center"/>
    </xf>
    <xf numFmtId="38" fontId="4" fillId="0" borderId="65" xfId="16" applyFont="1" applyFill="1" applyBorder="1" applyAlignment="1">
      <alignment vertical="center"/>
    </xf>
    <xf numFmtId="38" fontId="4" fillId="0" borderId="65" xfId="16" applyFont="1" applyBorder="1" applyAlignment="1">
      <alignment vertical="center"/>
    </xf>
    <xf numFmtId="38" fontId="4" fillId="0" borderId="66" xfId="16" applyFont="1" applyBorder="1" applyAlignment="1">
      <alignment vertical="center"/>
    </xf>
    <xf numFmtId="38" fontId="4" fillId="0" borderId="67" xfId="16" applyFont="1" applyBorder="1" applyAlignment="1">
      <alignment vertical="center"/>
    </xf>
    <xf numFmtId="38" fontId="4" fillId="0" borderId="68" xfId="16" applyFont="1" applyBorder="1" applyAlignment="1">
      <alignment vertical="center"/>
    </xf>
    <xf numFmtId="38" fontId="4" fillId="0" borderId="77" xfId="16" applyFont="1" applyFill="1" applyBorder="1" applyAlignment="1">
      <alignment vertical="center" shrinkToFit="1"/>
    </xf>
    <xf numFmtId="38" fontId="4" fillId="0" borderId="81" xfId="16" applyFont="1" applyFill="1" applyBorder="1" applyAlignment="1">
      <alignment vertical="center"/>
    </xf>
    <xf numFmtId="38" fontId="4" fillId="0" borderId="78" xfId="16" applyFont="1" applyBorder="1" applyAlignment="1">
      <alignment vertical="center" shrinkToFit="1"/>
    </xf>
    <xf numFmtId="38" fontId="4" fillId="0" borderId="82" xfId="16" applyFont="1" applyBorder="1" applyAlignment="1">
      <alignment vertical="center"/>
    </xf>
    <xf numFmtId="38" fontId="4" fillId="0" borderId="77" xfId="16" applyFont="1" applyBorder="1" applyAlignment="1">
      <alignment vertical="center" shrinkToFit="1"/>
    </xf>
    <xf numFmtId="38" fontId="4" fillId="0" borderId="81" xfId="16" applyFont="1" applyBorder="1" applyAlignment="1">
      <alignment vertical="center"/>
    </xf>
    <xf numFmtId="38" fontId="4" fillId="0" borderId="83" xfId="16" applyFont="1" applyBorder="1" applyAlignment="1">
      <alignment vertical="center"/>
    </xf>
    <xf numFmtId="38" fontId="4" fillId="0" borderId="84" xfId="16" applyFont="1" applyBorder="1" applyAlignment="1">
      <alignment vertical="center"/>
    </xf>
    <xf numFmtId="38" fontId="4" fillId="0" borderId="85" xfId="16" applyFont="1" applyBorder="1" applyAlignment="1">
      <alignment vertical="center"/>
    </xf>
    <xf numFmtId="38" fontId="4" fillId="0" borderId="74" xfId="16" applyFont="1" applyBorder="1" applyAlignment="1">
      <alignment vertical="center"/>
    </xf>
    <xf numFmtId="38" fontId="4" fillId="0" borderId="75" xfId="16" applyFont="1" applyBorder="1" applyAlignment="1">
      <alignment vertical="center"/>
    </xf>
    <xf numFmtId="38" fontId="4" fillId="0" borderId="76" xfId="16" applyFont="1" applyBorder="1" applyAlignment="1">
      <alignment vertical="center"/>
    </xf>
    <xf numFmtId="38" fontId="4" fillId="0" borderId="86" xfId="16" applyFont="1" applyBorder="1" applyAlignment="1">
      <alignment vertical="center"/>
    </xf>
    <xf numFmtId="38" fontId="4" fillId="0" borderId="87" xfId="16" applyFont="1" applyBorder="1" applyAlignment="1">
      <alignment vertical="center"/>
    </xf>
    <xf numFmtId="38" fontId="4" fillId="0" borderId="88" xfId="16" applyFont="1" applyBorder="1" applyAlignment="1">
      <alignment vertical="center"/>
    </xf>
    <xf numFmtId="38" fontId="4" fillId="0" borderId="89" xfId="16" applyFont="1" applyBorder="1" applyAlignment="1">
      <alignment vertical="center"/>
    </xf>
    <xf numFmtId="38" fontId="4" fillId="0" borderId="90" xfId="16" applyFont="1" applyBorder="1" applyAlignment="1">
      <alignment vertical="center"/>
    </xf>
    <xf numFmtId="38" fontId="4" fillId="0" borderId="91" xfId="16" applyFont="1" applyFill="1" applyBorder="1" applyAlignment="1">
      <alignment vertical="center"/>
    </xf>
    <xf numFmtId="38" fontId="4" fillId="0" borderId="92" xfId="16" applyFont="1" applyFill="1" applyBorder="1" applyAlignment="1">
      <alignment vertical="center"/>
    </xf>
    <xf numFmtId="38" fontId="4" fillId="0" borderId="93" xfId="16" applyFont="1" applyFill="1" applyBorder="1" applyAlignment="1">
      <alignment vertical="center"/>
    </xf>
    <xf numFmtId="38" fontId="4" fillId="0" borderId="94" xfId="16" applyFont="1" applyFill="1" applyBorder="1" applyAlignment="1">
      <alignment vertical="center"/>
    </xf>
    <xf numFmtId="38" fontId="4" fillId="0" borderId="95" xfId="16" applyFont="1" applyBorder="1" applyAlignment="1">
      <alignment vertical="center"/>
    </xf>
    <xf numFmtId="38" fontId="4" fillId="0" borderId="91" xfId="16" applyFont="1" applyBorder="1" applyAlignment="1">
      <alignment vertical="center"/>
    </xf>
    <xf numFmtId="38" fontId="4" fillId="0" borderId="96" xfId="16" applyFont="1" applyBorder="1" applyAlignment="1">
      <alignment vertical="center"/>
    </xf>
    <xf numFmtId="38" fontId="4" fillId="0" borderId="62" xfId="16" applyFont="1" applyBorder="1" applyAlignment="1">
      <alignment vertical="center"/>
    </xf>
    <xf numFmtId="38" fontId="4" fillId="0" borderId="97" xfId="16" applyFont="1" applyFill="1" applyBorder="1" applyAlignment="1">
      <alignment vertical="center"/>
    </xf>
    <xf numFmtId="38" fontId="4" fillId="0" borderId="5" xfId="16" applyFont="1" applyBorder="1" applyAlignment="1">
      <alignment horizontal="left" vertical="center"/>
    </xf>
    <xf numFmtId="38" fontId="4" fillId="0" borderId="98" xfId="16" applyFont="1" applyBorder="1" applyAlignment="1">
      <alignment vertical="center"/>
    </xf>
    <xf numFmtId="38" fontId="4" fillId="0" borderId="99" xfId="16" applyFont="1" applyBorder="1" applyAlignment="1">
      <alignment vertical="center"/>
    </xf>
    <xf numFmtId="38" fontId="4" fillId="0" borderId="100" xfId="16" applyFont="1" applyBorder="1" applyAlignment="1">
      <alignment vertical="center"/>
    </xf>
    <xf numFmtId="38" fontId="4" fillId="0" borderId="59" xfId="16" applyFont="1" applyBorder="1" applyAlignment="1">
      <alignment vertical="center"/>
    </xf>
    <xf numFmtId="38" fontId="4" fillId="0" borderId="60" xfId="16" applyFont="1" applyBorder="1" applyAlignment="1">
      <alignment vertical="center"/>
    </xf>
    <xf numFmtId="38" fontId="4" fillId="0" borderId="55" xfId="16" applyFont="1" applyBorder="1" applyAlignment="1">
      <alignment vertical="center"/>
    </xf>
    <xf numFmtId="38" fontId="4" fillId="0" borderId="25" xfId="16" applyFont="1" applyBorder="1" applyAlignment="1">
      <alignment vertical="center"/>
    </xf>
    <xf numFmtId="38" fontId="4" fillId="0" borderId="100" xfId="16" applyFont="1" applyFill="1" applyBorder="1" applyAlignment="1">
      <alignment vertical="center"/>
    </xf>
    <xf numFmtId="38" fontId="4" fillId="0" borderId="101" xfId="16" applyFont="1" applyFill="1" applyBorder="1" applyAlignment="1">
      <alignment vertical="center"/>
    </xf>
    <xf numFmtId="38" fontId="4" fillId="2" borderId="9" xfId="16" applyFont="1" applyFill="1" applyBorder="1" applyAlignment="1">
      <alignment vertical="center"/>
    </xf>
    <xf numFmtId="38" fontId="4" fillId="2" borderId="34" xfId="16" applyFont="1" applyFill="1" applyBorder="1" applyAlignment="1">
      <alignment vertical="center"/>
    </xf>
    <xf numFmtId="38" fontId="4" fillId="0" borderId="101" xfId="16" applyFont="1" applyBorder="1" applyAlignment="1">
      <alignment vertical="center"/>
    </xf>
    <xf numFmtId="38" fontId="4" fillId="0" borderId="102" xfId="16" applyFont="1" applyBorder="1" applyAlignment="1">
      <alignment vertical="center"/>
    </xf>
    <xf numFmtId="38" fontId="4" fillId="0" borderId="9" xfId="16" applyFont="1" applyBorder="1" applyAlignment="1">
      <alignment vertical="center"/>
    </xf>
    <xf numFmtId="38" fontId="4" fillId="0" borderId="34" xfId="16" applyFont="1" applyBorder="1" applyAlignment="1">
      <alignment vertical="center"/>
    </xf>
    <xf numFmtId="38" fontId="4" fillId="0" borderId="103" xfId="16" applyFont="1" applyBorder="1" applyAlignment="1">
      <alignment vertical="center"/>
    </xf>
    <xf numFmtId="38" fontId="4" fillId="0" borderId="32" xfId="16" applyFont="1" applyBorder="1" applyAlignment="1">
      <alignment vertical="center"/>
    </xf>
    <xf numFmtId="38" fontId="4" fillId="0" borderId="104" xfId="16" applyFont="1" applyBorder="1" applyAlignment="1">
      <alignment vertical="center"/>
    </xf>
    <xf numFmtId="38" fontId="4" fillId="0" borderId="105" xfId="16" applyFont="1" applyBorder="1" applyAlignment="1">
      <alignment vertical="center"/>
    </xf>
    <xf numFmtId="38" fontId="4" fillId="0" borderId="106" xfId="16" applyFont="1" applyFill="1" applyBorder="1" applyAlignment="1">
      <alignment vertical="center"/>
    </xf>
    <xf numFmtId="49" fontId="2" fillId="0" borderId="96" xfId="0" applyNumberFormat="1" applyFont="1" applyBorder="1" applyAlignment="1">
      <alignment horizontal="left" vertical="center"/>
    </xf>
    <xf numFmtId="38" fontId="2" fillId="0" borderId="62" xfId="0" applyNumberFormat="1" applyFont="1" applyBorder="1" applyAlignment="1">
      <alignment vertical="center"/>
    </xf>
    <xf numFmtId="49" fontId="2" fillId="0" borderId="65" xfId="0" applyNumberFormat="1" applyFont="1" applyBorder="1" applyAlignment="1">
      <alignment horizontal="left" vertical="center"/>
    </xf>
    <xf numFmtId="38" fontId="2" fillId="0" borderId="101" xfId="16" applyFont="1" applyBorder="1" applyAlignment="1">
      <alignment vertical="center"/>
    </xf>
    <xf numFmtId="38" fontId="2" fillId="0" borderId="68" xfId="0" applyNumberFormat="1" applyFont="1" applyBorder="1" applyAlignment="1">
      <alignment vertical="center"/>
    </xf>
    <xf numFmtId="49" fontId="2" fillId="0" borderId="99" xfId="0" applyNumberFormat="1" applyFont="1" applyBorder="1" applyAlignment="1">
      <alignment horizontal="left" vertical="center"/>
    </xf>
    <xf numFmtId="38" fontId="2" fillId="0" borderId="107" xfId="16" applyFont="1" applyBorder="1" applyAlignment="1">
      <alignment vertical="center"/>
    </xf>
    <xf numFmtId="38" fontId="2" fillId="0" borderId="60" xfId="0" applyNumberFormat="1" applyFont="1" applyBorder="1" applyAlignment="1">
      <alignment vertical="center"/>
    </xf>
    <xf numFmtId="38" fontId="4" fillId="0" borderId="108" xfId="16" applyFont="1" applyFill="1" applyBorder="1" applyAlignment="1">
      <alignment vertical="center"/>
    </xf>
    <xf numFmtId="38" fontId="4" fillId="0" borderId="3" xfId="0" applyNumberFormat="1" applyFont="1" applyFill="1" applyBorder="1" applyAlignment="1">
      <alignment vertical="center"/>
    </xf>
    <xf numFmtId="38" fontId="4" fillId="0" borderId="34" xfId="0" applyNumberFormat="1" applyFont="1" applyFill="1" applyBorder="1" applyAlignment="1">
      <alignment vertical="center"/>
    </xf>
    <xf numFmtId="38" fontId="4" fillId="0" borderId="63" xfId="16" applyFont="1" applyFill="1" applyBorder="1" applyAlignment="1">
      <alignment vertical="center"/>
    </xf>
    <xf numFmtId="38" fontId="4" fillId="0" borderId="5" xfId="0" applyNumberFormat="1" applyFont="1" applyFill="1" applyBorder="1" applyAlignment="1">
      <alignment vertical="center"/>
    </xf>
    <xf numFmtId="38" fontId="4" fillId="0" borderId="99" xfId="16" applyFont="1" applyFill="1" applyBorder="1" applyAlignment="1">
      <alignment vertical="center"/>
    </xf>
    <xf numFmtId="38" fontId="4" fillId="0" borderId="59" xfId="0" applyNumberFormat="1" applyFont="1" applyFill="1" applyBorder="1" applyAlignment="1">
      <alignment vertical="center"/>
    </xf>
    <xf numFmtId="38" fontId="4" fillId="0" borderId="60" xfId="0" applyNumberFormat="1" applyFont="1" applyFill="1" applyBorder="1" applyAlignment="1">
      <alignment vertical="center"/>
    </xf>
    <xf numFmtId="38" fontId="4" fillId="0" borderId="96" xfId="16" applyFont="1" applyFill="1" applyBorder="1" applyAlignment="1">
      <alignment vertical="center"/>
    </xf>
    <xf numFmtId="38" fontId="4" fillId="0" borderId="61" xfId="0" applyNumberFormat="1" applyFont="1" applyFill="1" applyBorder="1" applyAlignment="1">
      <alignment vertical="center"/>
    </xf>
    <xf numFmtId="38" fontId="4" fillId="0" borderId="62" xfId="0" applyNumberFormat="1" applyFont="1" applyFill="1" applyBorder="1" applyAlignment="1">
      <alignment vertical="center"/>
    </xf>
    <xf numFmtId="38" fontId="4" fillId="0" borderId="86" xfId="16" applyFont="1" applyFill="1" applyBorder="1" applyAlignment="1">
      <alignment vertical="center"/>
    </xf>
    <xf numFmtId="38" fontId="4" fillId="0" borderId="27" xfId="0" applyNumberFormat="1" applyFont="1" applyFill="1" applyBorder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4" fillId="0" borderId="109" xfId="16" applyFont="1" applyFill="1" applyBorder="1" applyAlignment="1">
      <alignment vertical="center"/>
    </xf>
    <xf numFmtId="38" fontId="4" fillId="0" borderId="103" xfId="16" applyFont="1" applyFill="1" applyBorder="1" applyAlignment="1">
      <alignment vertical="center"/>
    </xf>
    <xf numFmtId="38" fontId="4" fillId="0" borderId="68" xfId="0" applyNumberFormat="1" applyFont="1" applyFill="1" applyBorder="1" applyAlignment="1">
      <alignment vertical="center"/>
    </xf>
    <xf numFmtId="38" fontId="4" fillId="0" borderId="110" xfId="16" applyFont="1" applyFill="1" applyBorder="1" applyAlignment="1">
      <alignment vertical="center"/>
    </xf>
    <xf numFmtId="38" fontId="4" fillId="0" borderId="105" xfId="16" applyFont="1" applyFill="1" applyBorder="1" applyAlignment="1">
      <alignment vertical="center"/>
    </xf>
    <xf numFmtId="38" fontId="4" fillId="0" borderId="34" xfId="0" applyNumberFormat="1" applyFont="1" applyBorder="1" applyAlignment="1">
      <alignment vertical="center"/>
    </xf>
    <xf numFmtId="38" fontId="4" fillId="0" borderId="110" xfId="16" applyFont="1" applyBorder="1" applyAlignment="1">
      <alignment vertical="center"/>
    </xf>
    <xf numFmtId="38" fontId="4" fillId="0" borderId="60" xfId="0" applyNumberFormat="1" applyFont="1" applyBorder="1" applyAlignment="1">
      <alignment vertical="center"/>
    </xf>
    <xf numFmtId="38" fontId="4" fillId="2" borderId="55" xfId="16" applyFont="1" applyFill="1" applyBorder="1" applyAlignment="1">
      <alignment vertical="center"/>
    </xf>
    <xf numFmtId="38" fontId="4" fillId="2" borderId="4" xfId="16" applyFont="1" applyFill="1" applyBorder="1" applyAlignment="1">
      <alignment vertical="center"/>
    </xf>
    <xf numFmtId="38" fontId="4" fillId="2" borderId="25" xfId="0" applyNumberFormat="1" applyFont="1" applyFill="1" applyBorder="1" applyAlignment="1">
      <alignment vertical="center"/>
    </xf>
    <xf numFmtId="38" fontId="4" fillId="0" borderId="25" xfId="0" applyNumberFormat="1" applyFont="1" applyBorder="1" applyAlignment="1">
      <alignment vertical="center"/>
    </xf>
    <xf numFmtId="38" fontId="4" fillId="0" borderId="109" xfId="16" applyFont="1" applyBorder="1" applyAlignment="1">
      <alignment vertical="center"/>
    </xf>
    <xf numFmtId="38" fontId="4" fillId="0" borderId="68" xfId="0" applyNumberFormat="1" applyFont="1" applyBorder="1" applyAlignment="1">
      <alignment vertical="center"/>
    </xf>
    <xf numFmtId="38" fontId="4" fillId="0" borderId="111" xfId="16" applyFont="1" applyBorder="1" applyAlignment="1">
      <alignment vertical="center"/>
    </xf>
    <xf numFmtId="38" fontId="4" fillId="0" borderId="76" xfId="0" applyNumberFormat="1" applyFont="1" applyBorder="1" applyAlignment="1">
      <alignment vertical="center"/>
    </xf>
    <xf numFmtId="38" fontId="4" fillId="0" borderId="112" xfId="16" applyFont="1" applyBorder="1" applyAlignment="1">
      <alignment vertical="center"/>
    </xf>
    <xf numFmtId="38" fontId="4" fillId="0" borderId="88" xfId="16" applyFont="1" applyFill="1" applyBorder="1" applyAlignment="1">
      <alignment vertical="center"/>
    </xf>
    <xf numFmtId="38" fontId="4" fillId="0" borderId="89" xfId="16" applyFont="1" applyFill="1" applyBorder="1" applyAlignment="1">
      <alignment vertical="center"/>
    </xf>
    <xf numFmtId="38" fontId="4" fillId="0" borderId="113" xfId="16" applyFont="1" applyBorder="1" applyAlignment="1">
      <alignment vertical="center"/>
    </xf>
    <xf numFmtId="38" fontId="4" fillId="0" borderId="65" xfId="16" applyFont="1" applyBorder="1" applyAlignment="1">
      <alignment vertical="center" shrinkToFit="1"/>
    </xf>
    <xf numFmtId="38" fontId="4" fillId="0" borderId="42" xfId="16" applyFont="1" applyBorder="1" applyAlignment="1">
      <alignment vertical="center" shrinkToFit="1"/>
    </xf>
    <xf numFmtId="38" fontId="2" fillId="0" borderId="9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  <xf numFmtId="38" fontId="2" fillId="0" borderId="34" xfId="0" applyNumberFormat="1" applyFont="1" applyFill="1" applyBorder="1" applyAlignment="1">
      <alignment vertical="center"/>
    </xf>
    <xf numFmtId="0" fontId="2" fillId="0" borderId="109" xfId="0" applyFont="1" applyFill="1" applyBorder="1" applyAlignment="1">
      <alignment vertical="center"/>
    </xf>
    <xf numFmtId="0" fontId="2" fillId="0" borderId="103" xfId="0" applyFont="1" applyFill="1" applyBorder="1" applyAlignment="1">
      <alignment vertical="center"/>
    </xf>
    <xf numFmtId="38" fontId="2" fillId="0" borderId="66" xfId="16" applyFont="1" applyFill="1" applyBorder="1" applyAlignment="1">
      <alignment vertical="center"/>
    </xf>
    <xf numFmtId="38" fontId="2" fillId="0" borderId="67" xfId="16" applyFont="1" applyFill="1" applyBorder="1" applyAlignment="1">
      <alignment vertical="center"/>
    </xf>
    <xf numFmtId="38" fontId="2" fillId="0" borderId="68" xfId="0" applyNumberFormat="1" applyFont="1" applyFill="1" applyBorder="1" applyAlignment="1">
      <alignment vertical="center"/>
    </xf>
    <xf numFmtId="0" fontId="2" fillId="0" borderId="112" xfId="0" applyFont="1" applyFill="1" applyBorder="1" applyAlignment="1">
      <alignment vertical="center"/>
    </xf>
    <xf numFmtId="0" fontId="2" fillId="0" borderId="104" xfId="0" applyFont="1" applyFill="1" applyBorder="1" applyAlignment="1">
      <alignment vertical="center"/>
    </xf>
    <xf numFmtId="38" fontId="2" fillId="0" borderId="88" xfId="16" applyFont="1" applyFill="1" applyBorder="1" applyAlignment="1">
      <alignment vertical="center"/>
    </xf>
    <xf numFmtId="38" fontId="2" fillId="0" borderId="89" xfId="16" applyFont="1" applyFill="1" applyBorder="1" applyAlignment="1">
      <alignment vertical="center"/>
    </xf>
    <xf numFmtId="38" fontId="2" fillId="0" borderId="90" xfId="0" applyNumberFormat="1" applyFont="1" applyFill="1" applyBorder="1" applyAlignment="1">
      <alignment vertical="center"/>
    </xf>
    <xf numFmtId="0" fontId="2" fillId="0" borderId="110" xfId="0" applyFont="1" applyBorder="1" applyAlignment="1">
      <alignment vertical="center"/>
    </xf>
    <xf numFmtId="0" fontId="2" fillId="0" borderId="105" xfId="0" applyFont="1" applyBorder="1" applyAlignment="1">
      <alignment vertical="center"/>
    </xf>
    <xf numFmtId="180" fontId="2" fillId="0" borderId="100" xfId="0" applyNumberFormat="1" applyFont="1" applyFill="1" applyBorder="1" applyAlignment="1">
      <alignment vertical="center"/>
    </xf>
    <xf numFmtId="180" fontId="2" fillId="0" borderId="59" xfId="0" applyNumberFormat="1" applyFont="1" applyFill="1" applyBorder="1" applyAlignment="1">
      <alignment vertical="center"/>
    </xf>
    <xf numFmtId="180" fontId="2" fillId="0" borderId="60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" xfId="0" applyNumberFormat="1" applyFont="1" applyFill="1" applyBorder="1" applyAlignment="1">
      <alignment vertical="center"/>
    </xf>
    <xf numFmtId="179" fontId="2" fillId="0" borderId="34" xfId="0" applyNumberFormat="1" applyFont="1" applyFill="1" applyBorder="1" applyAlignment="1">
      <alignment vertical="center"/>
    </xf>
    <xf numFmtId="0" fontId="2" fillId="0" borderId="109" xfId="0" applyFont="1" applyBorder="1" applyAlignment="1">
      <alignment vertical="center"/>
    </xf>
    <xf numFmtId="0" fontId="2" fillId="0" borderId="103" xfId="0" applyFont="1" applyBorder="1" applyAlignment="1">
      <alignment vertical="center"/>
    </xf>
    <xf numFmtId="179" fontId="2" fillId="0" borderId="66" xfId="0" applyNumberFormat="1" applyFont="1" applyFill="1" applyBorder="1" applyAlignment="1">
      <alignment vertical="center"/>
    </xf>
    <xf numFmtId="179" fontId="2" fillId="0" borderId="67" xfId="0" applyNumberFormat="1" applyFont="1" applyFill="1" applyBorder="1" applyAlignment="1">
      <alignment vertical="center"/>
    </xf>
    <xf numFmtId="179" fontId="2" fillId="0" borderId="68" xfId="0" applyNumberFormat="1" applyFont="1" applyFill="1" applyBorder="1" applyAlignment="1">
      <alignment vertical="center"/>
    </xf>
    <xf numFmtId="179" fontId="2" fillId="0" borderId="100" xfId="0" applyNumberFormat="1" applyFont="1" applyFill="1" applyBorder="1" applyAlignment="1">
      <alignment vertical="center"/>
    </xf>
    <xf numFmtId="179" fontId="2" fillId="0" borderId="59" xfId="0" applyNumberFormat="1" applyFont="1" applyFill="1" applyBorder="1" applyAlignment="1">
      <alignment vertical="center"/>
    </xf>
    <xf numFmtId="179" fontId="2" fillId="0" borderId="60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178" fontId="2" fillId="0" borderId="55" xfId="0" applyNumberFormat="1" applyFont="1" applyFill="1" applyBorder="1" applyAlignment="1">
      <alignment vertical="center"/>
    </xf>
    <xf numFmtId="178" fontId="2" fillId="0" borderId="4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8" fontId="2" fillId="0" borderId="66" xfId="0" applyNumberFormat="1" applyFont="1" applyFill="1" applyBorder="1" applyAlignment="1">
      <alignment vertical="center"/>
    </xf>
    <xf numFmtId="178" fontId="2" fillId="0" borderId="67" xfId="0" applyNumberFormat="1" applyFont="1" applyFill="1" applyBorder="1" applyAlignment="1">
      <alignment vertical="center"/>
    </xf>
    <xf numFmtId="178" fontId="2" fillId="0" borderId="68" xfId="0" applyNumberFormat="1" applyFont="1" applyFill="1" applyBorder="1" applyAlignment="1">
      <alignment vertical="center"/>
    </xf>
    <xf numFmtId="0" fontId="2" fillId="0" borderId="112" xfId="0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178" fontId="2" fillId="0" borderId="88" xfId="0" applyNumberFormat="1" applyFont="1" applyFill="1" applyBorder="1" applyAlignment="1">
      <alignment vertical="center"/>
    </xf>
    <xf numFmtId="178" fontId="2" fillId="0" borderId="89" xfId="0" applyNumberFormat="1" applyFont="1" applyFill="1" applyBorder="1" applyAlignment="1">
      <alignment vertical="center"/>
    </xf>
    <xf numFmtId="178" fontId="2" fillId="0" borderId="90" xfId="0" applyNumberFormat="1" applyFont="1" applyFill="1" applyBorder="1" applyAlignment="1">
      <alignment vertical="center"/>
    </xf>
    <xf numFmtId="0" fontId="2" fillId="0" borderId="113" xfId="0" applyFont="1" applyBorder="1" applyAlignment="1">
      <alignment horizontal="center"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178" fontId="2" fillId="0" borderId="100" xfId="0" applyNumberFormat="1" applyFont="1" applyFill="1" applyBorder="1" applyAlignment="1">
      <alignment vertical="center"/>
    </xf>
    <xf numFmtId="178" fontId="2" fillId="0" borderId="59" xfId="0" applyNumberFormat="1" applyFont="1" applyFill="1" applyBorder="1" applyAlignment="1">
      <alignment vertical="center"/>
    </xf>
    <xf numFmtId="178" fontId="2" fillId="0" borderId="60" xfId="0" applyNumberFormat="1" applyFont="1" applyFill="1" applyBorder="1" applyAlignment="1">
      <alignment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178" fontId="2" fillId="0" borderId="97" xfId="0" applyNumberFormat="1" applyFont="1" applyFill="1" applyBorder="1" applyAlignment="1">
      <alignment vertical="center"/>
    </xf>
    <xf numFmtId="178" fontId="2" fillId="0" borderId="61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99" xfId="0" applyFont="1" applyBorder="1" applyAlignment="1">
      <alignment vertical="center"/>
    </xf>
    <xf numFmtId="178" fontId="2" fillId="0" borderId="66" xfId="0" applyNumberFormat="1" applyFont="1" applyBorder="1" applyAlignment="1">
      <alignment vertical="center"/>
    </xf>
    <xf numFmtId="178" fontId="2" fillId="0" borderId="67" xfId="0" applyNumberFormat="1" applyFont="1" applyBorder="1" applyAlignment="1">
      <alignment vertical="center"/>
    </xf>
    <xf numFmtId="178" fontId="2" fillId="0" borderId="68" xfId="0" applyNumberFormat="1" applyFont="1" applyBorder="1" applyAlignment="1">
      <alignment vertical="center"/>
    </xf>
    <xf numFmtId="178" fontId="2" fillId="0" borderId="100" xfId="0" applyNumberFormat="1" applyFont="1" applyBorder="1" applyAlignment="1">
      <alignment vertical="center"/>
    </xf>
    <xf numFmtId="178" fontId="2" fillId="0" borderId="59" xfId="0" applyNumberFormat="1" applyFont="1" applyBorder="1" applyAlignment="1">
      <alignment vertical="center"/>
    </xf>
    <xf numFmtId="178" fontId="2" fillId="0" borderId="60" xfId="0" applyNumberFormat="1" applyFont="1" applyBorder="1" applyAlignment="1">
      <alignment vertical="center"/>
    </xf>
    <xf numFmtId="0" fontId="2" fillId="0" borderId="114" xfId="0" applyFont="1" applyBorder="1" applyAlignment="1">
      <alignment vertical="center"/>
    </xf>
    <xf numFmtId="176" fontId="2" fillId="2" borderId="22" xfId="16" applyNumberFormat="1" applyFont="1" applyFill="1" applyBorder="1" applyAlignment="1">
      <alignment vertical="center"/>
    </xf>
    <xf numFmtId="176" fontId="2" fillId="2" borderId="0" xfId="16" applyNumberFormat="1" applyFont="1" applyFill="1" applyBorder="1" applyAlignment="1">
      <alignment vertical="center"/>
    </xf>
    <xf numFmtId="176" fontId="2" fillId="2" borderId="25" xfId="16" applyNumberFormat="1" applyFont="1" applyFill="1" applyBorder="1" applyAlignment="1">
      <alignment vertical="center"/>
    </xf>
    <xf numFmtId="176" fontId="2" fillId="0" borderId="118" xfId="16" applyNumberFormat="1" applyFont="1" applyBorder="1" applyAlignment="1">
      <alignment vertical="center"/>
    </xf>
    <xf numFmtId="176" fontId="2" fillId="0" borderId="95" xfId="16" applyNumberFormat="1" applyFont="1" applyBorder="1" applyAlignment="1">
      <alignment vertical="center"/>
    </xf>
    <xf numFmtId="176" fontId="2" fillId="0" borderId="76" xfId="16" applyNumberFormat="1" applyFont="1" applyBorder="1" applyAlignment="1">
      <alignment vertical="center"/>
    </xf>
    <xf numFmtId="176" fontId="2" fillId="0" borderId="119" xfId="16" applyNumberFormat="1" applyFont="1" applyBorder="1" applyAlignment="1">
      <alignment vertical="center"/>
    </xf>
    <xf numFmtId="176" fontId="2" fillId="0" borderId="120" xfId="16" applyNumberFormat="1" applyFont="1" applyBorder="1" applyAlignment="1">
      <alignment vertical="center"/>
    </xf>
    <xf numFmtId="176" fontId="2" fillId="0" borderId="71" xfId="16" applyNumberFormat="1" applyFont="1" applyBorder="1" applyAlignment="1">
      <alignment vertical="center"/>
    </xf>
    <xf numFmtId="176" fontId="4" fillId="0" borderId="0" xfId="16" applyNumberFormat="1" applyFont="1" applyBorder="1" applyAlignment="1">
      <alignment vertical="center"/>
    </xf>
    <xf numFmtId="176" fontId="4" fillId="0" borderId="2" xfId="16" applyNumberFormat="1" applyFont="1" applyBorder="1" applyAlignment="1">
      <alignment horizontal="right" vertical="center"/>
    </xf>
    <xf numFmtId="176" fontId="4" fillId="0" borderId="1" xfId="16" applyNumberFormat="1" applyFont="1" applyBorder="1" applyAlignment="1">
      <alignment vertical="center"/>
    </xf>
    <xf numFmtId="176" fontId="4" fillId="0" borderId="72" xfId="16" applyNumberFormat="1" applyFont="1" applyBorder="1" applyAlignment="1">
      <alignment vertical="center"/>
    </xf>
    <xf numFmtId="176" fontId="4" fillId="0" borderId="78" xfId="16" applyNumberFormat="1" applyFont="1" applyBorder="1" applyAlignment="1">
      <alignment horizontal="right" vertical="center"/>
    </xf>
    <xf numFmtId="176" fontId="4" fillId="0" borderId="77" xfId="16" applyNumberFormat="1" applyFont="1" applyBorder="1" applyAlignment="1">
      <alignment vertical="center"/>
    </xf>
    <xf numFmtId="176" fontId="4" fillId="0" borderId="77" xfId="16" applyNumberFormat="1" applyFont="1" applyBorder="1" applyAlignment="1">
      <alignment horizontal="right" vertical="center"/>
    </xf>
    <xf numFmtId="176" fontId="5" fillId="0" borderId="121" xfId="16" applyNumberFormat="1" applyFont="1" applyBorder="1" applyAlignment="1">
      <alignment horizontal="center" vertical="center" shrinkToFit="1"/>
    </xf>
    <xf numFmtId="176" fontId="4" fillId="0" borderId="80" xfId="16" applyNumberFormat="1" applyFont="1" applyBorder="1" applyAlignment="1">
      <alignment horizontal="center" vertical="center" shrinkToFit="1"/>
    </xf>
    <xf numFmtId="176" fontId="5" fillId="0" borderId="56" xfId="16" applyNumberFormat="1" applyFont="1" applyBorder="1" applyAlignment="1">
      <alignment horizontal="center" vertical="center" shrinkToFit="1"/>
    </xf>
    <xf numFmtId="176" fontId="5" fillId="0" borderId="56" xfId="16" applyNumberFormat="1" applyFont="1" applyBorder="1" applyAlignment="1">
      <alignment horizontal="left" vertical="center" shrinkToFit="1"/>
    </xf>
    <xf numFmtId="176" fontId="5" fillId="0" borderId="72" xfId="16" applyNumberFormat="1" applyFont="1" applyBorder="1" applyAlignment="1">
      <alignment horizontal="center" vertical="center" shrinkToFit="1"/>
    </xf>
    <xf numFmtId="176" fontId="4" fillId="0" borderId="78" xfId="16" applyNumberFormat="1" applyFont="1" applyBorder="1" applyAlignment="1">
      <alignment horizontal="center" vertical="center" shrinkToFit="1"/>
    </xf>
    <xf numFmtId="176" fontId="5" fillId="0" borderId="77" xfId="16" applyNumberFormat="1" applyFont="1" applyBorder="1" applyAlignment="1">
      <alignment horizontal="center" vertical="center" shrinkToFit="1"/>
    </xf>
    <xf numFmtId="176" fontId="4" fillId="0" borderId="77" xfId="16" applyNumberFormat="1" applyFont="1" applyBorder="1" applyAlignment="1">
      <alignment horizontal="center" vertical="center" shrinkToFit="1"/>
    </xf>
    <xf numFmtId="38" fontId="4" fillId="0" borderId="57" xfId="16" applyFont="1" applyBorder="1" applyAlignment="1">
      <alignment vertical="center"/>
    </xf>
    <xf numFmtId="38" fontId="4" fillId="0" borderId="106" xfId="16" applyFont="1" applyBorder="1" applyAlignment="1">
      <alignment vertical="center"/>
    </xf>
    <xf numFmtId="38" fontId="4" fillId="0" borderId="58" xfId="16" applyFont="1" applyBorder="1" applyAlignment="1">
      <alignment vertical="center"/>
    </xf>
    <xf numFmtId="38" fontId="4" fillId="0" borderId="90" xfId="16" applyFont="1" applyFill="1" applyBorder="1" applyAlignment="1">
      <alignment vertical="center"/>
    </xf>
    <xf numFmtId="38" fontId="4" fillId="0" borderId="107" xfId="16" applyFont="1" applyBorder="1" applyAlignment="1">
      <alignment vertical="center"/>
    </xf>
    <xf numFmtId="38" fontId="2" fillId="2" borderId="55" xfId="16" applyFont="1" applyFill="1" applyBorder="1" applyAlignment="1">
      <alignment vertical="center"/>
    </xf>
    <xf numFmtId="177" fontId="2" fillId="2" borderId="4" xfId="16" applyNumberFormat="1" applyFont="1" applyFill="1" applyBorder="1" applyAlignment="1">
      <alignment horizontal="right" vertical="center"/>
    </xf>
    <xf numFmtId="38" fontId="2" fillId="2" borderId="22" xfId="16" applyFont="1" applyFill="1" applyBorder="1" applyAlignment="1">
      <alignment vertical="center"/>
    </xf>
    <xf numFmtId="40" fontId="2" fillId="2" borderId="122" xfId="16" applyNumberFormat="1" applyFont="1" applyFill="1" applyBorder="1" applyAlignment="1">
      <alignment horizontal="right" vertical="center"/>
    </xf>
    <xf numFmtId="38" fontId="2" fillId="0" borderId="65" xfId="16" applyFont="1" applyBorder="1" applyAlignment="1">
      <alignment vertical="center"/>
    </xf>
    <xf numFmtId="38" fontId="2" fillId="0" borderId="66" xfId="16" applyFont="1" applyBorder="1" applyAlignment="1">
      <alignment vertical="center"/>
    </xf>
    <xf numFmtId="177" fontId="2" fillId="0" borderId="67" xfId="16" applyNumberFormat="1" applyFont="1" applyBorder="1" applyAlignment="1">
      <alignment vertical="center"/>
    </xf>
    <xf numFmtId="38" fontId="2" fillId="0" borderId="123" xfId="16" applyFont="1" applyBorder="1" applyAlignment="1">
      <alignment vertical="center"/>
    </xf>
    <xf numFmtId="176" fontId="2" fillId="0" borderId="124" xfId="16" applyNumberFormat="1" applyFont="1" applyBorder="1" applyAlignment="1">
      <alignment vertical="center"/>
    </xf>
    <xf numFmtId="38" fontId="2" fillId="0" borderId="99" xfId="16" applyFont="1" applyBorder="1" applyAlignment="1">
      <alignment vertical="center"/>
    </xf>
    <xf numFmtId="38" fontId="2" fillId="0" borderId="100" xfId="16" applyFont="1" applyFill="1" applyBorder="1" applyAlignment="1">
      <alignment vertical="center"/>
    </xf>
    <xf numFmtId="177" fontId="2" fillId="0" borderId="59" xfId="16" applyNumberFormat="1" applyFont="1" applyFill="1" applyBorder="1" applyAlignment="1">
      <alignment vertical="center"/>
    </xf>
    <xf numFmtId="38" fontId="2" fillId="0" borderId="125" xfId="16" applyFont="1" applyFill="1" applyBorder="1" applyAlignment="1">
      <alignment vertical="center"/>
    </xf>
    <xf numFmtId="176" fontId="2" fillId="0" borderId="126" xfId="16" applyNumberFormat="1" applyFont="1" applyFill="1" applyBorder="1" applyAlignment="1">
      <alignment vertical="center"/>
    </xf>
    <xf numFmtId="177" fontId="2" fillId="0" borderId="3" xfId="16" applyNumberFormat="1" applyFont="1" applyFill="1" applyBorder="1" applyAlignment="1">
      <alignment vertical="center"/>
    </xf>
    <xf numFmtId="38" fontId="2" fillId="0" borderId="48" xfId="16" applyFont="1" applyFill="1" applyBorder="1" applyAlignment="1">
      <alignment vertical="center"/>
    </xf>
    <xf numFmtId="176" fontId="2" fillId="0" borderId="127" xfId="16" applyNumberFormat="1" applyFont="1" applyFill="1" applyBorder="1" applyAlignment="1">
      <alignment vertical="center"/>
    </xf>
    <xf numFmtId="38" fontId="2" fillId="0" borderId="100" xfId="16" applyFont="1" applyBorder="1" applyAlignment="1">
      <alignment vertical="center"/>
    </xf>
    <xf numFmtId="38" fontId="2" fillId="0" borderId="125" xfId="16" applyFont="1" applyBorder="1" applyAlignment="1">
      <alignment vertical="center"/>
    </xf>
    <xf numFmtId="176" fontId="2" fillId="0" borderId="126" xfId="16" applyNumberFormat="1" applyFont="1" applyBorder="1" applyAlignment="1">
      <alignment vertical="center"/>
    </xf>
    <xf numFmtId="38" fontId="2" fillId="0" borderId="27" xfId="16" applyFont="1" applyFill="1" applyBorder="1" applyAlignment="1">
      <alignment vertical="center"/>
    </xf>
    <xf numFmtId="38" fontId="2" fillId="0" borderId="39" xfId="16" applyFont="1" applyFill="1" applyBorder="1" applyAlignment="1">
      <alignment vertical="center"/>
    </xf>
    <xf numFmtId="38" fontId="2" fillId="0" borderId="16" xfId="16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45" xfId="16" applyFont="1" applyFill="1" applyBorder="1" applyAlignment="1">
      <alignment vertical="center"/>
    </xf>
    <xf numFmtId="38" fontId="2" fillId="0" borderId="41" xfId="16" applyFont="1" applyFill="1" applyBorder="1" applyAlignment="1">
      <alignment vertical="center"/>
    </xf>
    <xf numFmtId="38" fontId="2" fillId="0" borderId="30" xfId="16" applyFont="1" applyFill="1" applyBorder="1" applyAlignment="1">
      <alignment vertical="center"/>
    </xf>
    <xf numFmtId="38" fontId="2" fillId="0" borderId="32" xfId="0" applyNumberFormat="1" applyFont="1" applyFill="1" applyBorder="1" applyAlignment="1">
      <alignment vertical="center"/>
    </xf>
    <xf numFmtId="38" fontId="2" fillId="0" borderId="103" xfId="16" applyFont="1" applyBorder="1" applyAlignment="1">
      <alignment vertical="center"/>
    </xf>
    <xf numFmtId="38" fontId="2" fillId="0" borderId="105" xfId="16" applyFont="1" applyBorder="1" applyAlignment="1">
      <alignment vertical="center"/>
    </xf>
    <xf numFmtId="38" fontId="2" fillId="0" borderId="59" xfId="16" applyFont="1" applyFill="1" applyBorder="1" applyAlignment="1">
      <alignment vertical="center"/>
    </xf>
    <xf numFmtId="38" fontId="2" fillId="0" borderId="60" xfId="0" applyNumberFormat="1" applyFont="1" applyFill="1" applyBorder="1" applyAlignment="1">
      <alignment vertical="center"/>
    </xf>
    <xf numFmtId="38" fontId="2" fillId="0" borderId="104" xfId="16" applyFont="1" applyBorder="1" applyAlignment="1">
      <alignment vertical="center"/>
    </xf>
    <xf numFmtId="38" fontId="2" fillId="0" borderId="55" xfId="16" applyFont="1" applyFill="1" applyBorder="1" applyAlignment="1">
      <alignment vertical="center"/>
    </xf>
    <xf numFmtId="38" fontId="2" fillId="0" borderId="25" xfId="0" applyNumberFormat="1" applyFont="1" applyFill="1" applyBorder="1" applyAlignment="1">
      <alignment vertical="center"/>
    </xf>
    <xf numFmtId="38" fontId="4" fillId="2" borderId="3" xfId="16" applyFont="1" applyFill="1" applyBorder="1" applyAlignment="1">
      <alignment vertical="center"/>
    </xf>
    <xf numFmtId="0" fontId="4" fillId="0" borderId="103" xfId="0" applyFont="1" applyBorder="1" applyAlignment="1">
      <alignment vertical="center"/>
    </xf>
    <xf numFmtId="176" fontId="4" fillId="0" borderId="66" xfId="16" applyNumberFormat="1" applyFont="1" applyFill="1" applyBorder="1" applyAlignment="1">
      <alignment vertical="center"/>
    </xf>
    <xf numFmtId="176" fontId="4" fillId="0" borderId="67" xfId="16" applyNumberFormat="1" applyFont="1" applyFill="1" applyBorder="1" applyAlignment="1">
      <alignment vertical="center"/>
    </xf>
    <xf numFmtId="176" fontId="4" fillId="0" borderId="68" xfId="16" applyNumberFormat="1" applyFont="1" applyFill="1" applyBorder="1" applyAlignment="1">
      <alignment vertical="center"/>
    </xf>
    <xf numFmtId="0" fontId="4" fillId="0" borderId="105" xfId="0" applyFont="1" applyBorder="1" applyAlignment="1">
      <alignment vertical="center"/>
    </xf>
    <xf numFmtId="176" fontId="4" fillId="0" borderId="100" xfId="16" applyNumberFormat="1" applyFont="1" applyFill="1" applyBorder="1" applyAlignment="1">
      <alignment vertical="center"/>
    </xf>
    <xf numFmtId="176" fontId="4" fillId="0" borderId="59" xfId="16" applyNumberFormat="1" applyFont="1" applyFill="1" applyBorder="1" applyAlignment="1">
      <alignment vertical="center"/>
    </xf>
    <xf numFmtId="176" fontId="4" fillId="0" borderId="60" xfId="16" applyNumberFormat="1" applyFont="1" applyFill="1" applyBorder="1" applyAlignment="1">
      <alignment vertical="center"/>
    </xf>
    <xf numFmtId="0" fontId="4" fillId="0" borderId="58" xfId="0" applyFont="1" applyBorder="1" applyAlignment="1">
      <alignment vertical="center"/>
    </xf>
    <xf numFmtId="38" fontId="4" fillId="0" borderId="97" xfId="16" applyFont="1" applyBorder="1" applyAlignment="1">
      <alignment/>
    </xf>
    <xf numFmtId="38" fontId="4" fillId="0" borderId="61" xfId="16" applyFont="1" applyBorder="1" applyAlignment="1">
      <alignment/>
    </xf>
    <xf numFmtId="38" fontId="4" fillId="0" borderId="66" xfId="16" applyFont="1" applyBorder="1" applyAlignment="1">
      <alignment/>
    </xf>
    <xf numFmtId="38" fontId="4" fillId="0" borderId="67" xfId="16" applyFont="1" applyBorder="1" applyAlignment="1">
      <alignment/>
    </xf>
    <xf numFmtId="38" fontId="4" fillId="0" borderId="100" xfId="16" applyFont="1" applyBorder="1" applyAlignment="1">
      <alignment/>
    </xf>
    <xf numFmtId="38" fontId="4" fillId="0" borderId="59" xfId="16" applyFont="1" applyBorder="1" applyAlignment="1">
      <alignment/>
    </xf>
    <xf numFmtId="0" fontId="4" fillId="0" borderId="104" xfId="0" applyFont="1" applyBorder="1" applyAlignment="1">
      <alignment vertical="center"/>
    </xf>
    <xf numFmtId="38" fontId="2" fillId="0" borderId="109" xfId="16" applyFont="1" applyBorder="1" applyAlignment="1">
      <alignment vertical="center"/>
    </xf>
    <xf numFmtId="38" fontId="2" fillId="0" borderId="110" xfId="16" applyFont="1" applyBorder="1" applyAlignment="1">
      <alignment vertical="center"/>
    </xf>
    <xf numFmtId="38" fontId="2" fillId="0" borderId="112" xfId="16" applyFont="1" applyBorder="1" applyAlignment="1">
      <alignment vertical="center"/>
    </xf>
    <xf numFmtId="38" fontId="2" fillId="0" borderId="77" xfId="16" applyFont="1" applyBorder="1" applyAlignment="1">
      <alignment vertical="center"/>
    </xf>
    <xf numFmtId="38" fontId="2" fillId="0" borderId="80" xfId="16" applyFont="1" applyBorder="1" applyAlignment="1">
      <alignment vertical="center"/>
    </xf>
    <xf numFmtId="38" fontId="2" fillId="0" borderId="83" xfId="16" applyFont="1" applyBorder="1" applyAlignment="1">
      <alignment vertical="center"/>
    </xf>
    <xf numFmtId="38" fontId="4" fillId="0" borderId="128" xfId="16" applyFont="1" applyBorder="1" applyAlignment="1">
      <alignment vertical="center"/>
    </xf>
    <xf numFmtId="38" fontId="4" fillId="0" borderId="71" xfId="16" applyFont="1" applyBorder="1" applyAlignment="1">
      <alignment vertical="center"/>
    </xf>
    <xf numFmtId="38" fontId="0" fillId="5" borderId="0" xfId="16" applyFill="1" applyAlignment="1">
      <alignment vertical="center"/>
    </xf>
    <xf numFmtId="38" fontId="4" fillId="0" borderId="129" xfId="16" applyFont="1" applyBorder="1" applyAlignment="1">
      <alignment vertical="center"/>
    </xf>
    <xf numFmtId="38" fontId="6" fillId="0" borderId="108" xfId="16" applyFont="1" applyBorder="1" applyAlignment="1">
      <alignment vertical="center"/>
    </xf>
    <xf numFmtId="176" fontId="5" fillId="0" borderId="0" xfId="16" applyNumberFormat="1" applyFont="1" applyBorder="1" applyAlignment="1">
      <alignment horizontal="center" vertical="center" shrinkToFit="1"/>
    </xf>
    <xf numFmtId="176" fontId="4" fillId="0" borderId="2" xfId="16" applyNumberFormat="1" applyFont="1" applyBorder="1" applyAlignment="1">
      <alignment horizontal="center" vertical="center" shrinkToFit="1"/>
    </xf>
    <xf numFmtId="176" fontId="5" fillId="0" borderId="1" xfId="16" applyNumberFormat="1" applyFont="1" applyBorder="1" applyAlignment="1">
      <alignment horizontal="center" vertical="center" shrinkToFit="1"/>
    </xf>
    <xf numFmtId="176" fontId="5" fillId="0" borderId="1" xfId="16" applyNumberFormat="1" applyFont="1" applyBorder="1" applyAlignment="1">
      <alignment horizontal="left" vertical="center" shrinkToFit="1"/>
    </xf>
    <xf numFmtId="176" fontId="4" fillId="2" borderId="1" xfId="16" applyNumberFormat="1" applyFont="1" applyFill="1" applyBorder="1" applyAlignment="1">
      <alignment horizontal="center" vertical="center" shrinkToFit="1"/>
    </xf>
    <xf numFmtId="176" fontId="5" fillId="0" borderId="95" xfId="16" applyNumberFormat="1" applyFont="1" applyBorder="1" applyAlignment="1">
      <alignment horizontal="center" vertical="center" shrinkToFit="1"/>
    </xf>
    <xf numFmtId="176" fontId="4" fillId="0" borderId="120" xfId="16" applyNumberFormat="1" applyFont="1" applyBorder="1" applyAlignment="1">
      <alignment horizontal="center" vertical="center" shrinkToFit="1"/>
    </xf>
    <xf numFmtId="176" fontId="4" fillId="0" borderId="0" xfId="16" applyNumberFormat="1" applyFont="1" applyBorder="1" applyAlignment="1">
      <alignment horizontal="center" vertical="center" shrinkToFit="1"/>
    </xf>
    <xf numFmtId="176" fontId="4" fillId="0" borderId="1" xfId="16" applyNumberFormat="1" applyFont="1" applyFill="1" applyBorder="1" applyAlignment="1">
      <alignment horizontal="center" vertical="center"/>
    </xf>
    <xf numFmtId="176" fontId="4" fillId="0" borderId="106" xfId="16" applyNumberFormat="1" applyFont="1" applyFill="1" applyBorder="1" applyAlignment="1">
      <alignment horizontal="center" vertical="center" shrinkToFit="1"/>
    </xf>
    <xf numFmtId="176" fontId="12" fillId="0" borderId="56" xfId="16" applyNumberFormat="1" applyFont="1" applyBorder="1" applyAlignment="1">
      <alignment horizontal="center" vertical="center" shrinkToFit="1"/>
    </xf>
    <xf numFmtId="176" fontId="13" fillId="0" borderId="80" xfId="16" applyNumberFormat="1" applyFont="1" applyBorder="1" applyAlignment="1">
      <alignment horizontal="center" vertical="center" shrinkToFit="1"/>
    </xf>
    <xf numFmtId="176" fontId="11" fillId="0" borderId="17" xfId="16" applyNumberFormat="1" applyFont="1" applyBorder="1" applyAlignment="1">
      <alignment vertical="center"/>
    </xf>
    <xf numFmtId="176" fontId="13" fillId="0" borderId="1" xfId="16" applyNumberFormat="1" applyFont="1" applyBorder="1" applyAlignment="1">
      <alignment vertical="center"/>
    </xf>
    <xf numFmtId="176" fontId="12" fillId="0" borderId="1" xfId="16" applyNumberFormat="1" applyFont="1" applyBorder="1" applyAlignment="1">
      <alignment horizontal="center" vertical="center" shrinkToFit="1"/>
    </xf>
    <xf numFmtId="176" fontId="11" fillId="0" borderId="22" xfId="16" applyNumberFormat="1" applyFont="1" applyBorder="1" applyAlignment="1">
      <alignment vertical="center"/>
    </xf>
    <xf numFmtId="176" fontId="11" fillId="0" borderId="0" xfId="16" applyNumberFormat="1" applyFont="1" applyBorder="1" applyAlignment="1">
      <alignment vertical="center"/>
    </xf>
    <xf numFmtId="176" fontId="11" fillId="0" borderId="25" xfId="16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6" fontId="11" fillId="0" borderId="15" xfId="16" applyNumberFormat="1" applyFont="1" applyBorder="1" applyAlignment="1">
      <alignment vertical="center"/>
    </xf>
    <xf numFmtId="176" fontId="13" fillId="0" borderId="2" xfId="16" applyNumberFormat="1" applyFont="1" applyBorder="1" applyAlignment="1">
      <alignment horizontal="right" vertical="center"/>
    </xf>
    <xf numFmtId="176" fontId="13" fillId="0" borderId="2" xfId="16" applyNumberFormat="1" applyFont="1" applyBorder="1" applyAlignment="1">
      <alignment horizontal="center" vertical="center" shrinkToFit="1"/>
    </xf>
    <xf numFmtId="176" fontId="11" fillId="0" borderId="21" xfId="16" applyNumberFormat="1" applyFont="1" applyBorder="1" applyAlignment="1">
      <alignment vertical="center"/>
    </xf>
    <xf numFmtId="176" fontId="11" fillId="0" borderId="2" xfId="16" applyNumberFormat="1" applyFont="1" applyBorder="1" applyAlignment="1">
      <alignment vertical="center"/>
    </xf>
    <xf numFmtId="176" fontId="11" fillId="0" borderId="24" xfId="16" applyNumberFormat="1" applyFont="1" applyBorder="1" applyAlignment="1">
      <alignment vertical="center"/>
    </xf>
    <xf numFmtId="176" fontId="4" fillId="0" borderId="80" xfId="16" applyNumberFormat="1" applyFont="1" applyBorder="1" applyAlignment="1">
      <alignment horizontal="right" vertical="center"/>
    </xf>
    <xf numFmtId="176" fontId="11" fillId="0" borderId="48" xfId="16" applyNumberFormat="1" applyFont="1" applyBorder="1" applyAlignment="1">
      <alignment vertical="center"/>
    </xf>
    <xf numFmtId="176" fontId="11" fillId="0" borderId="1" xfId="16" applyNumberFormat="1" applyFont="1" applyBorder="1" applyAlignment="1">
      <alignment vertical="center"/>
    </xf>
    <xf numFmtId="176" fontId="11" fillId="0" borderId="34" xfId="16" applyNumberFormat="1" applyFont="1" applyBorder="1" applyAlignment="1">
      <alignment vertical="center"/>
    </xf>
    <xf numFmtId="176" fontId="11" fillId="0" borderId="18" xfId="16" applyNumberFormat="1" applyFont="1" applyBorder="1" applyAlignment="1">
      <alignment vertical="center"/>
    </xf>
    <xf numFmtId="176" fontId="13" fillId="0" borderId="19" xfId="16" applyNumberFormat="1" applyFont="1" applyBorder="1" applyAlignment="1">
      <alignment horizontal="right" vertical="center"/>
    </xf>
    <xf numFmtId="176" fontId="13" fillId="0" borderId="83" xfId="16" applyNumberFormat="1" applyFont="1" applyBorder="1" applyAlignment="1">
      <alignment horizontal="center" vertical="center" shrinkToFit="1"/>
    </xf>
    <xf numFmtId="176" fontId="13" fillId="0" borderId="19" xfId="16" applyNumberFormat="1" applyFont="1" applyBorder="1" applyAlignment="1">
      <alignment horizontal="center" vertical="center" shrinkToFit="1"/>
    </xf>
    <xf numFmtId="176" fontId="11" fillId="0" borderId="26" xfId="16" applyNumberFormat="1" applyFont="1" applyBorder="1" applyAlignment="1">
      <alignment vertical="center"/>
    </xf>
    <xf numFmtId="176" fontId="11" fillId="0" borderId="19" xfId="16" applyNumberFormat="1" applyFont="1" applyBorder="1" applyAlignment="1">
      <alignment vertical="center"/>
    </xf>
    <xf numFmtId="176" fontId="11" fillId="0" borderId="32" xfId="16" applyNumberFormat="1" applyFont="1" applyBorder="1" applyAlignment="1">
      <alignment vertical="center"/>
    </xf>
    <xf numFmtId="176" fontId="11" fillId="0" borderId="16" xfId="16" applyNumberFormat="1" applyFont="1" applyBorder="1" applyAlignment="1">
      <alignment vertical="center"/>
    </xf>
    <xf numFmtId="176" fontId="13" fillId="0" borderId="0" xfId="16" applyNumberFormat="1" applyFont="1" applyBorder="1" applyAlignment="1">
      <alignment vertical="center"/>
    </xf>
    <xf numFmtId="176" fontId="12" fillId="0" borderId="77" xfId="16" applyNumberFormat="1" applyFont="1" applyBorder="1" applyAlignment="1">
      <alignment horizontal="center" vertical="center" shrinkToFit="1"/>
    </xf>
    <xf numFmtId="176" fontId="12" fillId="0" borderId="0" xfId="16" applyNumberFormat="1" applyFont="1" applyBorder="1" applyAlignment="1">
      <alignment horizontal="center" vertical="center" shrinkToFit="1"/>
    </xf>
    <xf numFmtId="38" fontId="2" fillId="0" borderId="34" xfId="16" applyFont="1" applyFill="1" applyBorder="1" applyAlignment="1">
      <alignment vertical="center"/>
    </xf>
    <xf numFmtId="38" fontId="2" fillId="0" borderId="130" xfId="16" applyFont="1" applyBorder="1" applyAlignment="1">
      <alignment vertical="center"/>
    </xf>
    <xf numFmtId="38" fontId="2" fillId="0" borderId="131" xfId="16" applyFont="1" applyBorder="1" applyAlignment="1">
      <alignment vertical="center"/>
    </xf>
    <xf numFmtId="38" fontId="4" fillId="2" borderId="7" xfId="16" applyFont="1" applyFill="1" applyBorder="1" applyAlignment="1">
      <alignment vertical="center"/>
    </xf>
    <xf numFmtId="38" fontId="4" fillId="0" borderId="132" xfId="16" applyFont="1" applyFill="1" applyBorder="1" applyAlignment="1">
      <alignment vertical="center"/>
    </xf>
    <xf numFmtId="38" fontId="4" fillId="0" borderId="7" xfId="0" applyNumberFormat="1" applyFont="1" applyFill="1" applyBorder="1" applyAlignment="1">
      <alignment vertical="center"/>
    </xf>
    <xf numFmtId="38" fontId="2" fillId="0" borderId="133" xfId="16" applyFont="1" applyBorder="1" applyAlignment="1">
      <alignment vertical="center"/>
    </xf>
    <xf numFmtId="38" fontId="2" fillId="0" borderId="126" xfId="16" applyFont="1" applyBorder="1" applyAlignment="1">
      <alignment vertical="center"/>
    </xf>
    <xf numFmtId="38" fontId="4" fillId="0" borderId="49" xfId="0" applyNumberFormat="1" applyFont="1" applyFill="1" applyBorder="1" applyAlignment="1">
      <alignment vertical="center"/>
    </xf>
    <xf numFmtId="38" fontId="2" fillId="0" borderId="134" xfId="16" applyFont="1" applyBorder="1" applyAlignment="1">
      <alignment vertical="center"/>
    </xf>
    <xf numFmtId="38" fontId="2" fillId="0" borderId="124" xfId="16" applyFont="1" applyBorder="1" applyAlignment="1">
      <alignment vertical="center"/>
    </xf>
    <xf numFmtId="38" fontId="4" fillId="0" borderId="134" xfId="16" applyFont="1" applyFill="1" applyBorder="1" applyAlignment="1">
      <alignment vertical="center"/>
    </xf>
    <xf numFmtId="38" fontId="4" fillId="0" borderId="124" xfId="16" applyFont="1" applyFill="1" applyBorder="1" applyAlignment="1">
      <alignment vertical="center"/>
    </xf>
    <xf numFmtId="38" fontId="2" fillId="0" borderId="135" xfId="16" applyFont="1" applyBorder="1" applyAlignment="1">
      <alignment vertical="center"/>
    </xf>
    <xf numFmtId="38" fontId="2" fillId="0" borderId="136" xfId="16" applyFont="1" applyBorder="1" applyAlignment="1">
      <alignment vertical="center"/>
    </xf>
    <xf numFmtId="38" fontId="4" fillId="0" borderId="134" xfId="16" applyFont="1" applyBorder="1" applyAlignment="1">
      <alignment vertical="center"/>
    </xf>
    <xf numFmtId="38" fontId="4" fillId="0" borderId="124" xfId="16" applyFont="1" applyBorder="1" applyAlignment="1">
      <alignment vertical="center"/>
    </xf>
    <xf numFmtId="38" fontId="4" fillId="0" borderId="131" xfId="16" applyFont="1" applyBorder="1" applyAlignment="1">
      <alignment vertical="center"/>
    </xf>
    <xf numFmtId="38" fontId="4" fillId="0" borderId="126" xfId="16" applyFont="1" applyBorder="1" applyAlignment="1">
      <alignment vertical="center"/>
    </xf>
    <xf numFmtId="38" fontId="4" fillId="0" borderId="135" xfId="16" applyFont="1" applyBorder="1" applyAlignment="1">
      <alignment vertical="center"/>
    </xf>
    <xf numFmtId="38" fontId="4" fillId="0" borderId="136" xfId="16" applyFont="1" applyBorder="1" applyAlignment="1">
      <alignment vertical="center"/>
    </xf>
    <xf numFmtId="38" fontId="4" fillId="0" borderId="130" xfId="16" applyFont="1" applyBorder="1" applyAlignment="1">
      <alignment vertical="center"/>
    </xf>
    <xf numFmtId="38" fontId="4" fillId="0" borderId="133" xfId="16" applyFont="1" applyBorder="1" applyAlignment="1">
      <alignment vertical="center"/>
    </xf>
    <xf numFmtId="38" fontId="4" fillId="0" borderId="137" xfId="16" applyFont="1" applyBorder="1" applyAlignment="1">
      <alignment vertical="center"/>
    </xf>
    <xf numFmtId="38" fontId="4" fillId="0" borderId="138" xfId="16" applyFont="1" applyBorder="1" applyAlignment="1">
      <alignment vertical="center"/>
    </xf>
    <xf numFmtId="38" fontId="4" fillId="0" borderId="139" xfId="16" applyFont="1" applyBorder="1" applyAlignment="1">
      <alignment vertical="center"/>
    </xf>
    <xf numFmtId="38" fontId="4" fillId="0" borderId="131" xfId="16" applyFont="1" applyFill="1" applyBorder="1" applyAlignment="1">
      <alignment vertical="center"/>
    </xf>
    <xf numFmtId="38" fontId="4" fillId="0" borderId="137" xfId="16" applyFont="1" applyFill="1" applyBorder="1" applyAlignment="1">
      <alignment vertical="center"/>
    </xf>
    <xf numFmtId="38" fontId="2" fillId="0" borderId="122" xfId="16" applyFont="1" applyBorder="1" applyAlignment="1">
      <alignment vertical="center"/>
    </xf>
    <xf numFmtId="38" fontId="4" fillId="0" borderId="126" xfId="16" applyFont="1" applyFill="1" applyBorder="1" applyAlignment="1">
      <alignment vertical="center"/>
    </xf>
    <xf numFmtId="38" fontId="4" fillId="2" borderId="46" xfId="16" applyFont="1" applyFill="1" applyBorder="1" applyAlignment="1">
      <alignment vertical="center"/>
    </xf>
    <xf numFmtId="38" fontId="4" fillId="0" borderId="127" xfId="16" applyFont="1" applyBorder="1" applyAlignment="1">
      <alignment vertical="center"/>
    </xf>
    <xf numFmtId="38" fontId="4" fillId="0" borderId="138" xfId="16" applyFont="1" applyFill="1" applyBorder="1" applyAlignment="1">
      <alignment vertical="center"/>
    </xf>
    <xf numFmtId="38" fontId="4" fillId="2" borderId="140" xfId="16" applyFont="1" applyFill="1" applyBorder="1" applyAlignment="1">
      <alignment vertical="center"/>
    </xf>
    <xf numFmtId="38" fontId="4" fillId="2" borderId="130" xfId="16" applyFont="1" applyFill="1" applyBorder="1" applyAlignment="1">
      <alignment vertical="center"/>
    </xf>
    <xf numFmtId="38" fontId="4" fillId="2" borderId="133" xfId="16" applyFont="1" applyFill="1" applyBorder="1" applyAlignment="1">
      <alignment vertical="center"/>
    </xf>
    <xf numFmtId="38" fontId="4" fillId="0" borderId="0" xfId="16" applyFont="1" applyAlignment="1">
      <alignment/>
    </xf>
    <xf numFmtId="38" fontId="4" fillId="4" borderId="7" xfId="16" applyFont="1" applyFill="1" applyBorder="1" applyAlignment="1">
      <alignment vertical="center"/>
    </xf>
    <xf numFmtId="38" fontId="4" fillId="0" borderId="141" xfId="16" applyFont="1" applyBorder="1" applyAlignment="1">
      <alignment/>
    </xf>
    <xf numFmtId="38" fontId="4" fillId="4" borderId="46" xfId="16" applyFont="1" applyFill="1" applyBorder="1" applyAlignment="1">
      <alignment vertical="center"/>
    </xf>
    <xf numFmtId="38" fontId="4" fillId="0" borderId="122" xfId="16" applyFont="1" applyBorder="1" applyAlignment="1">
      <alignment/>
    </xf>
    <xf numFmtId="38" fontId="2" fillId="2" borderId="142" xfId="16" applyFont="1" applyFill="1" applyBorder="1" applyAlignment="1">
      <alignment vertical="center"/>
    </xf>
    <xf numFmtId="38" fontId="2" fillId="2" borderId="143" xfId="16" applyFont="1" applyFill="1" applyBorder="1" applyAlignment="1">
      <alignment vertical="center"/>
    </xf>
    <xf numFmtId="38" fontId="4" fillId="0" borderId="29" xfId="16" applyFont="1" applyBorder="1" applyAlignment="1">
      <alignment/>
    </xf>
    <xf numFmtId="38" fontId="4" fillId="0" borderId="46" xfId="16" applyFont="1" applyBorder="1" applyAlignment="1">
      <alignment/>
    </xf>
    <xf numFmtId="38" fontId="4" fillId="0" borderId="134" xfId="16" applyFont="1" applyBorder="1" applyAlignment="1">
      <alignment/>
    </xf>
    <xf numFmtId="38" fontId="4" fillId="0" borderId="124" xfId="16" applyFont="1" applyBorder="1" applyAlignment="1">
      <alignment/>
    </xf>
    <xf numFmtId="38" fontId="2" fillId="0" borderId="134" xfId="16" applyFont="1" applyFill="1" applyBorder="1" applyAlignment="1">
      <alignment vertical="center"/>
    </xf>
    <xf numFmtId="38" fontId="2" fillId="0" borderId="124" xfId="16" applyFont="1" applyFill="1" applyBorder="1" applyAlignment="1">
      <alignment vertical="center"/>
    </xf>
    <xf numFmtId="38" fontId="2" fillId="0" borderId="131" xfId="16" applyFont="1" applyFill="1" applyBorder="1" applyAlignment="1">
      <alignment vertical="center"/>
    </xf>
    <xf numFmtId="38" fontId="2" fillId="0" borderId="126" xfId="16" applyFont="1" applyFill="1" applyBorder="1" applyAlignment="1">
      <alignment vertical="center"/>
    </xf>
    <xf numFmtId="38" fontId="4" fillId="0" borderId="49" xfId="16" applyFont="1" applyBorder="1" applyAlignment="1">
      <alignment vertical="center"/>
    </xf>
    <xf numFmtId="38" fontId="4" fillId="0" borderId="49" xfId="16" applyFont="1" applyFill="1" applyBorder="1" applyAlignment="1">
      <alignment vertical="center"/>
    </xf>
    <xf numFmtId="38" fontId="4" fillId="0" borderId="29" xfId="16" applyFont="1" applyBorder="1" applyAlignment="1">
      <alignment horizontal="left" vertical="center" shrinkToFit="1"/>
    </xf>
    <xf numFmtId="38" fontId="4" fillId="0" borderId="38" xfId="16" applyFont="1" applyBorder="1" applyAlignment="1">
      <alignment horizontal="left" vertical="center" shrinkToFit="1"/>
    </xf>
    <xf numFmtId="38" fontId="2" fillId="0" borderId="139" xfId="16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38" fontId="2" fillId="0" borderId="141" xfId="16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8" fontId="9" fillId="0" borderId="0" xfId="16" applyFont="1" applyAlignment="1">
      <alignment horizontal="center" vertical="center"/>
    </xf>
    <xf numFmtId="38" fontId="7" fillId="0" borderId="0" xfId="16" applyFont="1" applyAlignment="1">
      <alignment horizontal="center" vertical="center"/>
    </xf>
    <xf numFmtId="38" fontId="4" fillId="0" borderId="117" xfId="16" applyFont="1" applyBorder="1" applyAlignment="1">
      <alignment horizontal="center" vertical="center" textRotation="255"/>
    </xf>
    <xf numFmtId="38" fontId="4" fillId="0" borderId="115" xfId="16" applyFont="1" applyBorder="1" applyAlignment="1">
      <alignment horizontal="center" vertical="center" textRotation="255"/>
    </xf>
    <xf numFmtId="38" fontId="4" fillId="0" borderId="144" xfId="16" applyFont="1" applyBorder="1" applyAlignment="1">
      <alignment horizontal="center" vertical="center" textRotation="255"/>
    </xf>
    <xf numFmtId="38" fontId="4" fillId="0" borderId="16" xfId="16" applyFont="1" applyBorder="1" applyAlignment="1">
      <alignment horizontal="center" vertical="center"/>
    </xf>
    <xf numFmtId="38" fontId="4" fillId="0" borderId="55" xfId="16" applyFont="1" applyBorder="1" applyAlignment="1">
      <alignment horizontal="center" vertical="center"/>
    </xf>
    <xf numFmtId="38" fontId="4" fillId="0" borderId="18" xfId="16" applyFont="1" applyBorder="1" applyAlignment="1">
      <alignment horizontal="center" vertical="center"/>
    </xf>
    <xf numFmtId="38" fontId="4" fillId="0" borderId="30" xfId="16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38" fontId="2" fillId="0" borderId="109" xfId="16" applyFont="1" applyFill="1" applyBorder="1" applyAlignment="1">
      <alignment horizontal="left" vertical="center" shrinkToFit="1"/>
    </xf>
    <xf numFmtId="38" fontId="2" fillId="0" borderId="103" xfId="16" applyFont="1" applyFill="1" applyBorder="1" applyAlignment="1">
      <alignment horizontal="left" vertical="center" shrinkToFit="1"/>
    </xf>
    <xf numFmtId="38" fontId="2" fillId="0" borderId="112" xfId="16" applyFont="1" applyFill="1" applyBorder="1" applyAlignment="1">
      <alignment horizontal="left" vertical="center" shrinkToFit="1"/>
    </xf>
    <xf numFmtId="38" fontId="2" fillId="0" borderId="104" xfId="16" applyFont="1" applyFill="1" applyBorder="1" applyAlignment="1">
      <alignment horizontal="left" vertical="center" shrinkToFit="1"/>
    </xf>
    <xf numFmtId="38" fontId="2" fillId="0" borderId="16" xfId="16" applyFont="1" applyBorder="1" applyAlignment="1">
      <alignment horizontal="center" vertical="center"/>
    </xf>
    <xf numFmtId="38" fontId="2" fillId="0" borderId="55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49" fontId="2" fillId="0" borderId="14" xfId="16" applyNumberFormat="1" applyFont="1" applyBorder="1" applyAlignment="1">
      <alignment horizontal="center" vertical="center"/>
    </xf>
    <xf numFmtId="49" fontId="2" fillId="0" borderId="13" xfId="16" applyNumberFormat="1" applyFont="1" applyBorder="1" applyAlignment="1">
      <alignment horizontal="center" vertical="center"/>
    </xf>
    <xf numFmtId="49" fontId="2" fillId="0" borderId="36" xfId="16" applyNumberFormat="1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36" xfId="16" applyFont="1" applyBorder="1" applyAlignment="1">
      <alignment horizontal="center" vertical="center"/>
    </xf>
    <xf numFmtId="38" fontId="2" fillId="0" borderId="40" xfId="16" applyFont="1" applyBorder="1" applyAlignment="1">
      <alignment horizontal="center" vertical="center"/>
    </xf>
    <xf numFmtId="38" fontId="4" fillId="0" borderId="19" xfId="16" applyFont="1" applyBorder="1" applyAlignment="1">
      <alignment horizontal="center" vertical="center"/>
    </xf>
    <xf numFmtId="38" fontId="4" fillId="0" borderId="15" xfId="16" applyFont="1" applyBorder="1" applyAlignment="1">
      <alignment horizontal="center" vertical="center"/>
    </xf>
    <xf numFmtId="38" fontId="4" fillId="0" borderId="11" xfId="16" applyFont="1" applyBorder="1" applyAlignment="1">
      <alignment horizontal="center" vertical="center"/>
    </xf>
    <xf numFmtId="38" fontId="4" fillId="0" borderId="0" xfId="16" applyFont="1" applyBorder="1" applyAlignment="1">
      <alignment horizontal="center" vertical="center"/>
    </xf>
    <xf numFmtId="38" fontId="4" fillId="0" borderId="2" xfId="16" applyFont="1" applyBorder="1" applyAlignment="1">
      <alignment horizontal="center" vertical="center"/>
    </xf>
    <xf numFmtId="38" fontId="4" fillId="0" borderId="17" xfId="16" applyFont="1" applyBorder="1" applyAlignment="1">
      <alignment horizontal="center" vertical="center"/>
    </xf>
    <xf numFmtId="38" fontId="4" fillId="0" borderId="1" xfId="16" applyFont="1" applyBorder="1" applyAlignment="1">
      <alignment horizontal="center" vertical="center"/>
    </xf>
    <xf numFmtId="176" fontId="13" fillId="0" borderId="0" xfId="16" applyNumberFormat="1" applyFont="1" applyBorder="1" applyAlignment="1">
      <alignment horizontal="center" vertical="center"/>
    </xf>
    <xf numFmtId="176" fontId="13" fillId="0" borderId="19" xfId="16" applyNumberFormat="1" applyFont="1" applyBorder="1" applyAlignment="1">
      <alignment horizontal="center" vertical="center"/>
    </xf>
    <xf numFmtId="176" fontId="4" fillId="0" borderId="1" xfId="16" applyNumberFormat="1" applyFont="1" applyBorder="1" applyAlignment="1">
      <alignment horizontal="center" vertical="center"/>
    </xf>
    <xf numFmtId="176" fontId="4" fillId="0" borderId="2" xfId="16" applyNumberFormat="1" applyFont="1" applyBorder="1" applyAlignment="1">
      <alignment horizontal="center" vertical="center"/>
    </xf>
    <xf numFmtId="176" fontId="13" fillId="0" borderId="1" xfId="16" applyNumberFormat="1" applyFont="1" applyBorder="1" applyAlignment="1">
      <alignment horizontal="center" vertical="center"/>
    </xf>
    <xf numFmtId="176" fontId="13" fillId="0" borderId="2" xfId="16" applyNumberFormat="1" applyFont="1" applyBorder="1" applyAlignment="1">
      <alignment horizontal="center" vertical="center"/>
    </xf>
    <xf numFmtId="176" fontId="2" fillId="0" borderId="17" xfId="16" applyNumberFormat="1" applyFont="1" applyBorder="1" applyAlignment="1">
      <alignment horizontal="left" vertical="center" shrinkToFit="1"/>
    </xf>
    <xf numFmtId="176" fontId="2" fillId="0" borderId="1" xfId="16" applyNumberFormat="1" applyFont="1" applyBorder="1" applyAlignment="1">
      <alignment horizontal="left" vertical="center" shrinkToFit="1"/>
    </xf>
    <xf numFmtId="176" fontId="4" fillId="0" borderId="0" xfId="16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6" fontId="4" fillId="0" borderId="95" xfId="16" applyNumberFormat="1" applyFont="1" applyBorder="1" applyAlignment="1">
      <alignment horizontal="center" vertical="center"/>
    </xf>
    <xf numFmtId="176" fontId="4" fillId="0" borderId="120" xfId="16" applyNumberFormat="1" applyFont="1" applyBorder="1" applyAlignment="1">
      <alignment horizontal="center" vertical="center"/>
    </xf>
    <xf numFmtId="178" fontId="2" fillId="2" borderId="34" xfId="0" applyNumberFormat="1" applyFont="1" applyFill="1" applyBorder="1" applyAlignment="1">
      <alignment horizontal="right" vertical="center"/>
    </xf>
    <xf numFmtId="178" fontId="2" fillId="2" borderId="32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right" vertical="center"/>
    </xf>
    <xf numFmtId="178" fontId="2" fillId="0" borderId="30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right" vertical="center"/>
    </xf>
    <xf numFmtId="0" fontId="2" fillId="0" borderId="5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8" fontId="4" fillId="0" borderId="17" xfId="16" applyFont="1" applyFill="1" applyBorder="1" applyAlignment="1">
      <alignment horizontal="left" vertical="center" shrinkToFit="1"/>
    </xf>
    <xf numFmtId="38" fontId="4" fillId="0" borderId="1" xfId="16" applyFont="1" applyFill="1" applyBorder="1" applyAlignment="1">
      <alignment horizontal="left" vertical="center" shrinkToFit="1"/>
    </xf>
    <xf numFmtId="38" fontId="4" fillId="0" borderId="16" xfId="16" applyFont="1" applyFill="1" applyBorder="1" applyAlignment="1">
      <alignment horizontal="center" vertical="center"/>
    </xf>
    <xf numFmtId="38" fontId="4" fillId="0" borderId="55" xfId="16" applyFont="1" applyFill="1" applyBorder="1" applyAlignment="1">
      <alignment horizontal="center" vertical="center"/>
    </xf>
    <xf numFmtId="38" fontId="4" fillId="0" borderId="15" xfId="16" applyFont="1" applyFill="1" applyBorder="1" applyAlignment="1">
      <alignment horizontal="center" vertical="center"/>
    </xf>
    <xf numFmtId="38" fontId="4" fillId="0" borderId="11" xfId="16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4" xfId="16" applyNumberFormat="1" applyFont="1" applyFill="1" applyBorder="1" applyAlignment="1">
      <alignment horizontal="center" vertical="center"/>
    </xf>
    <xf numFmtId="49" fontId="2" fillId="0" borderId="32" xfId="16" applyNumberFormat="1" applyFont="1" applyFill="1" applyBorder="1" applyAlignment="1">
      <alignment horizontal="center" vertical="center"/>
    </xf>
    <xf numFmtId="38" fontId="4" fillId="0" borderId="44" xfId="16" applyFont="1" applyBorder="1" applyAlignment="1">
      <alignment horizontal="center" vertical="center"/>
    </xf>
    <xf numFmtId="38" fontId="4" fillId="0" borderId="32" xfId="16" applyFont="1" applyBorder="1" applyAlignment="1">
      <alignment horizontal="center" vertical="center"/>
    </xf>
    <xf numFmtId="38" fontId="6" fillId="0" borderId="17" xfId="16" applyFont="1" applyBorder="1" applyAlignment="1">
      <alignment horizontal="left" vertical="center" wrapText="1"/>
    </xf>
    <xf numFmtId="38" fontId="6" fillId="0" borderId="1" xfId="16" applyFont="1" applyBorder="1" applyAlignment="1">
      <alignment horizontal="left" vertical="center" wrapText="1"/>
    </xf>
    <xf numFmtId="38" fontId="6" fillId="0" borderId="15" xfId="16" applyFont="1" applyBorder="1" applyAlignment="1">
      <alignment horizontal="left" vertical="center" wrapText="1"/>
    </xf>
    <xf numFmtId="38" fontId="6" fillId="0" borderId="2" xfId="16" applyFont="1" applyBorder="1" applyAlignment="1">
      <alignment horizontal="left" vertical="center" wrapText="1"/>
    </xf>
    <xf numFmtId="38" fontId="4" fillId="0" borderId="80" xfId="16" applyFont="1" applyBorder="1" applyAlignment="1">
      <alignment horizontal="left" vertical="center"/>
    </xf>
    <xf numFmtId="38" fontId="4" fillId="0" borderId="40" xfId="16" applyFont="1" applyBorder="1" applyAlignment="1">
      <alignment horizontal="left" vertical="center"/>
    </xf>
    <xf numFmtId="38" fontId="4" fillId="0" borderId="72" xfId="16" applyFont="1" applyBorder="1" applyAlignment="1">
      <alignment horizontal="left" vertical="center" shrinkToFit="1"/>
    </xf>
    <xf numFmtId="38" fontId="4" fillId="0" borderId="145" xfId="16" applyFont="1" applyBorder="1" applyAlignment="1">
      <alignment horizontal="left" vertical="center" shrinkToFit="1"/>
    </xf>
    <xf numFmtId="38" fontId="4" fillId="0" borderId="16" xfId="16" applyFont="1" applyBorder="1" applyAlignment="1">
      <alignment horizontal="left" vertical="center" wrapText="1"/>
    </xf>
    <xf numFmtId="38" fontId="4" fillId="0" borderId="0" xfId="16" applyFont="1" applyBorder="1" applyAlignment="1">
      <alignment horizontal="left" vertical="center" wrapText="1"/>
    </xf>
    <xf numFmtId="38" fontId="4" fillId="0" borderId="42" xfId="16" applyFont="1" applyBorder="1" applyAlignment="1">
      <alignment horizontal="left" vertical="center" wrapText="1"/>
    </xf>
    <xf numFmtId="38" fontId="4" fillId="0" borderId="110" xfId="16" applyFont="1" applyBorder="1" applyAlignment="1">
      <alignment horizontal="left" vertical="center"/>
    </xf>
    <xf numFmtId="38" fontId="4" fillId="0" borderId="105" xfId="16" applyFont="1" applyBorder="1" applyAlignment="1">
      <alignment horizontal="left" vertical="center"/>
    </xf>
    <xf numFmtId="38" fontId="4" fillId="0" borderId="77" xfId="16" applyFont="1" applyBorder="1" applyAlignment="1">
      <alignment horizontal="left" vertical="center" shrinkToFit="1"/>
    </xf>
    <xf numFmtId="38" fontId="4" fillId="0" borderId="81" xfId="16" applyFont="1" applyBorder="1" applyAlignment="1">
      <alignment horizontal="left" vertical="center" shrinkToFit="1"/>
    </xf>
    <xf numFmtId="38" fontId="4" fillId="0" borderId="72" xfId="16" applyFont="1" applyFill="1" applyBorder="1" applyAlignment="1">
      <alignment horizontal="left" vertical="center" shrinkToFit="1"/>
    </xf>
    <xf numFmtId="38" fontId="4" fillId="0" borderId="145" xfId="16" applyFont="1" applyFill="1" applyBorder="1" applyAlignment="1">
      <alignment horizontal="left" vertical="center" shrinkToFit="1"/>
    </xf>
    <xf numFmtId="38" fontId="4" fillId="0" borderId="3" xfId="16" applyFont="1" applyBorder="1" applyAlignment="1">
      <alignment horizontal="left" vertical="center"/>
    </xf>
    <xf numFmtId="38" fontId="4" fillId="0" borderId="1" xfId="16" applyFont="1" applyBorder="1" applyAlignment="1">
      <alignment horizontal="left" vertical="center"/>
    </xf>
    <xf numFmtId="38" fontId="4" fillId="0" borderId="4" xfId="16" applyFont="1" applyBorder="1" applyAlignment="1">
      <alignment horizontal="left" vertical="center"/>
    </xf>
    <xf numFmtId="38" fontId="4" fillId="0" borderId="0" xfId="16" applyFont="1" applyBorder="1" applyAlignment="1">
      <alignment horizontal="left" vertical="center"/>
    </xf>
    <xf numFmtId="38" fontId="4" fillId="0" borderId="114" xfId="16" applyFont="1" applyFill="1" applyBorder="1" applyAlignment="1">
      <alignment horizontal="left" vertical="center"/>
    </xf>
    <xf numFmtId="38" fontId="4" fillId="0" borderId="129" xfId="16" applyFont="1" applyFill="1" applyBorder="1" applyAlignment="1">
      <alignment horizontal="left" vertical="center"/>
    </xf>
    <xf numFmtId="38" fontId="4" fillId="0" borderId="146" xfId="16" applyFont="1" applyFill="1" applyBorder="1" applyAlignment="1">
      <alignment horizontal="left" vertical="center"/>
    </xf>
    <xf numFmtId="38" fontId="4" fillId="0" borderId="147" xfId="16" applyFont="1" applyFill="1" applyBorder="1" applyAlignment="1">
      <alignment horizontal="left" vertical="center"/>
    </xf>
    <xf numFmtId="38" fontId="4" fillId="0" borderId="73" xfId="16" applyFont="1" applyBorder="1" applyAlignment="1">
      <alignment horizontal="left" vertical="center"/>
    </xf>
    <xf numFmtId="38" fontId="4" fillId="0" borderId="148" xfId="16" applyFont="1" applyBorder="1" applyAlignment="1">
      <alignment horizontal="left" vertical="center"/>
    </xf>
    <xf numFmtId="38" fontId="4" fillId="0" borderId="114" xfId="16" applyFont="1" applyBorder="1" applyAlignment="1">
      <alignment horizontal="left" vertical="center" shrinkToFit="1"/>
    </xf>
    <xf numFmtId="38" fontId="4" fillId="0" borderId="129" xfId="16" applyFont="1" applyBorder="1" applyAlignment="1">
      <alignment horizontal="left" vertical="center" shrinkToFit="1"/>
    </xf>
    <xf numFmtId="38" fontId="6" fillId="0" borderId="146" xfId="16" applyFont="1" applyBorder="1" applyAlignment="1">
      <alignment horizontal="left" vertical="center" wrapText="1" shrinkToFit="1"/>
    </xf>
    <xf numFmtId="38" fontId="6" fillId="0" borderId="147" xfId="16" applyFont="1" applyBorder="1" applyAlignment="1">
      <alignment horizontal="left" vertical="center" shrinkToFit="1"/>
    </xf>
    <xf numFmtId="38" fontId="4" fillId="0" borderId="146" xfId="16" applyFont="1" applyBorder="1" applyAlignment="1">
      <alignment horizontal="left" vertical="center" shrinkToFit="1"/>
    </xf>
    <xf numFmtId="38" fontId="4" fillId="0" borderId="147" xfId="16" applyFont="1" applyBorder="1" applyAlignment="1">
      <alignment horizontal="left" vertical="center" shrinkToFit="1"/>
    </xf>
    <xf numFmtId="38" fontId="4" fillId="0" borderId="114" xfId="16" applyFont="1" applyBorder="1" applyAlignment="1">
      <alignment horizontal="left" vertical="center"/>
    </xf>
    <xf numFmtId="38" fontId="4" fillId="0" borderId="149" xfId="16" applyFont="1" applyBorder="1" applyAlignment="1">
      <alignment horizontal="left" vertical="center"/>
    </xf>
    <xf numFmtId="38" fontId="1" fillId="0" borderId="114" xfId="16" applyFont="1" applyBorder="1" applyAlignment="1">
      <alignment horizontal="left" vertical="center" wrapText="1" shrinkToFit="1"/>
    </xf>
    <xf numFmtId="38" fontId="1" fillId="0" borderId="129" xfId="16" applyFont="1" applyBorder="1" applyAlignment="1">
      <alignment horizontal="left" vertical="center" shrinkToFit="1"/>
    </xf>
    <xf numFmtId="38" fontId="6" fillId="0" borderId="3" xfId="16" applyFont="1" applyBorder="1" applyAlignment="1">
      <alignment horizontal="left" vertical="center" wrapText="1" shrinkToFit="1"/>
    </xf>
    <xf numFmtId="38" fontId="6" fillId="0" borderId="1" xfId="16" applyFont="1" applyBorder="1" applyAlignment="1">
      <alignment horizontal="left" vertical="center" shrinkToFit="1"/>
    </xf>
    <xf numFmtId="38" fontId="6" fillId="0" borderId="5" xfId="16" applyFont="1" applyBorder="1" applyAlignment="1">
      <alignment horizontal="left" vertical="center" shrinkToFit="1"/>
    </xf>
    <xf numFmtId="38" fontId="6" fillId="0" borderId="2" xfId="16" applyFont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5</xdr:col>
      <xdr:colOff>0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247650"/>
          <a:ext cx="31813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1590675</xdr:colOff>
      <xdr:row>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19050" y="285750"/>
          <a:ext cx="18478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4</xdr:col>
      <xdr:colOff>1333500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27908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8</xdr:col>
      <xdr:colOff>9525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8575" y="276225"/>
          <a:ext cx="3876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4</xdr:col>
      <xdr:colOff>1552575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" y="257175"/>
          <a:ext cx="24574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0</xdr:colOff>
      <xdr:row>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9050" y="209550"/>
          <a:ext cx="33528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219075"/>
          <a:ext cx="26860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5</xdr:col>
      <xdr:colOff>0</xdr:colOff>
      <xdr:row>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0" y="238125"/>
          <a:ext cx="1914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4</xdr:col>
      <xdr:colOff>781050</xdr:colOff>
      <xdr:row>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0" y="266700"/>
          <a:ext cx="36957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H89"/>
  <sheetViews>
    <sheetView tabSelected="1" view="pageBreakPreview" zoomScaleSheetLayoutView="100" workbookViewId="0" topLeftCell="A10">
      <selection activeCell="I1" sqref="I1:P16384"/>
    </sheetView>
  </sheetViews>
  <sheetFormatPr defaultColWidth="9.00390625" defaultRowHeight="15" customHeight="1"/>
  <cols>
    <col min="1" max="1" width="2.75390625" style="19" customWidth="1"/>
    <col min="2" max="2" width="1.37890625" style="19" customWidth="1"/>
    <col min="3" max="3" width="3.50390625" style="19" customWidth="1"/>
    <col min="4" max="4" width="9.00390625" style="19" customWidth="1"/>
    <col min="5" max="5" width="22.375" style="4" customWidth="1"/>
    <col min="6" max="8" width="14.25390625" style="19" customWidth="1"/>
  </cols>
  <sheetData>
    <row r="1" spans="1:8" ht="24.75" customHeight="1">
      <c r="A1" s="728" t="s">
        <v>151</v>
      </c>
      <c r="B1" s="728"/>
      <c r="C1" s="729"/>
      <c r="D1" s="729"/>
      <c r="E1" s="729"/>
      <c r="F1" s="729"/>
      <c r="G1" s="729"/>
      <c r="H1" s="729"/>
    </row>
    <row r="2" ht="8.25" customHeight="1"/>
    <row r="3" spans="1:2" ht="15" customHeight="1" thickBot="1">
      <c r="A3" s="334" t="s">
        <v>152</v>
      </c>
      <c r="B3" s="20"/>
    </row>
    <row r="4" spans="1:8" ht="15" customHeight="1">
      <c r="A4" s="114"/>
      <c r="B4" s="115"/>
      <c r="C4" s="115"/>
      <c r="D4" s="115"/>
      <c r="E4" s="145" t="s">
        <v>137</v>
      </c>
      <c r="F4" s="117" t="s">
        <v>84</v>
      </c>
      <c r="G4" s="130" t="s">
        <v>85</v>
      </c>
      <c r="H4" s="737" t="s">
        <v>485</v>
      </c>
    </row>
    <row r="5" spans="1:8" ht="15" customHeight="1" thickBot="1">
      <c r="A5" s="126"/>
      <c r="B5" s="127"/>
      <c r="C5" s="127" t="s">
        <v>138</v>
      </c>
      <c r="D5" s="127"/>
      <c r="E5" s="146"/>
      <c r="F5" s="129" t="s">
        <v>87</v>
      </c>
      <c r="G5" s="131" t="s">
        <v>88</v>
      </c>
      <c r="H5" s="738"/>
    </row>
    <row r="6" spans="1:8" ht="15" customHeight="1">
      <c r="A6" s="118" t="s">
        <v>153</v>
      </c>
      <c r="B6" s="22"/>
      <c r="C6" s="22"/>
      <c r="D6" s="22"/>
      <c r="E6" s="298"/>
      <c r="F6" s="294">
        <v>25294</v>
      </c>
      <c r="G6" s="287">
        <v>27484</v>
      </c>
      <c r="H6" s="291"/>
    </row>
    <row r="7" spans="1:8" ht="15" customHeight="1">
      <c r="A7" s="224" t="s">
        <v>154</v>
      </c>
      <c r="B7" s="24"/>
      <c r="C7" s="24"/>
      <c r="D7" s="24"/>
      <c r="E7" s="150"/>
      <c r="F7" s="295">
        <v>26755</v>
      </c>
      <c r="G7" s="288">
        <v>29830</v>
      </c>
      <c r="H7" s="292"/>
    </row>
    <row r="8" spans="1:8" ht="15" customHeight="1">
      <c r="A8" s="224" t="s">
        <v>155</v>
      </c>
      <c r="B8" s="24"/>
      <c r="C8" s="24"/>
      <c r="D8" s="24"/>
      <c r="E8" s="150"/>
      <c r="F8" s="295">
        <v>31503</v>
      </c>
      <c r="G8" s="288">
        <v>38443</v>
      </c>
      <c r="H8" s="292"/>
    </row>
    <row r="9" spans="1:8" ht="15" customHeight="1">
      <c r="A9" s="224" t="s">
        <v>156</v>
      </c>
      <c r="B9" s="24"/>
      <c r="C9" s="24"/>
      <c r="D9" s="24"/>
      <c r="E9" s="150"/>
      <c r="F9" s="296" t="s">
        <v>157</v>
      </c>
      <c r="G9" s="289" t="s">
        <v>157</v>
      </c>
      <c r="H9" s="293"/>
    </row>
    <row r="10" spans="1:8" ht="15" customHeight="1" thickBot="1">
      <c r="A10" s="239" t="s">
        <v>158</v>
      </c>
      <c r="B10" s="217"/>
      <c r="C10" s="217"/>
      <c r="D10" s="217"/>
      <c r="E10" s="300"/>
      <c r="F10" s="302" t="s">
        <v>159</v>
      </c>
      <c r="G10" s="303" t="s">
        <v>160</v>
      </c>
      <c r="H10" s="304"/>
    </row>
    <row r="11" spans="1:8" ht="15" customHeight="1">
      <c r="A11" s="119" t="s">
        <v>161</v>
      </c>
      <c r="B11" s="53"/>
      <c r="C11" s="53"/>
      <c r="D11" s="53"/>
      <c r="E11" s="301"/>
      <c r="F11" s="219"/>
      <c r="G11" s="216"/>
      <c r="H11" s="218"/>
    </row>
    <row r="12" spans="1:8" ht="15" customHeight="1">
      <c r="A12" s="733"/>
      <c r="B12" s="734"/>
      <c r="C12" s="23" t="s">
        <v>162</v>
      </c>
      <c r="D12" s="24"/>
      <c r="E12" s="150"/>
      <c r="F12" s="297">
        <v>199964</v>
      </c>
      <c r="G12" s="290">
        <v>58783</v>
      </c>
      <c r="H12" s="139">
        <f>SUM(F12:G12)</f>
        <v>258747</v>
      </c>
    </row>
    <row r="13" spans="1:8" ht="15" customHeight="1">
      <c r="A13" s="733"/>
      <c r="B13" s="734"/>
      <c r="C13" s="23" t="s">
        <v>163</v>
      </c>
      <c r="D13" s="24"/>
      <c r="E13" s="150"/>
      <c r="F13" s="297">
        <v>193474</v>
      </c>
      <c r="G13" s="290">
        <v>37390</v>
      </c>
      <c r="H13" s="139">
        <f aca="true" t="shared" si="0" ref="H13:H22">SUM(F13:G13)</f>
        <v>230864</v>
      </c>
    </row>
    <row r="14" spans="1:8" ht="15" customHeight="1">
      <c r="A14" s="733"/>
      <c r="B14" s="734"/>
      <c r="C14" s="23" t="s">
        <v>164</v>
      </c>
      <c r="D14" s="24"/>
      <c r="E14" s="150"/>
      <c r="F14" s="297">
        <v>154166</v>
      </c>
      <c r="G14" s="290">
        <v>100000</v>
      </c>
      <c r="H14" s="139">
        <f t="shared" si="0"/>
        <v>254166</v>
      </c>
    </row>
    <row r="15" spans="1:8" ht="15" customHeight="1">
      <c r="A15" s="733"/>
      <c r="B15" s="734"/>
      <c r="C15" s="23" t="s">
        <v>165</v>
      </c>
      <c r="D15" s="24"/>
      <c r="E15" s="150"/>
      <c r="F15" s="297">
        <v>149882</v>
      </c>
      <c r="G15" s="290">
        <v>57432</v>
      </c>
      <c r="H15" s="139">
        <f t="shared" si="0"/>
        <v>207314</v>
      </c>
    </row>
    <row r="16" spans="1:8" ht="15" customHeight="1">
      <c r="A16" s="733"/>
      <c r="B16" s="734"/>
      <c r="C16" s="23" t="s">
        <v>166</v>
      </c>
      <c r="D16" s="24"/>
      <c r="E16" s="150"/>
      <c r="F16" s="297">
        <v>149882</v>
      </c>
      <c r="G16" s="290">
        <v>57432</v>
      </c>
      <c r="H16" s="139">
        <f t="shared" si="0"/>
        <v>207314</v>
      </c>
    </row>
    <row r="17" spans="1:8" ht="15" customHeight="1">
      <c r="A17" s="733"/>
      <c r="B17" s="734"/>
      <c r="C17" s="23" t="s">
        <v>167</v>
      </c>
      <c r="D17" s="24"/>
      <c r="E17" s="150"/>
      <c r="F17" s="297">
        <v>148173</v>
      </c>
      <c r="G17" s="290">
        <v>55674</v>
      </c>
      <c r="H17" s="139">
        <f t="shared" si="0"/>
        <v>203847</v>
      </c>
    </row>
    <row r="18" spans="1:8" ht="15" customHeight="1">
      <c r="A18" s="733"/>
      <c r="B18" s="734"/>
      <c r="C18" s="23" t="s">
        <v>168</v>
      </c>
      <c r="D18" s="24"/>
      <c r="E18" s="150"/>
      <c r="F18" s="297">
        <v>22555</v>
      </c>
      <c r="G18" s="290">
        <v>3563</v>
      </c>
      <c r="H18" s="139">
        <f t="shared" si="0"/>
        <v>26118</v>
      </c>
    </row>
    <row r="19" spans="1:8" ht="15" customHeight="1">
      <c r="A19" s="733"/>
      <c r="B19" s="734"/>
      <c r="C19" s="23" t="s">
        <v>169</v>
      </c>
      <c r="D19" s="24"/>
      <c r="E19" s="150"/>
      <c r="F19" s="297">
        <v>5046</v>
      </c>
      <c r="G19" s="290">
        <v>575</v>
      </c>
      <c r="H19" s="139">
        <f t="shared" si="0"/>
        <v>5621</v>
      </c>
    </row>
    <row r="20" spans="1:8" ht="15" customHeight="1">
      <c r="A20" s="733"/>
      <c r="B20" s="734"/>
      <c r="C20" s="23" t="s">
        <v>170</v>
      </c>
      <c r="D20" s="24"/>
      <c r="E20" s="150"/>
      <c r="F20" s="297">
        <v>4376</v>
      </c>
      <c r="G20" s="290">
        <v>2038</v>
      </c>
      <c r="H20" s="139">
        <f t="shared" si="0"/>
        <v>6414</v>
      </c>
    </row>
    <row r="21" spans="1:8" ht="15" customHeight="1">
      <c r="A21" s="733"/>
      <c r="B21" s="734"/>
      <c r="C21" s="23" t="s">
        <v>171</v>
      </c>
      <c r="D21" s="24"/>
      <c r="E21" s="150"/>
      <c r="F21" s="297">
        <v>3791</v>
      </c>
      <c r="G21" s="290">
        <v>1935</v>
      </c>
      <c r="H21" s="139">
        <f t="shared" si="0"/>
        <v>5726</v>
      </c>
    </row>
    <row r="22" spans="1:8" ht="15" customHeight="1">
      <c r="A22" s="733"/>
      <c r="B22" s="734"/>
      <c r="C22" s="23" t="s">
        <v>172</v>
      </c>
      <c r="D22" s="24"/>
      <c r="E22" s="150"/>
      <c r="F22" s="297">
        <v>3791</v>
      </c>
      <c r="G22" s="290">
        <v>1935</v>
      </c>
      <c r="H22" s="139">
        <f t="shared" si="0"/>
        <v>5726</v>
      </c>
    </row>
    <row r="23" spans="1:8" ht="15" customHeight="1">
      <c r="A23" s="733"/>
      <c r="B23" s="734"/>
      <c r="C23" s="25" t="s">
        <v>173</v>
      </c>
      <c r="D23" s="26"/>
      <c r="E23" s="299"/>
      <c r="F23" s="413"/>
      <c r="G23" s="601"/>
      <c r="H23" s="414"/>
    </row>
    <row r="24" spans="1:8" ht="15" customHeight="1">
      <c r="A24" s="733"/>
      <c r="B24" s="734"/>
      <c r="C24" s="27"/>
      <c r="D24" s="458" t="s">
        <v>174</v>
      </c>
      <c r="E24" s="602"/>
      <c r="F24" s="603">
        <f>ROUND(F16/F12*100,1)</f>
        <v>75</v>
      </c>
      <c r="G24" s="604">
        <f>ROUND(G16/G12*100,1)</f>
        <v>97.7</v>
      </c>
      <c r="H24" s="605">
        <f>ROUND(H16/H12*100,1)</f>
        <v>80.1</v>
      </c>
    </row>
    <row r="25" spans="1:8" ht="15" customHeight="1">
      <c r="A25" s="733"/>
      <c r="B25" s="734"/>
      <c r="C25" s="27"/>
      <c r="D25" s="458" t="s">
        <v>175</v>
      </c>
      <c r="E25" s="602"/>
      <c r="F25" s="603">
        <f>ROUND(F16/F13*100,1)</f>
        <v>77.5</v>
      </c>
      <c r="G25" s="604">
        <f>ROUND(G16/G13*100,1)</f>
        <v>153.6</v>
      </c>
      <c r="H25" s="605">
        <f>ROUND(H16/H13*100,1)</f>
        <v>89.8</v>
      </c>
    </row>
    <row r="26" spans="1:8" ht="15" customHeight="1">
      <c r="A26" s="733"/>
      <c r="B26" s="734"/>
      <c r="C26" s="27"/>
      <c r="D26" s="458" t="s">
        <v>176</v>
      </c>
      <c r="E26" s="602"/>
      <c r="F26" s="603">
        <f>ROUND(F16/F14*100,1)</f>
        <v>97.2</v>
      </c>
      <c r="G26" s="604">
        <f>ROUND(G16/G14*100,1)</f>
        <v>57.4</v>
      </c>
      <c r="H26" s="605">
        <f>ROUND(H16/H14*100,1)</f>
        <v>81.6</v>
      </c>
    </row>
    <row r="27" spans="1:8" ht="15" customHeight="1">
      <c r="A27" s="733"/>
      <c r="B27" s="734"/>
      <c r="C27" s="27"/>
      <c r="D27" s="458" t="s">
        <v>177</v>
      </c>
      <c r="E27" s="602"/>
      <c r="F27" s="603">
        <f>ROUND(F17/F16*100,1)</f>
        <v>98.9</v>
      </c>
      <c r="G27" s="604">
        <f>ROUND(G17/G16*100,1)</f>
        <v>96.9</v>
      </c>
      <c r="H27" s="605">
        <f>ROUND(H17/H16*100,1)</f>
        <v>98.3</v>
      </c>
    </row>
    <row r="28" spans="1:8" ht="15" customHeight="1">
      <c r="A28" s="733"/>
      <c r="B28" s="734"/>
      <c r="C28" s="27"/>
      <c r="D28" s="458" t="s">
        <v>178</v>
      </c>
      <c r="E28" s="602"/>
      <c r="F28" s="603">
        <f>ROUND(F22/F18*100,1)</f>
        <v>16.8</v>
      </c>
      <c r="G28" s="604">
        <f>ROUND(G22/G18*100,1)</f>
        <v>54.3</v>
      </c>
      <c r="H28" s="605">
        <f>ROUND(H22/H18*100,1)</f>
        <v>21.9</v>
      </c>
    </row>
    <row r="29" spans="1:8" ht="15" customHeight="1">
      <c r="A29" s="733"/>
      <c r="B29" s="734"/>
      <c r="C29" s="27"/>
      <c r="D29" s="458" t="s">
        <v>179</v>
      </c>
      <c r="E29" s="602"/>
      <c r="F29" s="603">
        <f>ROUND(F22/F19*100,1)</f>
        <v>75.1</v>
      </c>
      <c r="G29" s="604">
        <f>ROUND(G22/G19*100,1)</f>
        <v>336.5</v>
      </c>
      <c r="H29" s="605">
        <f>ROUND(H22/H19*100,1)</f>
        <v>101.9</v>
      </c>
    </row>
    <row r="30" spans="1:8" ht="15" customHeight="1">
      <c r="A30" s="733"/>
      <c r="B30" s="734"/>
      <c r="C30" s="21"/>
      <c r="D30" s="452" t="s">
        <v>180</v>
      </c>
      <c r="E30" s="606"/>
      <c r="F30" s="607">
        <f>ROUND(F22/F20*100,1)</f>
        <v>86.6</v>
      </c>
      <c r="G30" s="608">
        <f>ROUND(G22/G20*100,1)</f>
        <v>94.9</v>
      </c>
      <c r="H30" s="609">
        <f>ROUND(H22/H20*100,1)</f>
        <v>89.3</v>
      </c>
    </row>
    <row r="31" spans="1:8" ht="15" customHeight="1" thickBot="1">
      <c r="A31" s="735"/>
      <c r="B31" s="736"/>
      <c r="C31" s="154" t="s">
        <v>499</v>
      </c>
      <c r="D31" s="217"/>
      <c r="E31" s="300"/>
      <c r="F31" s="305">
        <v>39.5</v>
      </c>
      <c r="G31" s="306">
        <v>29.7</v>
      </c>
      <c r="H31" s="307">
        <f>H16/H22</f>
        <v>36.205728257073</v>
      </c>
    </row>
    <row r="32" spans="1:8" ht="15" customHeight="1">
      <c r="A32" s="119" t="s">
        <v>181</v>
      </c>
      <c r="B32" s="53"/>
      <c r="C32" s="53"/>
      <c r="D32" s="53"/>
      <c r="E32" s="301"/>
      <c r="F32" s="219"/>
      <c r="G32" s="216"/>
      <c r="H32" s="218"/>
    </row>
    <row r="33" spans="1:8" ht="15" customHeight="1">
      <c r="A33" s="733"/>
      <c r="B33" s="734"/>
      <c r="C33" s="25" t="s">
        <v>182</v>
      </c>
      <c r="D33" s="26"/>
      <c r="E33" s="299"/>
      <c r="F33" s="297">
        <v>88891529</v>
      </c>
      <c r="G33" s="290">
        <v>42383147</v>
      </c>
      <c r="H33" s="137">
        <f>SUM(H34:H38)</f>
        <v>131274676</v>
      </c>
    </row>
    <row r="34" spans="1:8" ht="15" customHeight="1">
      <c r="A34" s="733"/>
      <c r="B34" s="734"/>
      <c r="C34" s="730" t="s">
        <v>183</v>
      </c>
      <c r="D34" s="562" t="s">
        <v>184</v>
      </c>
      <c r="E34" s="610"/>
      <c r="F34" s="611">
        <v>26909910</v>
      </c>
      <c r="G34" s="612">
        <v>15548124</v>
      </c>
      <c r="H34" s="401">
        <f>SUM(F34:G34)</f>
        <v>42458034</v>
      </c>
    </row>
    <row r="35" spans="1:8" ht="15" customHeight="1">
      <c r="A35" s="733"/>
      <c r="B35" s="734"/>
      <c r="C35" s="731"/>
      <c r="D35" s="415" t="s">
        <v>185</v>
      </c>
      <c r="E35" s="602"/>
      <c r="F35" s="613">
        <v>46771207</v>
      </c>
      <c r="G35" s="614">
        <v>9880400</v>
      </c>
      <c r="H35" s="376">
        <f aca="true" t="shared" si="1" ref="H35:H44">SUM(F35:G35)</f>
        <v>56651607</v>
      </c>
    </row>
    <row r="36" spans="1:8" ht="15" customHeight="1">
      <c r="A36" s="733"/>
      <c r="B36" s="734"/>
      <c r="C36" s="731"/>
      <c r="D36" s="415" t="s">
        <v>186</v>
      </c>
      <c r="E36" s="602"/>
      <c r="F36" s="613">
        <v>5390887</v>
      </c>
      <c r="G36" s="614">
        <v>1854032</v>
      </c>
      <c r="H36" s="376">
        <f t="shared" si="1"/>
        <v>7244919</v>
      </c>
    </row>
    <row r="37" spans="1:8" ht="15" customHeight="1">
      <c r="A37" s="733"/>
      <c r="B37" s="734"/>
      <c r="C37" s="731"/>
      <c r="D37" s="415" t="s">
        <v>187</v>
      </c>
      <c r="E37" s="602"/>
      <c r="F37" s="613">
        <v>0</v>
      </c>
      <c r="G37" s="614">
        <v>0</v>
      </c>
      <c r="H37" s="376">
        <f t="shared" si="1"/>
        <v>0</v>
      </c>
    </row>
    <row r="38" spans="1:8" ht="15" customHeight="1">
      <c r="A38" s="733"/>
      <c r="B38" s="734"/>
      <c r="C38" s="732"/>
      <c r="D38" s="565" t="s">
        <v>188</v>
      </c>
      <c r="E38" s="606"/>
      <c r="F38" s="615">
        <v>9819525</v>
      </c>
      <c r="G38" s="616">
        <v>15100591</v>
      </c>
      <c r="H38" s="408">
        <f t="shared" si="1"/>
        <v>24920116</v>
      </c>
    </row>
    <row r="39" spans="1:8" ht="15" customHeight="1">
      <c r="A39" s="733"/>
      <c r="B39" s="734"/>
      <c r="C39" s="730" t="s">
        <v>189</v>
      </c>
      <c r="D39" s="562" t="s">
        <v>190</v>
      </c>
      <c r="E39" s="610"/>
      <c r="F39" s="611">
        <v>58550695</v>
      </c>
      <c r="G39" s="612">
        <v>28412645</v>
      </c>
      <c r="H39" s="401">
        <f t="shared" si="1"/>
        <v>86963340</v>
      </c>
    </row>
    <row r="40" spans="1:8" ht="15" customHeight="1">
      <c r="A40" s="733"/>
      <c r="B40" s="734"/>
      <c r="C40" s="731"/>
      <c r="D40" s="415" t="s">
        <v>191</v>
      </c>
      <c r="E40" s="602"/>
      <c r="F40" s="613">
        <v>4099081</v>
      </c>
      <c r="G40" s="614">
        <v>956347</v>
      </c>
      <c r="H40" s="376">
        <f t="shared" si="1"/>
        <v>5055428</v>
      </c>
    </row>
    <row r="41" spans="1:8" ht="15" customHeight="1">
      <c r="A41" s="733"/>
      <c r="B41" s="734"/>
      <c r="C41" s="731"/>
      <c r="D41" s="415" t="s">
        <v>192</v>
      </c>
      <c r="E41" s="602"/>
      <c r="F41" s="613">
        <v>21185371</v>
      </c>
      <c r="G41" s="614">
        <v>11610884</v>
      </c>
      <c r="H41" s="376">
        <f t="shared" si="1"/>
        <v>32796255</v>
      </c>
    </row>
    <row r="42" spans="1:8" ht="15" customHeight="1">
      <c r="A42" s="733"/>
      <c r="B42" s="734"/>
      <c r="C42" s="731"/>
      <c r="D42" s="415" t="s">
        <v>187</v>
      </c>
      <c r="E42" s="602"/>
      <c r="F42" s="613">
        <v>3743183</v>
      </c>
      <c r="G42" s="614">
        <v>0</v>
      </c>
      <c r="H42" s="376">
        <f t="shared" si="1"/>
        <v>3743183</v>
      </c>
    </row>
    <row r="43" spans="1:8" ht="15" customHeight="1">
      <c r="A43" s="733"/>
      <c r="B43" s="734"/>
      <c r="C43" s="732"/>
      <c r="D43" s="565" t="s">
        <v>193</v>
      </c>
      <c r="E43" s="606"/>
      <c r="F43" s="615">
        <v>1313199</v>
      </c>
      <c r="G43" s="616">
        <v>1403271</v>
      </c>
      <c r="H43" s="408">
        <f t="shared" si="1"/>
        <v>2716470</v>
      </c>
    </row>
    <row r="44" spans="1:8" ht="15" customHeight="1" thickBot="1">
      <c r="A44" s="735"/>
      <c r="B44" s="736"/>
      <c r="C44" s="154" t="s">
        <v>194</v>
      </c>
      <c r="D44" s="217"/>
      <c r="E44" s="300"/>
      <c r="F44" s="308">
        <v>51718074</v>
      </c>
      <c r="G44" s="309">
        <v>28086086</v>
      </c>
      <c r="H44" s="155">
        <f t="shared" si="1"/>
        <v>79804160</v>
      </c>
    </row>
    <row r="45" spans="1:8" ht="15" customHeight="1">
      <c r="A45" s="119" t="s">
        <v>195</v>
      </c>
      <c r="B45" s="53"/>
      <c r="C45" s="53"/>
      <c r="D45" s="53"/>
      <c r="E45" s="301"/>
      <c r="F45" s="219"/>
      <c r="G45" s="216"/>
      <c r="H45" s="218"/>
    </row>
    <row r="46" spans="1:8" ht="15" customHeight="1">
      <c r="A46" s="733"/>
      <c r="B46" s="734"/>
      <c r="C46" s="25" t="s">
        <v>196</v>
      </c>
      <c r="D46" s="26"/>
      <c r="E46" s="299"/>
      <c r="F46" s="57">
        <v>757</v>
      </c>
      <c r="G46" s="84">
        <v>481</v>
      </c>
      <c r="H46" s="137">
        <f>SUM(H48:H50)</f>
        <v>1238</v>
      </c>
    </row>
    <row r="47" spans="1:8" ht="15" customHeight="1">
      <c r="A47" s="733"/>
      <c r="B47" s="734"/>
      <c r="C47" s="27"/>
      <c r="D47" s="25" t="s">
        <v>197</v>
      </c>
      <c r="E47" s="299"/>
      <c r="F47" s="413"/>
      <c r="G47" s="601"/>
      <c r="H47" s="414"/>
    </row>
    <row r="48" spans="1:8" ht="15" customHeight="1">
      <c r="A48" s="733"/>
      <c r="B48" s="734"/>
      <c r="C48" s="27"/>
      <c r="D48" s="27"/>
      <c r="E48" s="373" t="s">
        <v>198</v>
      </c>
      <c r="F48" s="374">
        <v>755</v>
      </c>
      <c r="G48" s="375">
        <v>361</v>
      </c>
      <c r="H48" s="376">
        <f>SUM(F48:G48)</f>
        <v>1116</v>
      </c>
    </row>
    <row r="49" spans="1:8" ht="15" customHeight="1">
      <c r="A49" s="733"/>
      <c r="B49" s="734"/>
      <c r="C49" s="27"/>
      <c r="D49" s="27"/>
      <c r="E49" s="373" t="s">
        <v>199</v>
      </c>
      <c r="F49" s="374">
        <v>2</v>
      </c>
      <c r="G49" s="375">
        <v>120</v>
      </c>
      <c r="H49" s="376">
        <f>SUM(F49:G49)</f>
        <v>122</v>
      </c>
    </row>
    <row r="50" spans="1:8" ht="15" customHeight="1">
      <c r="A50" s="733"/>
      <c r="B50" s="734"/>
      <c r="C50" s="27"/>
      <c r="D50" s="21"/>
      <c r="E50" s="405" t="s">
        <v>200</v>
      </c>
      <c r="F50" s="406">
        <v>0</v>
      </c>
      <c r="G50" s="407">
        <v>0</v>
      </c>
      <c r="H50" s="408">
        <f>SUM(F50:G50)</f>
        <v>0</v>
      </c>
    </row>
    <row r="51" spans="1:8" ht="15" customHeight="1">
      <c r="A51" s="733"/>
      <c r="B51" s="734"/>
      <c r="C51" s="27"/>
      <c r="D51" s="25" t="s">
        <v>201</v>
      </c>
      <c r="E51" s="299"/>
      <c r="F51" s="413"/>
      <c r="G51" s="601"/>
      <c r="H51" s="414"/>
    </row>
    <row r="52" spans="1:8" ht="15" customHeight="1">
      <c r="A52" s="733"/>
      <c r="B52" s="734"/>
      <c r="C52" s="27"/>
      <c r="D52" s="27"/>
      <c r="E52" s="373" t="s">
        <v>202</v>
      </c>
      <c r="F52" s="374">
        <v>0</v>
      </c>
      <c r="G52" s="375">
        <v>0</v>
      </c>
      <c r="H52" s="376"/>
    </row>
    <row r="53" spans="1:8" ht="15" customHeight="1">
      <c r="A53" s="733"/>
      <c r="B53" s="734"/>
      <c r="C53" s="27"/>
      <c r="D53" s="27"/>
      <c r="E53" s="373" t="s">
        <v>203</v>
      </c>
      <c r="F53" s="374">
        <v>0</v>
      </c>
      <c r="G53" s="375">
        <v>0</v>
      </c>
      <c r="H53" s="376"/>
    </row>
    <row r="54" spans="1:8" ht="15" customHeight="1" thickBot="1">
      <c r="A54" s="735"/>
      <c r="B54" s="736"/>
      <c r="C54" s="151"/>
      <c r="D54" s="151"/>
      <c r="E54" s="390" t="s">
        <v>204</v>
      </c>
      <c r="F54" s="391">
        <v>0</v>
      </c>
      <c r="G54" s="392">
        <v>0</v>
      </c>
      <c r="H54" s="393"/>
    </row>
    <row r="55" spans="1:8" ht="15" customHeight="1">
      <c r="A55" s="119" t="s">
        <v>205</v>
      </c>
      <c r="B55" s="53"/>
      <c r="C55" s="53"/>
      <c r="D55" s="53"/>
      <c r="E55" s="301"/>
      <c r="F55" s="219"/>
      <c r="G55" s="216"/>
      <c r="H55" s="218"/>
    </row>
    <row r="56" spans="1:8" ht="15" customHeight="1">
      <c r="A56" s="733"/>
      <c r="B56" s="734"/>
      <c r="C56" s="25" t="s">
        <v>206</v>
      </c>
      <c r="D56" s="26"/>
      <c r="E56" s="299" t="s">
        <v>501</v>
      </c>
      <c r="F56" s="82">
        <v>1</v>
      </c>
      <c r="G56" s="80">
        <v>1</v>
      </c>
      <c r="H56" s="141">
        <f aca="true" t="shared" si="2" ref="H56:H61">SUM(F56:G56)</f>
        <v>2</v>
      </c>
    </row>
    <row r="57" spans="1:8" ht="15" customHeight="1">
      <c r="A57" s="733"/>
      <c r="B57" s="734"/>
      <c r="C57" s="27"/>
      <c r="D57" s="458" t="s">
        <v>207</v>
      </c>
      <c r="E57" s="602"/>
      <c r="F57" s="374">
        <v>0</v>
      </c>
      <c r="G57" s="375">
        <v>0</v>
      </c>
      <c r="H57" s="356">
        <f t="shared" si="2"/>
        <v>0</v>
      </c>
    </row>
    <row r="58" spans="1:8" ht="15" customHeight="1">
      <c r="A58" s="733"/>
      <c r="B58" s="734"/>
      <c r="C58" s="27"/>
      <c r="D58" s="458" t="s">
        <v>208</v>
      </c>
      <c r="E58" s="602"/>
      <c r="F58" s="374">
        <v>1</v>
      </c>
      <c r="G58" s="375">
        <v>1</v>
      </c>
      <c r="H58" s="356">
        <f t="shared" si="2"/>
        <v>2</v>
      </c>
    </row>
    <row r="59" spans="1:8" ht="15" customHeight="1">
      <c r="A59" s="733"/>
      <c r="B59" s="734"/>
      <c r="C59" s="27"/>
      <c r="D59" s="458" t="s">
        <v>209</v>
      </c>
      <c r="E59" s="602"/>
      <c r="F59" s="374">
        <v>0</v>
      </c>
      <c r="G59" s="375">
        <v>0</v>
      </c>
      <c r="H59" s="356">
        <f t="shared" si="2"/>
        <v>0</v>
      </c>
    </row>
    <row r="60" spans="1:8" ht="15" customHeight="1">
      <c r="A60" s="733"/>
      <c r="B60" s="734"/>
      <c r="C60" s="21"/>
      <c r="D60" s="452" t="s">
        <v>210</v>
      </c>
      <c r="E60" s="606"/>
      <c r="F60" s="406">
        <v>0</v>
      </c>
      <c r="G60" s="407">
        <v>0</v>
      </c>
      <c r="H60" s="343">
        <f t="shared" si="2"/>
        <v>0</v>
      </c>
    </row>
    <row r="61" spans="1:8" ht="15" customHeight="1">
      <c r="A61" s="733"/>
      <c r="B61" s="734"/>
      <c r="C61" s="23" t="s">
        <v>211</v>
      </c>
      <c r="D61" s="24"/>
      <c r="E61" s="150"/>
      <c r="F61" s="49">
        <v>84000</v>
      </c>
      <c r="G61" s="23">
        <v>64000</v>
      </c>
      <c r="H61" s="137">
        <f t="shared" si="2"/>
        <v>148000</v>
      </c>
    </row>
    <row r="62" spans="1:8" ht="15" customHeight="1">
      <c r="A62" s="733"/>
      <c r="B62" s="734"/>
      <c r="C62" s="25" t="s">
        <v>212</v>
      </c>
      <c r="D62" s="26"/>
      <c r="E62" s="299"/>
      <c r="F62" s="413"/>
      <c r="G62" s="601"/>
      <c r="H62" s="414"/>
    </row>
    <row r="63" spans="1:8" ht="15" customHeight="1">
      <c r="A63" s="733"/>
      <c r="B63" s="734"/>
      <c r="C63" s="27"/>
      <c r="D63" s="458" t="s">
        <v>213</v>
      </c>
      <c r="E63" s="602"/>
      <c r="F63" s="374">
        <v>84000</v>
      </c>
      <c r="G63" s="375">
        <v>48000</v>
      </c>
      <c r="H63" s="376">
        <f>SUM(F63:G63)</f>
        <v>132000</v>
      </c>
    </row>
    <row r="64" spans="1:8" ht="15" customHeight="1">
      <c r="A64" s="733"/>
      <c r="B64" s="734"/>
      <c r="C64" s="21"/>
      <c r="D64" s="452" t="s">
        <v>214</v>
      </c>
      <c r="E64" s="606"/>
      <c r="F64" s="406">
        <v>0</v>
      </c>
      <c r="G64" s="407">
        <v>0</v>
      </c>
      <c r="H64" s="408">
        <f>SUM(F64:G64)</f>
        <v>0</v>
      </c>
    </row>
    <row r="65" spans="1:8" ht="15" customHeight="1">
      <c r="A65" s="733"/>
      <c r="B65" s="734"/>
      <c r="C65" s="25" t="s">
        <v>215</v>
      </c>
      <c r="D65" s="26"/>
      <c r="E65" s="299"/>
      <c r="F65" s="413"/>
      <c r="G65" s="601"/>
      <c r="H65" s="414"/>
    </row>
    <row r="66" spans="1:8" ht="15" customHeight="1">
      <c r="A66" s="733"/>
      <c r="B66" s="734"/>
      <c r="C66" s="27"/>
      <c r="D66" s="458" t="s">
        <v>213</v>
      </c>
      <c r="E66" s="602"/>
      <c r="F66" s="374">
        <v>127020</v>
      </c>
      <c r="G66" s="375">
        <v>31440</v>
      </c>
      <c r="H66" s="376">
        <f>SUM(F66:G66)</f>
        <v>158460</v>
      </c>
    </row>
    <row r="67" spans="1:8" ht="15" customHeight="1">
      <c r="A67" s="733"/>
      <c r="B67" s="734"/>
      <c r="C67" s="21"/>
      <c r="D67" s="452" t="s">
        <v>214</v>
      </c>
      <c r="E67" s="606"/>
      <c r="F67" s="406">
        <v>0</v>
      </c>
      <c r="G67" s="407">
        <v>0</v>
      </c>
      <c r="H67" s="408">
        <f aca="true" t="shared" si="3" ref="H67:H72">SUM(F67:G67)</f>
        <v>0</v>
      </c>
    </row>
    <row r="68" spans="1:8" ht="15" customHeight="1">
      <c r="A68" s="733"/>
      <c r="B68" s="734"/>
      <c r="C68" s="23" t="s">
        <v>216</v>
      </c>
      <c r="D68" s="24"/>
      <c r="E68" s="150"/>
      <c r="F68" s="49">
        <v>64633</v>
      </c>
      <c r="G68" s="23">
        <v>26727</v>
      </c>
      <c r="H68" s="139">
        <f t="shared" si="3"/>
        <v>91360</v>
      </c>
    </row>
    <row r="69" spans="1:8" ht="15" customHeight="1">
      <c r="A69" s="733"/>
      <c r="B69" s="734"/>
      <c r="C69" s="25" t="s">
        <v>217</v>
      </c>
      <c r="D69" s="26"/>
      <c r="E69" s="299"/>
      <c r="F69" s="82">
        <v>23655701</v>
      </c>
      <c r="G69" s="80">
        <v>9768680</v>
      </c>
      <c r="H69" s="418">
        <f t="shared" si="3"/>
        <v>33424381</v>
      </c>
    </row>
    <row r="70" spans="1:8" ht="15" customHeight="1">
      <c r="A70" s="733"/>
      <c r="B70" s="734"/>
      <c r="C70" s="27"/>
      <c r="D70" s="458" t="s">
        <v>218</v>
      </c>
      <c r="E70" s="602"/>
      <c r="F70" s="374">
        <v>23655701</v>
      </c>
      <c r="G70" s="375">
        <v>9768680</v>
      </c>
      <c r="H70" s="376">
        <f t="shared" si="3"/>
        <v>33424381</v>
      </c>
    </row>
    <row r="71" spans="1:8" ht="15" customHeight="1">
      <c r="A71" s="733"/>
      <c r="B71" s="734"/>
      <c r="C71" s="21"/>
      <c r="D71" s="452" t="s">
        <v>219</v>
      </c>
      <c r="E71" s="606"/>
      <c r="F71" s="406">
        <v>0</v>
      </c>
      <c r="G71" s="407">
        <v>0</v>
      </c>
      <c r="H71" s="408">
        <f t="shared" si="3"/>
        <v>0</v>
      </c>
    </row>
    <row r="72" spans="1:8" ht="15" customHeight="1">
      <c r="A72" s="733"/>
      <c r="B72" s="734"/>
      <c r="C72" s="23" t="s">
        <v>220</v>
      </c>
      <c r="D72" s="24"/>
      <c r="E72" s="150"/>
      <c r="F72" s="49">
        <v>18206490</v>
      </c>
      <c r="G72" s="23">
        <v>9336234</v>
      </c>
      <c r="H72" s="139">
        <f t="shared" si="3"/>
        <v>27542724</v>
      </c>
    </row>
    <row r="73" spans="1:8" ht="15" customHeight="1">
      <c r="A73" s="733"/>
      <c r="B73" s="734"/>
      <c r="C73" s="25" t="s">
        <v>221</v>
      </c>
      <c r="D73" s="26"/>
      <c r="E73" s="299"/>
      <c r="F73" s="413"/>
      <c r="G73" s="601"/>
      <c r="H73" s="414"/>
    </row>
    <row r="74" spans="1:8" ht="15" customHeight="1">
      <c r="A74" s="733"/>
      <c r="B74" s="734"/>
      <c r="C74" s="27"/>
      <c r="D74" s="458" t="s">
        <v>222</v>
      </c>
      <c r="E74" s="602"/>
      <c r="F74" s="374">
        <v>456</v>
      </c>
      <c r="G74" s="375">
        <v>308</v>
      </c>
      <c r="H74" s="376">
        <f>SUM(F74:G74)</f>
        <v>764</v>
      </c>
    </row>
    <row r="75" spans="1:8" ht="15" customHeight="1">
      <c r="A75" s="733"/>
      <c r="B75" s="734"/>
      <c r="C75" s="21"/>
      <c r="D75" s="452" t="s">
        <v>223</v>
      </c>
      <c r="E75" s="606"/>
      <c r="F75" s="406">
        <v>98</v>
      </c>
      <c r="G75" s="407">
        <v>97</v>
      </c>
      <c r="H75" s="408">
        <f>SUM(F75:G75)</f>
        <v>195</v>
      </c>
    </row>
    <row r="76" spans="1:8" ht="15" customHeight="1" thickBot="1">
      <c r="A76" s="735"/>
      <c r="B76" s="736"/>
      <c r="C76" s="154" t="s">
        <v>224</v>
      </c>
      <c r="D76" s="217"/>
      <c r="E76" s="300"/>
      <c r="F76" s="88">
        <v>63894</v>
      </c>
      <c r="G76" s="154">
        <v>75984</v>
      </c>
      <c r="H76" s="155">
        <f>SUM(F76:G76)</f>
        <v>139878</v>
      </c>
    </row>
    <row r="77" spans="1:8" ht="15" customHeight="1">
      <c r="A77" s="119" t="s">
        <v>225</v>
      </c>
      <c r="B77" s="53"/>
      <c r="C77" s="53"/>
      <c r="D77" s="53"/>
      <c r="E77" s="301"/>
      <c r="F77" s="219"/>
      <c r="G77" s="216"/>
      <c r="H77" s="218"/>
    </row>
    <row r="78" spans="1:8" ht="15" customHeight="1">
      <c r="A78" s="733"/>
      <c r="B78" s="734"/>
      <c r="C78" s="23" t="s">
        <v>500</v>
      </c>
      <c r="D78" s="24"/>
      <c r="E78" s="150"/>
      <c r="F78" s="49">
        <v>14</v>
      </c>
      <c r="G78" s="23">
        <v>6</v>
      </c>
      <c r="H78" s="139">
        <f>SUM(F78:G78)</f>
        <v>20</v>
      </c>
    </row>
    <row r="79" spans="1:8" ht="15" customHeight="1">
      <c r="A79" s="733"/>
      <c r="B79" s="734"/>
      <c r="C79" s="25" t="s">
        <v>226</v>
      </c>
      <c r="D79" s="26"/>
      <c r="E79" s="299"/>
      <c r="F79" s="413"/>
      <c r="G79" s="601"/>
      <c r="H79" s="414"/>
    </row>
    <row r="80" spans="1:8" ht="15" customHeight="1">
      <c r="A80" s="733"/>
      <c r="B80" s="734"/>
      <c r="C80" s="27"/>
      <c r="D80" s="458" t="s">
        <v>213</v>
      </c>
      <c r="E80" s="602"/>
      <c r="F80" s="374">
        <v>102240</v>
      </c>
      <c r="G80" s="375">
        <v>0</v>
      </c>
      <c r="H80" s="376">
        <f>SUM(F80:G80)</f>
        <v>102240</v>
      </c>
    </row>
    <row r="81" spans="1:8" ht="15" customHeight="1" thickBot="1">
      <c r="A81" s="735"/>
      <c r="B81" s="736"/>
      <c r="C81" s="151"/>
      <c r="D81" s="462" t="s">
        <v>214</v>
      </c>
      <c r="E81" s="617"/>
      <c r="F81" s="391">
        <v>0</v>
      </c>
      <c r="G81" s="392">
        <v>0</v>
      </c>
      <c r="H81" s="393">
        <f>SUM(F81:G81)</f>
        <v>0</v>
      </c>
    </row>
    <row r="82" spans="1:8" ht="15" customHeight="1">
      <c r="A82" s="119" t="s">
        <v>227</v>
      </c>
      <c r="B82" s="53"/>
      <c r="C82" s="53"/>
      <c r="D82" s="53"/>
      <c r="E82" s="301"/>
      <c r="F82" s="219"/>
      <c r="G82" s="216"/>
      <c r="H82" s="218"/>
    </row>
    <row r="83" spans="1:8" ht="15" customHeight="1">
      <c r="A83" s="733"/>
      <c r="B83" s="734"/>
      <c r="C83" s="25" t="s">
        <v>228</v>
      </c>
      <c r="D83" s="26"/>
      <c r="E83" s="299"/>
      <c r="F83" s="82">
        <v>20</v>
      </c>
      <c r="G83" s="80">
        <v>7</v>
      </c>
      <c r="H83" s="141">
        <f>SUM(F83:G83)</f>
        <v>27</v>
      </c>
    </row>
    <row r="84" spans="1:8" ht="15" customHeight="1">
      <c r="A84" s="733"/>
      <c r="B84" s="734"/>
      <c r="C84" s="27"/>
      <c r="D84" s="458" t="s">
        <v>229</v>
      </c>
      <c r="E84" s="602"/>
      <c r="F84" s="374">
        <v>8</v>
      </c>
      <c r="G84" s="375">
        <v>0</v>
      </c>
      <c r="H84" s="356">
        <f aca="true" t="shared" si="4" ref="H84:H89">SUM(F84:G84)</f>
        <v>8</v>
      </c>
    </row>
    <row r="85" spans="1:8" ht="15" customHeight="1">
      <c r="A85" s="733"/>
      <c r="B85" s="734"/>
      <c r="C85" s="27"/>
      <c r="D85" s="458" t="s">
        <v>230</v>
      </c>
      <c r="E85" s="602"/>
      <c r="F85" s="374">
        <v>2</v>
      </c>
      <c r="G85" s="375">
        <v>0</v>
      </c>
      <c r="H85" s="356">
        <f t="shared" si="4"/>
        <v>2</v>
      </c>
    </row>
    <row r="86" spans="1:8" ht="15" customHeight="1">
      <c r="A86" s="733"/>
      <c r="B86" s="734"/>
      <c r="C86" s="27"/>
      <c r="D86" s="458" t="s">
        <v>231</v>
      </c>
      <c r="E86" s="602"/>
      <c r="F86" s="374">
        <v>10</v>
      </c>
      <c r="G86" s="375">
        <v>1</v>
      </c>
      <c r="H86" s="356">
        <f t="shared" si="4"/>
        <v>11</v>
      </c>
    </row>
    <row r="87" spans="1:8" ht="15" customHeight="1">
      <c r="A87" s="733"/>
      <c r="B87" s="734"/>
      <c r="C87" s="21"/>
      <c r="D87" s="452" t="s">
        <v>232</v>
      </c>
      <c r="E87" s="606"/>
      <c r="F87" s="406">
        <v>0</v>
      </c>
      <c r="G87" s="407">
        <v>6</v>
      </c>
      <c r="H87" s="343">
        <f t="shared" si="4"/>
        <v>6</v>
      </c>
    </row>
    <row r="88" spans="1:8" ht="15" customHeight="1">
      <c r="A88" s="733"/>
      <c r="B88" s="734"/>
      <c r="C88" s="23" t="s">
        <v>233</v>
      </c>
      <c r="D88" s="24"/>
      <c r="E88" s="150"/>
      <c r="F88" s="49">
        <v>14</v>
      </c>
      <c r="G88" s="23">
        <v>2</v>
      </c>
      <c r="H88" s="137">
        <f t="shared" si="4"/>
        <v>16</v>
      </c>
    </row>
    <row r="89" spans="1:8" ht="15" customHeight="1" thickBot="1">
      <c r="A89" s="735"/>
      <c r="B89" s="736"/>
      <c r="C89" s="154"/>
      <c r="D89" s="217" t="s">
        <v>89</v>
      </c>
      <c r="E89" s="300"/>
      <c r="F89" s="144">
        <v>34</v>
      </c>
      <c r="G89" s="134">
        <v>9</v>
      </c>
      <c r="H89" s="143">
        <f t="shared" si="4"/>
        <v>43</v>
      </c>
    </row>
  </sheetData>
  <mergeCells count="10">
    <mergeCell ref="A46:B54"/>
    <mergeCell ref="A56:B76"/>
    <mergeCell ref="A78:B81"/>
    <mergeCell ref="A83:B89"/>
    <mergeCell ref="A1:H1"/>
    <mergeCell ref="C34:C38"/>
    <mergeCell ref="C39:C43"/>
    <mergeCell ref="A12:B31"/>
    <mergeCell ref="A33:B44"/>
    <mergeCell ref="H4:H5"/>
  </mergeCells>
  <conditionalFormatting sqref="F1:G11 F23:G32 F45:G65536 H1:H3 H6:H65536">
    <cfRule type="cellIs" priority="1" dxfId="0" operator="equal" stopIfTrue="1">
      <formula>0</formula>
    </cfRule>
  </conditionalFormatting>
  <printOptions/>
  <pageMargins left="0.75" right="0.75" top="0.55" bottom="0.47" header="0.512" footer="0.512"/>
  <pageSetup horizontalDpi="600" verticalDpi="600" orientation="portrait" paperSize="9" r:id="rId1"/>
  <rowBreaks count="1" manualBreakCount="1">
    <brk id="54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H78"/>
  <sheetViews>
    <sheetView view="pageBreakPreview" zoomScaleSheetLayoutView="100" workbookViewId="0" topLeftCell="A1">
      <selection activeCell="M12" sqref="M12"/>
    </sheetView>
  </sheetViews>
  <sheetFormatPr defaultColWidth="9.00390625" defaultRowHeight="13.5"/>
  <cols>
    <col min="1" max="1" width="2.75390625" style="4" customWidth="1"/>
    <col min="2" max="2" width="3.875" style="4" customWidth="1"/>
    <col min="3" max="3" width="8.00390625" style="4" customWidth="1"/>
    <col min="4" max="4" width="23.625" style="4" customWidth="1"/>
    <col min="5" max="5" width="10.25390625" style="4" customWidth="1"/>
    <col min="6" max="8" width="13.875" style="4" customWidth="1"/>
    <col min="9" max="16384" width="9.00390625" style="4" customWidth="1"/>
  </cols>
  <sheetData>
    <row r="1" spans="1:8" ht="19.5" customHeight="1" thickBot="1">
      <c r="A1" s="334" t="s">
        <v>33</v>
      </c>
      <c r="B1" s="67"/>
      <c r="C1" s="20"/>
      <c r="D1" s="20"/>
      <c r="E1" s="626"/>
      <c r="H1" s="52" t="s">
        <v>136</v>
      </c>
    </row>
    <row r="2" spans="1:8" ht="13.5">
      <c r="A2" s="114"/>
      <c r="B2" s="115"/>
      <c r="C2" s="115"/>
      <c r="D2" s="116"/>
      <c r="E2" s="145" t="s">
        <v>34</v>
      </c>
      <c r="F2" s="117" t="s">
        <v>35</v>
      </c>
      <c r="G2" s="130" t="s">
        <v>36</v>
      </c>
      <c r="H2" s="737" t="s">
        <v>485</v>
      </c>
    </row>
    <row r="3" spans="1:8" ht="14.25" thickBot="1">
      <c r="A3" s="126"/>
      <c r="B3" s="127" t="s">
        <v>138</v>
      </c>
      <c r="C3" s="127"/>
      <c r="D3" s="128"/>
      <c r="E3" s="146"/>
      <c r="F3" s="129" t="s">
        <v>87</v>
      </c>
      <c r="G3" s="131" t="s">
        <v>88</v>
      </c>
      <c r="H3" s="738"/>
    </row>
    <row r="4" spans="1:8" ht="13.5">
      <c r="A4" s="119" t="s">
        <v>37</v>
      </c>
      <c r="B4" s="53"/>
      <c r="C4" s="53"/>
      <c r="D4" s="53"/>
      <c r="E4" s="399" t="s">
        <v>38</v>
      </c>
      <c r="F4" s="395">
        <f>SUM(F7,F10,F43,)</f>
        <v>282061</v>
      </c>
      <c r="G4" s="396">
        <f>SUM(G7,G10,G43,)</f>
        <v>22463</v>
      </c>
      <c r="H4" s="397">
        <f>SUM(F4,G4)</f>
        <v>304524</v>
      </c>
    </row>
    <row r="5" spans="1:8" ht="13.5">
      <c r="A5" s="119"/>
      <c r="B5" s="53"/>
      <c r="C5" s="53"/>
      <c r="D5" s="53"/>
      <c r="E5" s="371" t="s">
        <v>39</v>
      </c>
      <c r="F5" s="370">
        <f>SUM(F8,F11,F44,)</f>
        <v>812802</v>
      </c>
      <c r="G5" s="342">
        <f>SUM(G8,G11,G44,)</f>
        <v>24558</v>
      </c>
      <c r="H5" s="136">
        <f>SUM(F5,G5)</f>
        <v>837360</v>
      </c>
    </row>
    <row r="6" spans="1:8" ht="13.5">
      <c r="A6" s="119"/>
      <c r="B6" s="25" t="s">
        <v>40</v>
      </c>
      <c r="C6" s="26"/>
      <c r="D6" s="26"/>
      <c r="E6" s="234"/>
      <c r="F6" s="672"/>
      <c r="G6" s="132"/>
      <c r="H6" s="138"/>
    </row>
    <row r="7" spans="1:8" ht="13.5">
      <c r="A7" s="119"/>
      <c r="B7" s="27"/>
      <c r="C7" s="848" t="s">
        <v>41</v>
      </c>
      <c r="D7" s="849"/>
      <c r="E7" s="400" t="s">
        <v>38</v>
      </c>
      <c r="F7" s="50">
        <v>37904</v>
      </c>
      <c r="G7" s="27">
        <v>15947</v>
      </c>
      <c r="H7" s="401">
        <f>SUM(F7,G7)</f>
        <v>53851</v>
      </c>
    </row>
    <row r="8" spans="1:8" ht="13.5">
      <c r="A8" s="119"/>
      <c r="B8" s="68"/>
      <c r="C8" s="850"/>
      <c r="D8" s="851"/>
      <c r="E8" s="371" t="s">
        <v>39</v>
      </c>
      <c r="F8" s="686">
        <v>37904</v>
      </c>
      <c r="G8" s="687">
        <v>15947</v>
      </c>
      <c r="H8" s="140">
        <f>SUM(F8,G8)</f>
        <v>53851</v>
      </c>
    </row>
    <row r="9" spans="1:8" ht="13.5">
      <c r="A9" s="119"/>
      <c r="B9" s="25" t="s">
        <v>42</v>
      </c>
      <c r="C9" s="24"/>
      <c r="D9" s="24"/>
      <c r="E9" s="234"/>
      <c r="F9" s="672"/>
      <c r="G9" s="132"/>
      <c r="H9" s="138"/>
    </row>
    <row r="10" spans="1:8" ht="13.5">
      <c r="A10" s="119"/>
      <c r="B10" s="27"/>
      <c r="C10" s="828" t="s">
        <v>43</v>
      </c>
      <c r="D10" s="829"/>
      <c r="E10" s="400" t="s">
        <v>38</v>
      </c>
      <c r="F10" s="423">
        <v>244157</v>
      </c>
      <c r="G10" s="344">
        <v>6516</v>
      </c>
      <c r="H10" s="345">
        <f>SUM(F10,G10)</f>
        <v>250673</v>
      </c>
    </row>
    <row r="11" spans="1:8" ht="13.5">
      <c r="A11" s="119"/>
      <c r="B11" s="27"/>
      <c r="C11" s="830"/>
      <c r="D11" s="831"/>
      <c r="E11" s="404" t="s">
        <v>39</v>
      </c>
      <c r="F11" s="680">
        <v>774898</v>
      </c>
      <c r="G11" s="681">
        <v>8611</v>
      </c>
      <c r="H11" s="347">
        <f>SUM(F11,G11)</f>
        <v>783509</v>
      </c>
    </row>
    <row r="12" spans="1:8" ht="13.5">
      <c r="A12" s="119"/>
      <c r="B12" s="27"/>
      <c r="C12" s="69"/>
      <c r="D12" s="842" t="s">
        <v>44</v>
      </c>
      <c r="E12" s="373" t="s">
        <v>38</v>
      </c>
      <c r="F12" s="684">
        <v>37864</v>
      </c>
      <c r="G12" s="685">
        <v>3149</v>
      </c>
      <c r="H12" s="376">
        <f aca="true" t="shared" si="0" ref="H12:H41">SUM(F12,G12)</f>
        <v>41013</v>
      </c>
    </row>
    <row r="13" spans="1:8" ht="13.5">
      <c r="A13" s="119"/>
      <c r="B13" s="27"/>
      <c r="C13" s="69"/>
      <c r="D13" s="843"/>
      <c r="E13" s="373" t="s">
        <v>39</v>
      </c>
      <c r="F13" s="684">
        <v>37864</v>
      </c>
      <c r="G13" s="685">
        <v>3149</v>
      </c>
      <c r="H13" s="376">
        <f t="shared" si="0"/>
        <v>41013</v>
      </c>
    </row>
    <row r="14" spans="1:8" ht="13.5">
      <c r="A14" s="119"/>
      <c r="B14" s="27"/>
      <c r="C14" s="69"/>
      <c r="D14" s="838" t="s">
        <v>45</v>
      </c>
      <c r="E14" s="373" t="s">
        <v>38</v>
      </c>
      <c r="F14" s="684">
        <v>16076</v>
      </c>
      <c r="G14" s="685">
        <v>612</v>
      </c>
      <c r="H14" s="376">
        <f t="shared" si="0"/>
        <v>16688</v>
      </c>
    </row>
    <row r="15" spans="1:8" ht="13.5">
      <c r="A15" s="119"/>
      <c r="B15" s="27"/>
      <c r="C15" s="69"/>
      <c r="D15" s="839"/>
      <c r="E15" s="373" t="s">
        <v>39</v>
      </c>
      <c r="F15" s="684">
        <v>16076</v>
      </c>
      <c r="G15" s="685">
        <v>612</v>
      </c>
      <c r="H15" s="376">
        <f t="shared" si="0"/>
        <v>16688</v>
      </c>
    </row>
    <row r="16" spans="1:8" ht="13.5">
      <c r="A16" s="119"/>
      <c r="B16" s="27"/>
      <c r="C16" s="69"/>
      <c r="D16" s="842" t="s">
        <v>46</v>
      </c>
      <c r="E16" s="373" t="s">
        <v>38</v>
      </c>
      <c r="F16" s="684">
        <v>5064</v>
      </c>
      <c r="G16" s="685"/>
      <c r="H16" s="376">
        <f t="shared" si="0"/>
        <v>5064</v>
      </c>
    </row>
    <row r="17" spans="1:8" ht="13.5">
      <c r="A17" s="119"/>
      <c r="B17" s="27"/>
      <c r="C17" s="69"/>
      <c r="D17" s="843"/>
      <c r="E17" s="373" t="s">
        <v>39</v>
      </c>
      <c r="F17" s="684">
        <v>5064</v>
      </c>
      <c r="G17" s="685"/>
      <c r="H17" s="376">
        <f t="shared" si="0"/>
        <v>5064</v>
      </c>
    </row>
    <row r="18" spans="1:8" ht="13.5">
      <c r="A18" s="119"/>
      <c r="B18" s="27"/>
      <c r="C18" s="69"/>
      <c r="D18" s="846" t="s">
        <v>47</v>
      </c>
      <c r="E18" s="373" t="s">
        <v>38</v>
      </c>
      <c r="F18" s="684"/>
      <c r="G18" s="685"/>
      <c r="H18" s="376">
        <f t="shared" si="0"/>
        <v>0</v>
      </c>
    </row>
    <row r="19" spans="1:8" ht="13.5">
      <c r="A19" s="119"/>
      <c r="B19" s="27"/>
      <c r="C19" s="69"/>
      <c r="D19" s="847"/>
      <c r="E19" s="373" t="s">
        <v>39</v>
      </c>
      <c r="F19" s="684"/>
      <c r="G19" s="685"/>
      <c r="H19" s="376">
        <f t="shared" si="0"/>
        <v>0</v>
      </c>
    </row>
    <row r="20" spans="1:8" ht="13.5">
      <c r="A20" s="119"/>
      <c r="B20" s="27"/>
      <c r="C20" s="69"/>
      <c r="D20" s="842" t="s">
        <v>48</v>
      </c>
      <c r="E20" s="373" t="s">
        <v>38</v>
      </c>
      <c r="F20" s="684"/>
      <c r="G20" s="685"/>
      <c r="H20" s="376">
        <f t="shared" si="0"/>
        <v>0</v>
      </c>
    </row>
    <row r="21" spans="1:8" ht="13.5">
      <c r="A21" s="119"/>
      <c r="B21" s="27"/>
      <c r="C21" s="69"/>
      <c r="D21" s="843"/>
      <c r="E21" s="373" t="s">
        <v>39</v>
      </c>
      <c r="F21" s="684"/>
      <c r="G21" s="685"/>
      <c r="H21" s="376">
        <f t="shared" si="0"/>
        <v>0</v>
      </c>
    </row>
    <row r="22" spans="1:8" ht="13.5">
      <c r="A22" s="119"/>
      <c r="B22" s="27"/>
      <c r="C22" s="69"/>
      <c r="D22" s="838" t="s">
        <v>49</v>
      </c>
      <c r="E22" s="373" t="s">
        <v>38</v>
      </c>
      <c r="F22" s="684"/>
      <c r="G22" s="685"/>
      <c r="H22" s="376">
        <f t="shared" si="0"/>
        <v>0</v>
      </c>
    </row>
    <row r="23" spans="1:8" ht="13.5">
      <c r="A23" s="119"/>
      <c r="B23" s="27"/>
      <c r="C23" s="69"/>
      <c r="D23" s="839"/>
      <c r="E23" s="373" t="s">
        <v>39</v>
      </c>
      <c r="F23" s="684"/>
      <c r="G23" s="685"/>
      <c r="H23" s="376">
        <f t="shared" si="0"/>
        <v>0</v>
      </c>
    </row>
    <row r="24" spans="1:8" ht="13.5">
      <c r="A24" s="119"/>
      <c r="B24" s="27"/>
      <c r="C24" s="69"/>
      <c r="D24" s="842" t="s">
        <v>50</v>
      </c>
      <c r="E24" s="373" t="s">
        <v>38</v>
      </c>
      <c r="F24" s="684"/>
      <c r="G24" s="685"/>
      <c r="H24" s="376">
        <f t="shared" si="0"/>
        <v>0</v>
      </c>
    </row>
    <row r="25" spans="1:8" ht="13.5">
      <c r="A25" s="119"/>
      <c r="B25" s="27"/>
      <c r="C25" s="69"/>
      <c r="D25" s="843"/>
      <c r="E25" s="373" t="s">
        <v>39</v>
      </c>
      <c r="F25" s="684"/>
      <c r="G25" s="685"/>
      <c r="H25" s="376">
        <f t="shared" si="0"/>
        <v>0</v>
      </c>
    </row>
    <row r="26" spans="1:8" ht="13.5">
      <c r="A26" s="119"/>
      <c r="B26" s="27"/>
      <c r="C26" s="69"/>
      <c r="D26" s="838" t="s">
        <v>51</v>
      </c>
      <c r="E26" s="373" t="s">
        <v>38</v>
      </c>
      <c r="F26" s="684">
        <v>77245</v>
      </c>
      <c r="G26" s="685">
        <v>2435</v>
      </c>
      <c r="H26" s="376">
        <f t="shared" si="0"/>
        <v>79680</v>
      </c>
    </row>
    <row r="27" spans="1:8" ht="13.5">
      <c r="A27" s="119"/>
      <c r="B27" s="27"/>
      <c r="C27" s="69"/>
      <c r="D27" s="839"/>
      <c r="E27" s="373" t="s">
        <v>39</v>
      </c>
      <c r="F27" s="684">
        <v>77245</v>
      </c>
      <c r="G27" s="685">
        <v>2435</v>
      </c>
      <c r="H27" s="376">
        <f t="shared" si="0"/>
        <v>79680</v>
      </c>
    </row>
    <row r="28" spans="1:8" ht="13.5">
      <c r="A28" s="119"/>
      <c r="B28" s="27"/>
      <c r="C28" s="69"/>
      <c r="D28" s="842" t="s">
        <v>52</v>
      </c>
      <c r="E28" s="373" t="s">
        <v>38</v>
      </c>
      <c r="F28" s="684"/>
      <c r="G28" s="685"/>
      <c r="H28" s="376">
        <f t="shared" si="0"/>
        <v>0</v>
      </c>
    </row>
    <row r="29" spans="1:8" ht="13.5">
      <c r="A29" s="119"/>
      <c r="B29" s="27"/>
      <c r="C29" s="69"/>
      <c r="D29" s="843"/>
      <c r="E29" s="373" t="s">
        <v>39</v>
      </c>
      <c r="F29" s="684"/>
      <c r="G29" s="685"/>
      <c r="H29" s="376">
        <f t="shared" si="0"/>
        <v>0</v>
      </c>
    </row>
    <row r="30" spans="1:8" ht="13.5">
      <c r="A30" s="119"/>
      <c r="B30" s="27"/>
      <c r="C30" s="69"/>
      <c r="D30" s="838" t="s">
        <v>53</v>
      </c>
      <c r="E30" s="373" t="s">
        <v>38</v>
      </c>
      <c r="F30" s="684"/>
      <c r="G30" s="685"/>
      <c r="H30" s="376">
        <f t="shared" si="0"/>
        <v>0</v>
      </c>
    </row>
    <row r="31" spans="1:8" ht="13.5">
      <c r="A31" s="119"/>
      <c r="B31" s="27"/>
      <c r="C31" s="69"/>
      <c r="D31" s="839"/>
      <c r="E31" s="373" t="s">
        <v>39</v>
      </c>
      <c r="F31" s="684"/>
      <c r="G31" s="685"/>
      <c r="H31" s="376">
        <f t="shared" si="0"/>
        <v>0</v>
      </c>
    </row>
    <row r="32" spans="1:8" ht="13.5">
      <c r="A32" s="119"/>
      <c r="B32" s="27"/>
      <c r="C32" s="69"/>
      <c r="D32" s="840" t="s">
        <v>54</v>
      </c>
      <c r="E32" s="373" t="s">
        <v>38</v>
      </c>
      <c r="F32" s="684"/>
      <c r="G32" s="685"/>
      <c r="H32" s="376">
        <f t="shared" si="0"/>
        <v>0</v>
      </c>
    </row>
    <row r="33" spans="1:8" ht="13.5">
      <c r="A33" s="119"/>
      <c r="B33" s="27"/>
      <c r="C33" s="69"/>
      <c r="D33" s="841"/>
      <c r="E33" s="373" t="s">
        <v>39</v>
      </c>
      <c r="F33" s="684"/>
      <c r="G33" s="685"/>
      <c r="H33" s="376">
        <f t="shared" si="0"/>
        <v>0</v>
      </c>
    </row>
    <row r="34" spans="1:8" ht="13.5">
      <c r="A34" s="119"/>
      <c r="B34" s="27"/>
      <c r="C34" s="69"/>
      <c r="D34" s="842" t="s">
        <v>55</v>
      </c>
      <c r="E34" s="373" t="s">
        <v>38</v>
      </c>
      <c r="F34" s="684"/>
      <c r="G34" s="685"/>
      <c r="H34" s="376">
        <f t="shared" si="0"/>
        <v>0</v>
      </c>
    </row>
    <row r="35" spans="1:8" ht="13.5">
      <c r="A35" s="119"/>
      <c r="B35" s="27"/>
      <c r="C35" s="69"/>
      <c r="D35" s="843"/>
      <c r="E35" s="373" t="s">
        <v>39</v>
      </c>
      <c r="F35" s="684"/>
      <c r="G35" s="685"/>
      <c r="H35" s="376">
        <f t="shared" si="0"/>
        <v>0</v>
      </c>
    </row>
    <row r="36" spans="1:8" ht="13.5">
      <c r="A36" s="119"/>
      <c r="B36" s="27"/>
      <c r="C36" s="69"/>
      <c r="D36" s="832" t="s">
        <v>474</v>
      </c>
      <c r="E36" s="372" t="s">
        <v>38</v>
      </c>
      <c r="F36" s="684">
        <v>107908</v>
      </c>
      <c r="G36" s="685"/>
      <c r="H36" s="356">
        <f t="shared" si="0"/>
        <v>107908</v>
      </c>
    </row>
    <row r="37" spans="1:8" ht="13.5">
      <c r="A37" s="119"/>
      <c r="B37" s="27"/>
      <c r="C37" s="69"/>
      <c r="D37" s="833"/>
      <c r="E37" s="372" t="s">
        <v>39</v>
      </c>
      <c r="F37" s="684">
        <v>107908</v>
      </c>
      <c r="G37" s="685"/>
      <c r="H37" s="356">
        <f t="shared" si="0"/>
        <v>107908</v>
      </c>
    </row>
    <row r="38" spans="1:8" ht="13.5">
      <c r="A38" s="119"/>
      <c r="B38" s="27"/>
      <c r="C38" s="69"/>
      <c r="D38" s="834" t="s">
        <v>475</v>
      </c>
      <c r="E38" s="372" t="s">
        <v>38</v>
      </c>
      <c r="F38" s="684"/>
      <c r="G38" s="685"/>
      <c r="H38" s="356">
        <f t="shared" si="0"/>
        <v>0</v>
      </c>
    </row>
    <row r="39" spans="1:8" ht="13.5">
      <c r="A39" s="119"/>
      <c r="B39" s="27"/>
      <c r="C39" s="69"/>
      <c r="D39" s="835"/>
      <c r="E39" s="372" t="s">
        <v>39</v>
      </c>
      <c r="F39" s="684"/>
      <c r="G39" s="685"/>
      <c r="H39" s="356">
        <f t="shared" si="0"/>
        <v>0</v>
      </c>
    </row>
    <row r="40" spans="1:8" ht="13.5">
      <c r="A40" s="119"/>
      <c r="B40" s="27"/>
      <c r="C40" s="69"/>
      <c r="D40" s="844" t="s">
        <v>476</v>
      </c>
      <c r="E40" s="373" t="s">
        <v>38</v>
      </c>
      <c r="F40" s="684"/>
      <c r="G40" s="685">
        <v>320</v>
      </c>
      <c r="H40" s="376">
        <f t="shared" si="0"/>
        <v>320</v>
      </c>
    </row>
    <row r="41" spans="1:8" ht="13.5">
      <c r="A41" s="119"/>
      <c r="B41" s="21"/>
      <c r="C41" s="403"/>
      <c r="D41" s="845"/>
      <c r="E41" s="405" t="s">
        <v>39</v>
      </c>
      <c r="F41" s="50">
        <v>530741</v>
      </c>
      <c r="G41" s="27">
        <v>2415</v>
      </c>
      <c r="H41" s="408">
        <f t="shared" si="0"/>
        <v>533156</v>
      </c>
    </row>
    <row r="42" spans="1:8" ht="13.5">
      <c r="A42" s="120"/>
      <c r="B42" s="25" t="s">
        <v>56</v>
      </c>
      <c r="C42" s="70"/>
      <c r="D42" s="369"/>
      <c r="E42" s="234"/>
      <c r="F42" s="672"/>
      <c r="G42" s="132"/>
      <c r="H42" s="138"/>
    </row>
    <row r="43" spans="1:8" ht="13.5">
      <c r="A43" s="119"/>
      <c r="B43" s="27"/>
      <c r="C43" s="828" t="s">
        <v>57</v>
      </c>
      <c r="D43" s="829"/>
      <c r="E43" s="400"/>
      <c r="F43" s="423">
        <v>0</v>
      </c>
      <c r="G43" s="344">
        <v>0</v>
      </c>
      <c r="H43" s="345"/>
    </row>
    <row r="44" spans="1:8" ht="13.5">
      <c r="A44" s="119"/>
      <c r="B44" s="27"/>
      <c r="C44" s="830"/>
      <c r="D44" s="831"/>
      <c r="E44" s="404" t="s">
        <v>39</v>
      </c>
      <c r="F44" s="50"/>
      <c r="G44" s="27"/>
      <c r="H44" s="410">
        <f>SUM(F44,G44)</f>
        <v>0</v>
      </c>
    </row>
    <row r="45" spans="1:8" ht="13.5">
      <c r="A45" s="119"/>
      <c r="B45" s="27"/>
      <c r="C45" s="69"/>
      <c r="D45" s="836" t="s">
        <v>58</v>
      </c>
      <c r="E45" s="373"/>
      <c r="F45" s="412"/>
      <c r="G45" s="355"/>
      <c r="H45" s="356"/>
    </row>
    <row r="46" spans="1:8" ht="14.25" thickBot="1">
      <c r="A46" s="126"/>
      <c r="B46" s="151"/>
      <c r="C46" s="152"/>
      <c r="D46" s="837"/>
      <c r="E46" s="390" t="s">
        <v>39</v>
      </c>
      <c r="F46" s="50"/>
      <c r="G46" s="27"/>
      <c r="H46" s="393">
        <f aca="true" t="shared" si="1" ref="H46:H73">SUM(F46,G46)</f>
        <v>0</v>
      </c>
    </row>
    <row r="47" spans="1:8" ht="13.5">
      <c r="A47" s="119" t="s">
        <v>59</v>
      </c>
      <c r="B47" s="53"/>
      <c r="C47" s="53"/>
      <c r="D47" s="53"/>
      <c r="E47" s="399" t="s">
        <v>38</v>
      </c>
      <c r="F47" s="673">
        <f>SUM(F53)</f>
        <v>182551</v>
      </c>
      <c r="G47" s="396">
        <f>SUM(G53)</f>
        <v>52366</v>
      </c>
      <c r="H47" s="397">
        <f t="shared" si="1"/>
        <v>234917</v>
      </c>
    </row>
    <row r="48" spans="1:8" ht="13.5">
      <c r="A48" s="119"/>
      <c r="B48" s="22"/>
      <c r="C48" s="22"/>
      <c r="D48" s="370"/>
      <c r="E48" s="371" t="s">
        <v>39</v>
      </c>
      <c r="F48" s="370">
        <f>SUM(F50,F54,)</f>
        <v>904928</v>
      </c>
      <c r="G48" s="86">
        <f>SUM(G50,G54,)</f>
        <v>123486</v>
      </c>
      <c r="H48" s="136">
        <f t="shared" si="1"/>
        <v>1028414</v>
      </c>
    </row>
    <row r="49" spans="1:8" ht="13.5">
      <c r="A49" s="119"/>
      <c r="B49" s="25" t="s">
        <v>60</v>
      </c>
      <c r="C49" s="53"/>
      <c r="D49" s="53"/>
      <c r="E49" s="400"/>
      <c r="F49" s="423"/>
      <c r="G49" s="344"/>
      <c r="H49" s="345"/>
    </row>
    <row r="50" spans="1:8" ht="13.5">
      <c r="A50" s="119"/>
      <c r="B50" s="27"/>
      <c r="C50" s="53"/>
      <c r="D50" s="53"/>
      <c r="E50" s="404" t="s">
        <v>39</v>
      </c>
      <c r="F50" s="50"/>
      <c r="G50" s="27"/>
      <c r="H50" s="347">
        <f t="shared" si="1"/>
        <v>0</v>
      </c>
    </row>
    <row r="51" spans="1:8" ht="13.5">
      <c r="A51" s="119"/>
      <c r="B51" s="27"/>
      <c r="C51" s="360" t="s">
        <v>61</v>
      </c>
      <c r="D51" s="398"/>
      <c r="E51" s="373"/>
      <c r="F51" s="412"/>
      <c r="G51" s="355"/>
      <c r="H51" s="356"/>
    </row>
    <row r="52" spans="1:8" ht="13.5">
      <c r="A52" s="119"/>
      <c r="B52" s="21"/>
      <c r="C52" s="368"/>
      <c r="D52" s="22"/>
      <c r="E52" s="371" t="s">
        <v>39</v>
      </c>
      <c r="F52" s="50"/>
      <c r="G52" s="27"/>
      <c r="H52" s="136">
        <f t="shared" si="1"/>
        <v>0</v>
      </c>
    </row>
    <row r="53" spans="1:8" ht="13.5">
      <c r="A53" s="122"/>
      <c r="B53" s="27" t="s">
        <v>62</v>
      </c>
      <c r="C53" s="53"/>
      <c r="D53" s="53"/>
      <c r="E53" s="400" t="s">
        <v>38</v>
      </c>
      <c r="F53" s="423">
        <v>182551</v>
      </c>
      <c r="G53" s="344">
        <v>52366</v>
      </c>
      <c r="H53" s="345">
        <f t="shared" si="1"/>
        <v>234917</v>
      </c>
    </row>
    <row r="54" spans="1:8" ht="13.5">
      <c r="A54" s="122"/>
      <c r="B54" s="27"/>
      <c r="C54" s="53"/>
      <c r="D54" s="53"/>
      <c r="E54" s="404" t="s">
        <v>39</v>
      </c>
      <c r="F54" s="680">
        <v>904928</v>
      </c>
      <c r="G54" s="681">
        <v>123486</v>
      </c>
      <c r="H54" s="347">
        <f t="shared" si="1"/>
        <v>1028414</v>
      </c>
    </row>
    <row r="55" spans="1:8" ht="13.5">
      <c r="A55" s="122"/>
      <c r="B55" s="27"/>
      <c r="C55" s="826" t="s">
        <v>477</v>
      </c>
      <c r="D55" s="827"/>
      <c r="E55" s="372" t="s">
        <v>38</v>
      </c>
      <c r="F55" s="684"/>
      <c r="G55" s="685"/>
      <c r="H55" s="356">
        <f>SUM(F55,G55)</f>
        <v>0</v>
      </c>
    </row>
    <row r="56" spans="1:8" ht="13.5">
      <c r="A56" s="122"/>
      <c r="B56" s="27"/>
      <c r="C56" s="377"/>
      <c r="D56" s="378"/>
      <c r="E56" s="372" t="s">
        <v>39</v>
      </c>
      <c r="F56" s="684"/>
      <c r="G56" s="685"/>
      <c r="H56" s="356">
        <f>SUM(F56,G56)</f>
        <v>0</v>
      </c>
    </row>
    <row r="57" spans="1:8" ht="13.5">
      <c r="A57" s="122"/>
      <c r="B57" s="27"/>
      <c r="C57" s="817" t="s">
        <v>478</v>
      </c>
      <c r="D57" s="818"/>
      <c r="E57" s="373" t="s">
        <v>38</v>
      </c>
      <c r="F57" s="684"/>
      <c r="G57" s="685"/>
      <c r="H57" s="376">
        <f t="shared" si="1"/>
        <v>0</v>
      </c>
    </row>
    <row r="58" spans="1:8" ht="13.5">
      <c r="A58" s="122"/>
      <c r="B58" s="27"/>
      <c r="C58" s="379"/>
      <c r="D58" s="380"/>
      <c r="E58" s="373" t="s">
        <v>39</v>
      </c>
      <c r="F58" s="684"/>
      <c r="G58" s="685"/>
      <c r="H58" s="376">
        <f t="shared" si="1"/>
        <v>0</v>
      </c>
    </row>
    <row r="59" spans="1:8" ht="13.5">
      <c r="A59" s="122"/>
      <c r="B59" s="27"/>
      <c r="C59" s="817" t="s">
        <v>479</v>
      </c>
      <c r="D59" s="818"/>
      <c r="E59" s="373" t="s">
        <v>38</v>
      </c>
      <c r="F59" s="684">
        <v>155</v>
      </c>
      <c r="G59" s="685"/>
      <c r="H59" s="376">
        <f t="shared" si="1"/>
        <v>155</v>
      </c>
    </row>
    <row r="60" spans="1:8" ht="13.5">
      <c r="A60" s="122"/>
      <c r="B60" s="27"/>
      <c r="C60" s="379"/>
      <c r="D60" s="380"/>
      <c r="E60" s="373" t="s">
        <v>39</v>
      </c>
      <c r="F60" s="684">
        <v>155</v>
      </c>
      <c r="G60" s="685"/>
      <c r="H60" s="376">
        <f t="shared" si="1"/>
        <v>155</v>
      </c>
    </row>
    <row r="61" spans="1:8" ht="13.5">
      <c r="A61" s="122"/>
      <c r="B61" s="27"/>
      <c r="C61" s="824" t="s">
        <v>480</v>
      </c>
      <c r="D61" s="825"/>
      <c r="E61" s="373" t="s">
        <v>38</v>
      </c>
      <c r="F61" s="684"/>
      <c r="G61" s="685"/>
      <c r="H61" s="376">
        <f t="shared" si="1"/>
        <v>0</v>
      </c>
    </row>
    <row r="62" spans="1:8" ht="13.5">
      <c r="A62" s="122"/>
      <c r="B62" s="27"/>
      <c r="C62" s="381"/>
      <c r="D62" s="382"/>
      <c r="E62" s="373" t="s">
        <v>39</v>
      </c>
      <c r="F62" s="684"/>
      <c r="G62" s="685"/>
      <c r="H62" s="376">
        <f t="shared" si="1"/>
        <v>0</v>
      </c>
    </row>
    <row r="63" spans="1:8" ht="13.5">
      <c r="A63" s="122"/>
      <c r="B63" s="27"/>
      <c r="C63" s="817" t="s">
        <v>481</v>
      </c>
      <c r="D63" s="818"/>
      <c r="E63" s="373" t="s">
        <v>38</v>
      </c>
      <c r="F63" s="684">
        <v>182396</v>
      </c>
      <c r="G63" s="685">
        <v>52366</v>
      </c>
      <c r="H63" s="376">
        <f t="shared" si="1"/>
        <v>234762</v>
      </c>
    </row>
    <row r="64" spans="1:8" ht="13.5">
      <c r="A64" s="122"/>
      <c r="B64" s="27"/>
      <c r="C64" s="366"/>
      <c r="D64" s="380"/>
      <c r="E64" s="385" t="s">
        <v>39</v>
      </c>
      <c r="F64" s="684">
        <v>182396</v>
      </c>
      <c r="G64" s="685">
        <v>52366</v>
      </c>
      <c r="H64" s="388">
        <f t="shared" si="1"/>
        <v>234762</v>
      </c>
    </row>
    <row r="65" spans="1:8" ht="14.25" thickBot="1">
      <c r="A65" s="156"/>
      <c r="B65" s="151"/>
      <c r="C65" s="383" t="s">
        <v>482</v>
      </c>
      <c r="D65" s="384"/>
      <c r="E65" s="390" t="s">
        <v>39</v>
      </c>
      <c r="F65" s="688">
        <v>722377</v>
      </c>
      <c r="G65" s="689">
        <v>71120</v>
      </c>
      <c r="H65" s="393">
        <f t="shared" si="1"/>
        <v>793497</v>
      </c>
    </row>
    <row r="66" spans="1:8" ht="13.5">
      <c r="A66" s="157" t="s">
        <v>63</v>
      </c>
      <c r="B66" s="158"/>
      <c r="C66" s="158"/>
      <c r="D66" s="158"/>
      <c r="E66" s="394" t="s">
        <v>38</v>
      </c>
      <c r="F66" s="673">
        <v>464612</v>
      </c>
      <c r="G66" s="396">
        <v>74829</v>
      </c>
      <c r="H66" s="397">
        <f t="shared" si="1"/>
        <v>539441</v>
      </c>
    </row>
    <row r="67" spans="1:8" ht="14.25" thickBot="1">
      <c r="A67" s="126"/>
      <c r="B67" s="127"/>
      <c r="C67" s="127"/>
      <c r="D67" s="127"/>
      <c r="E67" s="389" t="s">
        <v>39</v>
      </c>
      <c r="F67" s="227">
        <v>1717730</v>
      </c>
      <c r="G67" s="348">
        <v>148044</v>
      </c>
      <c r="H67" s="349">
        <f t="shared" si="1"/>
        <v>1865774</v>
      </c>
    </row>
    <row r="68" spans="1:8" ht="13.5">
      <c r="A68" s="819" t="s">
        <v>64</v>
      </c>
      <c r="B68" s="820"/>
      <c r="C68" s="820"/>
      <c r="D68" s="820"/>
      <c r="E68" s="821"/>
      <c r="F68" s="73">
        <v>1253118</v>
      </c>
      <c r="G68" s="83">
        <v>73215</v>
      </c>
      <c r="H68" s="347">
        <f t="shared" si="1"/>
        <v>1326333</v>
      </c>
    </row>
    <row r="69" spans="1:8" ht="13.5">
      <c r="A69" s="123"/>
      <c r="B69" s="53"/>
      <c r="C69" s="25" t="s">
        <v>65</v>
      </c>
      <c r="D69" s="627" t="s">
        <v>115</v>
      </c>
      <c r="E69" s="628" t="s">
        <v>66</v>
      </c>
      <c r="F69" s="690"/>
      <c r="G69" s="691"/>
      <c r="H69" s="141">
        <f>SUM(F69:G69)</f>
        <v>0</v>
      </c>
    </row>
    <row r="70" spans="1:8" ht="13.5">
      <c r="A70" s="123"/>
      <c r="B70" s="53"/>
      <c r="C70" s="27" t="s">
        <v>67</v>
      </c>
      <c r="D70" s="352" t="s">
        <v>68</v>
      </c>
      <c r="E70" s="353" t="s">
        <v>69</v>
      </c>
      <c r="F70" s="684">
        <v>530741</v>
      </c>
      <c r="G70" s="685">
        <v>2095</v>
      </c>
      <c r="H70" s="356">
        <f>SUM(F70:G70)</f>
        <v>532836</v>
      </c>
    </row>
    <row r="71" spans="1:8" ht="13.5">
      <c r="A71" s="123"/>
      <c r="B71" s="53"/>
      <c r="C71" s="358"/>
      <c r="D71" s="367" t="s">
        <v>286</v>
      </c>
      <c r="E71" s="353" t="s">
        <v>70</v>
      </c>
      <c r="F71" s="684"/>
      <c r="G71" s="685"/>
      <c r="H71" s="356">
        <f>SUM(F71:G71)</f>
        <v>0</v>
      </c>
    </row>
    <row r="72" spans="1:8" ht="13.5">
      <c r="A72" s="123"/>
      <c r="B72" s="53"/>
      <c r="C72" s="387" t="s">
        <v>71</v>
      </c>
      <c r="D72" s="53"/>
      <c r="E72" s="357" t="s">
        <v>72</v>
      </c>
      <c r="F72" s="684"/>
      <c r="G72" s="685"/>
      <c r="H72" s="359">
        <f>SUM(F72:G72)</f>
        <v>0</v>
      </c>
    </row>
    <row r="73" spans="1:8" ht="13.5">
      <c r="A73" s="124"/>
      <c r="B73" s="22"/>
      <c r="C73" s="21"/>
      <c r="D73" s="22"/>
      <c r="E73" s="350" t="s">
        <v>73</v>
      </c>
      <c r="F73" s="686">
        <v>722377</v>
      </c>
      <c r="G73" s="687">
        <v>71120</v>
      </c>
      <c r="H73" s="136">
        <f t="shared" si="1"/>
        <v>793497</v>
      </c>
    </row>
    <row r="74" spans="1:8" ht="13.5">
      <c r="A74" s="811" t="s">
        <v>74</v>
      </c>
      <c r="B74" s="812"/>
      <c r="C74" s="812"/>
      <c r="D74" s="339" t="s">
        <v>75</v>
      </c>
      <c r="E74" s="332"/>
      <c r="F74" s="50"/>
      <c r="G74" s="27"/>
      <c r="H74" s="343">
        <f>SUM(F74:G74)</f>
        <v>0</v>
      </c>
    </row>
    <row r="75" spans="1:8" ht="13.5">
      <c r="A75" s="813"/>
      <c r="B75" s="814"/>
      <c r="C75" s="814"/>
      <c r="D75" s="822" t="s">
        <v>76</v>
      </c>
      <c r="E75" s="823"/>
      <c r="F75" s="686"/>
      <c r="G75" s="687"/>
      <c r="H75" s="343">
        <f>SUM(F75:G75)</f>
        <v>0</v>
      </c>
    </row>
    <row r="76" spans="1:8" ht="13.5">
      <c r="A76" s="811" t="s">
        <v>77</v>
      </c>
      <c r="B76" s="812"/>
      <c r="C76" s="812"/>
      <c r="D76" s="340" t="s">
        <v>75</v>
      </c>
      <c r="E76" s="341"/>
      <c r="F76" s="690"/>
      <c r="G76" s="691"/>
      <c r="H76" s="345">
        <f>SUM(F76:G76)</f>
        <v>0</v>
      </c>
    </row>
    <row r="77" spans="1:8" ht="13.5">
      <c r="A77" s="813"/>
      <c r="B77" s="814"/>
      <c r="C77" s="814"/>
      <c r="D77" s="815" t="s">
        <v>78</v>
      </c>
      <c r="E77" s="816"/>
      <c r="F77" s="50">
        <v>1444418</v>
      </c>
      <c r="G77" s="27">
        <v>0</v>
      </c>
      <c r="H77" s="136">
        <f>SUM(F77:G77)</f>
        <v>1444418</v>
      </c>
    </row>
    <row r="78" spans="1:8" ht="13.5">
      <c r="A78" s="125" t="s">
        <v>79</v>
      </c>
      <c r="B78" s="72"/>
      <c r="C78" s="72"/>
      <c r="D78" s="72"/>
      <c r="E78" s="150"/>
      <c r="F78" s="674">
        <v>2697536</v>
      </c>
      <c r="G78" s="133">
        <v>73215</v>
      </c>
      <c r="H78" s="677">
        <f>SUM(H68,H75,H77)</f>
        <v>2770751</v>
      </c>
    </row>
  </sheetData>
  <mergeCells count="30">
    <mergeCell ref="H2:H3"/>
    <mergeCell ref="C7:D8"/>
    <mergeCell ref="C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40:D41"/>
    <mergeCell ref="C43:D44"/>
    <mergeCell ref="D36:D37"/>
    <mergeCell ref="D38:D39"/>
    <mergeCell ref="D45:D46"/>
    <mergeCell ref="C57:D57"/>
    <mergeCell ref="C59:D59"/>
    <mergeCell ref="C61:D61"/>
    <mergeCell ref="C55:D55"/>
    <mergeCell ref="A76:C77"/>
    <mergeCell ref="D77:E77"/>
    <mergeCell ref="C63:D63"/>
    <mergeCell ref="A68:E68"/>
    <mergeCell ref="A74:C75"/>
    <mergeCell ref="D75:E75"/>
  </mergeCells>
  <conditionalFormatting sqref="H1 F9:G11 F42:G43 F45:G45 F47:G49 F51:G51 F53:G54 F78:G65536 F66:G68 F1:G6 H4:H65536">
    <cfRule type="cellIs" priority="1" dxfId="0" operator="equal" stopIfTrue="1">
      <formula>0</formula>
    </cfRule>
  </conditionalFormatting>
  <printOptions/>
  <pageMargins left="0.75" right="0.75" top="0.55" bottom="0.42" header="0.512" footer="0.512"/>
  <pageSetup horizontalDpi="600" verticalDpi="600" orientation="portrait" paperSize="9" scale="91" r:id="rId2"/>
  <rowBreaks count="1" manualBreakCount="1">
    <brk id="65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H57"/>
  <sheetViews>
    <sheetView view="pageBreakPreview" zoomScale="75" zoomScaleSheetLayoutView="75" workbookViewId="0" topLeftCell="A1">
      <pane xSplit="5" ySplit="3" topLeftCell="F4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A57" sqref="A57:IV72"/>
    </sheetView>
  </sheetViews>
  <sheetFormatPr defaultColWidth="9.00390625" defaultRowHeight="15" customHeight="1"/>
  <cols>
    <col min="1" max="1" width="3.875" style="0" customWidth="1"/>
    <col min="2" max="2" width="1.12109375" style="0" customWidth="1"/>
    <col min="3" max="3" width="4.00390625" style="0" customWidth="1"/>
    <col min="4" max="4" width="6.125" style="0" customWidth="1"/>
    <col min="5" max="5" width="26.75390625" style="0" customWidth="1"/>
    <col min="6" max="8" width="14.625" style="32" customWidth="1"/>
  </cols>
  <sheetData>
    <row r="1" spans="1:8" ht="18" customHeight="1" thickBot="1">
      <c r="A1" s="335" t="s">
        <v>234</v>
      </c>
      <c r="B1" s="28"/>
      <c r="C1" s="29"/>
      <c r="D1" s="29"/>
      <c r="E1" s="30"/>
      <c r="F1" s="31"/>
      <c r="H1" s="33" t="s">
        <v>136</v>
      </c>
    </row>
    <row r="2" spans="1:8" ht="15" customHeight="1">
      <c r="A2" s="263"/>
      <c r="B2" s="264"/>
      <c r="C2" s="264"/>
      <c r="D2" s="264"/>
      <c r="E2" s="273" t="s">
        <v>137</v>
      </c>
      <c r="F2" s="270" t="s">
        <v>84</v>
      </c>
      <c r="G2" s="267" t="s">
        <v>85</v>
      </c>
      <c r="H2" s="739" t="s">
        <v>485</v>
      </c>
    </row>
    <row r="3" spans="1:8" ht="15" customHeight="1" thickBot="1">
      <c r="A3" s="185"/>
      <c r="B3" s="186"/>
      <c r="C3" s="186" t="s">
        <v>138</v>
      </c>
      <c r="D3" s="186"/>
      <c r="E3" s="209"/>
      <c r="F3" s="271" t="s">
        <v>87</v>
      </c>
      <c r="G3" s="268" t="s">
        <v>88</v>
      </c>
      <c r="H3" s="740"/>
    </row>
    <row r="4" spans="1:8" ht="15" customHeight="1">
      <c r="A4" s="240" t="s">
        <v>235</v>
      </c>
      <c r="B4" s="43"/>
      <c r="C4" s="43"/>
      <c r="D4" s="43"/>
      <c r="E4" s="248"/>
      <c r="F4" s="272">
        <v>3738016</v>
      </c>
      <c r="G4" s="78">
        <v>1399382</v>
      </c>
      <c r="H4" s="269">
        <f>SUM(F4:G4)</f>
        <v>5137398</v>
      </c>
    </row>
    <row r="5" spans="1:8" ht="15" customHeight="1">
      <c r="A5" s="745"/>
      <c r="B5" s="746"/>
      <c r="C5" s="37" t="s">
        <v>236</v>
      </c>
      <c r="D5" s="38"/>
      <c r="E5" s="274"/>
      <c r="F5" s="468">
        <v>2954372</v>
      </c>
      <c r="G5" s="469">
        <v>1382123</v>
      </c>
      <c r="H5" s="470">
        <f aca="true" t="shared" si="0" ref="H5:H56">SUM(F5:G5)</f>
        <v>4336495</v>
      </c>
    </row>
    <row r="6" spans="1:8" ht="15" customHeight="1">
      <c r="A6" s="745"/>
      <c r="B6" s="746"/>
      <c r="C6" s="39"/>
      <c r="D6" s="618" t="s">
        <v>237</v>
      </c>
      <c r="E6" s="594"/>
      <c r="F6" s="473">
        <v>2915692</v>
      </c>
      <c r="G6" s="474">
        <v>1352483</v>
      </c>
      <c r="H6" s="475">
        <f t="shared" si="0"/>
        <v>4268175</v>
      </c>
    </row>
    <row r="7" spans="1:8" ht="15" customHeight="1">
      <c r="A7" s="745"/>
      <c r="B7" s="746"/>
      <c r="C7" s="39"/>
      <c r="D7" s="618" t="s">
        <v>238</v>
      </c>
      <c r="E7" s="594"/>
      <c r="F7" s="473">
        <v>37904</v>
      </c>
      <c r="G7" s="474">
        <v>15947</v>
      </c>
      <c r="H7" s="475">
        <f t="shared" si="0"/>
        <v>53851</v>
      </c>
    </row>
    <row r="8" spans="1:8" ht="15" customHeight="1">
      <c r="A8" s="745"/>
      <c r="B8" s="746"/>
      <c r="C8" s="39"/>
      <c r="D8" s="618" t="s">
        <v>239</v>
      </c>
      <c r="E8" s="594"/>
      <c r="F8" s="473">
        <v>216</v>
      </c>
      <c r="G8" s="474">
        <v>0</v>
      </c>
      <c r="H8" s="475">
        <f t="shared" si="0"/>
        <v>216</v>
      </c>
    </row>
    <row r="9" spans="1:8" ht="15" customHeight="1">
      <c r="A9" s="745"/>
      <c r="B9" s="746"/>
      <c r="C9" s="39"/>
      <c r="D9" s="621" t="s">
        <v>240</v>
      </c>
      <c r="E9" s="248"/>
      <c r="F9" s="599">
        <v>560</v>
      </c>
      <c r="G9" s="77">
        <v>13693</v>
      </c>
      <c r="H9" s="600">
        <f t="shared" si="0"/>
        <v>14253</v>
      </c>
    </row>
    <row r="10" spans="1:8" ht="15" customHeight="1">
      <c r="A10" s="745"/>
      <c r="B10" s="746"/>
      <c r="C10" s="39"/>
      <c r="D10" s="621"/>
      <c r="E10" s="570" t="s">
        <v>241</v>
      </c>
      <c r="F10" s="473">
        <v>0</v>
      </c>
      <c r="G10" s="474">
        <v>0</v>
      </c>
      <c r="H10" s="475">
        <f t="shared" si="0"/>
        <v>0</v>
      </c>
    </row>
    <row r="11" spans="1:8" ht="15" customHeight="1">
      <c r="A11" s="745"/>
      <c r="B11" s="746"/>
      <c r="C11" s="34"/>
      <c r="D11" s="622"/>
      <c r="E11" s="575" t="s">
        <v>242</v>
      </c>
      <c r="F11" s="576">
        <v>560</v>
      </c>
      <c r="G11" s="596">
        <v>13693</v>
      </c>
      <c r="H11" s="597">
        <f t="shared" si="0"/>
        <v>14253</v>
      </c>
    </row>
    <row r="12" spans="1:8" ht="15" customHeight="1">
      <c r="A12" s="745"/>
      <c r="B12" s="746"/>
      <c r="C12" s="37" t="s">
        <v>243</v>
      </c>
      <c r="D12" s="38"/>
      <c r="E12" s="274"/>
      <c r="F12" s="468">
        <v>783644</v>
      </c>
      <c r="G12" s="469">
        <v>17259</v>
      </c>
      <c r="H12" s="470">
        <f t="shared" si="0"/>
        <v>800903</v>
      </c>
    </row>
    <row r="13" spans="1:8" ht="15" customHeight="1">
      <c r="A13" s="745"/>
      <c r="B13" s="746"/>
      <c r="C13" s="39"/>
      <c r="D13" s="618" t="s">
        <v>244</v>
      </c>
      <c r="E13" s="594"/>
      <c r="F13" s="473">
        <v>1516</v>
      </c>
      <c r="G13" s="474">
        <v>8419</v>
      </c>
      <c r="H13" s="475">
        <f t="shared" si="0"/>
        <v>9935</v>
      </c>
    </row>
    <row r="14" spans="1:8" ht="15" customHeight="1">
      <c r="A14" s="745"/>
      <c r="B14" s="746"/>
      <c r="C14" s="39"/>
      <c r="D14" s="618" t="s">
        <v>245</v>
      </c>
      <c r="E14" s="594"/>
      <c r="F14" s="473">
        <v>0</v>
      </c>
      <c r="G14" s="474">
        <v>0</v>
      </c>
      <c r="H14" s="475">
        <f t="shared" si="0"/>
        <v>0</v>
      </c>
    </row>
    <row r="15" spans="1:8" ht="15" customHeight="1">
      <c r="A15" s="745"/>
      <c r="B15" s="746"/>
      <c r="C15" s="39"/>
      <c r="D15" s="618" t="s">
        <v>246</v>
      </c>
      <c r="E15" s="594"/>
      <c r="F15" s="473">
        <v>0</v>
      </c>
      <c r="G15" s="474">
        <v>0</v>
      </c>
      <c r="H15" s="475">
        <f t="shared" si="0"/>
        <v>0</v>
      </c>
    </row>
    <row r="16" spans="1:8" ht="15" customHeight="1">
      <c r="A16" s="745"/>
      <c r="B16" s="746"/>
      <c r="C16" s="39"/>
      <c r="D16" s="618" t="s">
        <v>247</v>
      </c>
      <c r="E16" s="594"/>
      <c r="F16" s="473">
        <v>0</v>
      </c>
      <c r="G16" s="474">
        <v>0</v>
      </c>
      <c r="H16" s="475">
        <f t="shared" si="0"/>
        <v>0</v>
      </c>
    </row>
    <row r="17" spans="1:8" ht="15" customHeight="1">
      <c r="A17" s="745"/>
      <c r="B17" s="746"/>
      <c r="C17" s="39"/>
      <c r="D17" s="618" t="s">
        <v>248</v>
      </c>
      <c r="E17" s="594"/>
      <c r="F17" s="473">
        <v>774898</v>
      </c>
      <c r="G17" s="474">
        <v>8611</v>
      </c>
      <c r="H17" s="475">
        <f t="shared" si="0"/>
        <v>783509</v>
      </c>
    </row>
    <row r="18" spans="1:8" ht="15" customHeight="1" thickBot="1">
      <c r="A18" s="747"/>
      <c r="B18" s="748"/>
      <c r="C18" s="277"/>
      <c r="D18" s="620" t="s">
        <v>249</v>
      </c>
      <c r="E18" s="598"/>
      <c r="F18" s="478">
        <v>7230</v>
      </c>
      <c r="G18" s="479">
        <v>229</v>
      </c>
      <c r="H18" s="480">
        <f t="shared" si="0"/>
        <v>7459</v>
      </c>
    </row>
    <row r="19" spans="1:8" ht="15" customHeight="1">
      <c r="A19" s="240" t="s">
        <v>250</v>
      </c>
      <c r="B19" s="43"/>
      <c r="C19" s="43"/>
      <c r="D19" s="43"/>
      <c r="E19" s="248"/>
      <c r="F19" s="272">
        <v>3738016</v>
      </c>
      <c r="G19" s="78">
        <v>1075777</v>
      </c>
      <c r="H19" s="269">
        <f t="shared" si="0"/>
        <v>4813793</v>
      </c>
    </row>
    <row r="20" spans="1:8" ht="15" customHeight="1">
      <c r="A20" s="745"/>
      <c r="B20" s="746"/>
      <c r="C20" s="37" t="s">
        <v>251</v>
      </c>
      <c r="D20" s="38"/>
      <c r="E20" s="274"/>
      <c r="F20" s="468">
        <v>2618461</v>
      </c>
      <c r="G20" s="91">
        <v>861857</v>
      </c>
      <c r="H20" s="470">
        <f t="shared" si="0"/>
        <v>3480318</v>
      </c>
    </row>
    <row r="21" spans="1:8" ht="15" customHeight="1">
      <c r="A21" s="745"/>
      <c r="B21" s="746"/>
      <c r="C21" s="39"/>
      <c r="D21" s="618" t="s">
        <v>252</v>
      </c>
      <c r="E21" s="594"/>
      <c r="F21" s="473">
        <v>120155</v>
      </c>
      <c r="G21" s="474">
        <v>22270</v>
      </c>
      <c r="H21" s="475">
        <f t="shared" si="0"/>
        <v>142425</v>
      </c>
    </row>
    <row r="22" spans="1:8" ht="15" customHeight="1">
      <c r="A22" s="745"/>
      <c r="B22" s="746"/>
      <c r="C22" s="39"/>
      <c r="D22" s="618" t="s">
        <v>253</v>
      </c>
      <c r="E22" s="594"/>
      <c r="F22" s="473">
        <v>78861</v>
      </c>
      <c r="G22" s="474">
        <v>16799</v>
      </c>
      <c r="H22" s="475">
        <f t="shared" si="0"/>
        <v>95660</v>
      </c>
    </row>
    <row r="23" spans="1:8" ht="15" customHeight="1">
      <c r="A23" s="745"/>
      <c r="B23" s="746"/>
      <c r="C23" s="39"/>
      <c r="D23" s="618" t="s">
        <v>254</v>
      </c>
      <c r="E23" s="594"/>
      <c r="F23" s="473">
        <v>423782</v>
      </c>
      <c r="G23" s="474">
        <v>353110</v>
      </c>
      <c r="H23" s="475">
        <f t="shared" si="0"/>
        <v>776892</v>
      </c>
    </row>
    <row r="24" spans="1:8" ht="15" customHeight="1">
      <c r="A24" s="745"/>
      <c r="B24" s="746"/>
      <c r="C24" s="39"/>
      <c r="D24" s="618" t="s">
        <v>255</v>
      </c>
      <c r="E24" s="594"/>
      <c r="F24" s="473">
        <v>194</v>
      </c>
      <c r="G24" s="474">
        <v>0</v>
      </c>
      <c r="H24" s="475">
        <f t="shared" si="0"/>
        <v>194</v>
      </c>
    </row>
    <row r="25" spans="1:8" ht="15" customHeight="1">
      <c r="A25" s="745"/>
      <c r="B25" s="746"/>
      <c r="C25" s="39"/>
      <c r="D25" s="618" t="s">
        <v>256</v>
      </c>
      <c r="E25" s="594"/>
      <c r="F25" s="473">
        <v>135164</v>
      </c>
      <c r="G25" s="474">
        <v>0</v>
      </c>
      <c r="H25" s="475">
        <f t="shared" si="0"/>
        <v>135164</v>
      </c>
    </row>
    <row r="26" spans="1:8" ht="15" customHeight="1">
      <c r="A26" s="745"/>
      <c r="B26" s="746"/>
      <c r="C26" s="39"/>
      <c r="D26" s="618" t="s">
        <v>257</v>
      </c>
      <c r="E26" s="594"/>
      <c r="F26" s="473">
        <v>147115</v>
      </c>
      <c r="G26" s="474">
        <v>103843</v>
      </c>
      <c r="H26" s="475">
        <f t="shared" si="0"/>
        <v>250958</v>
      </c>
    </row>
    <row r="27" spans="1:8" ht="15" customHeight="1">
      <c r="A27" s="745"/>
      <c r="B27" s="746"/>
      <c r="C27" s="39"/>
      <c r="D27" s="618" t="s">
        <v>258</v>
      </c>
      <c r="E27" s="594"/>
      <c r="F27" s="473">
        <v>1096514</v>
      </c>
      <c r="G27" s="474">
        <v>356012</v>
      </c>
      <c r="H27" s="475">
        <f t="shared" si="0"/>
        <v>1452526</v>
      </c>
    </row>
    <row r="28" spans="1:8" ht="15" customHeight="1">
      <c r="A28" s="745"/>
      <c r="B28" s="746"/>
      <c r="C28" s="39"/>
      <c r="D28" s="618" t="s">
        <v>259</v>
      </c>
      <c r="E28" s="594"/>
      <c r="F28" s="473">
        <v>24764</v>
      </c>
      <c r="G28" s="474">
        <v>0</v>
      </c>
      <c r="H28" s="475">
        <f t="shared" si="0"/>
        <v>24764</v>
      </c>
    </row>
    <row r="29" spans="1:8" ht="15" customHeight="1">
      <c r="A29" s="745"/>
      <c r="B29" s="746"/>
      <c r="C29" s="39"/>
      <c r="D29" s="618" t="s">
        <v>260</v>
      </c>
      <c r="E29" s="594"/>
      <c r="F29" s="473">
        <v>559531</v>
      </c>
      <c r="G29" s="474">
        <v>0</v>
      </c>
      <c r="H29" s="475">
        <f t="shared" si="0"/>
        <v>559531</v>
      </c>
    </row>
    <row r="30" spans="1:8" ht="15" customHeight="1">
      <c r="A30" s="745"/>
      <c r="B30" s="746"/>
      <c r="C30" s="34"/>
      <c r="D30" s="619" t="s">
        <v>261</v>
      </c>
      <c r="E30" s="595"/>
      <c r="F30" s="576">
        <v>32381</v>
      </c>
      <c r="G30" s="596">
        <v>9823</v>
      </c>
      <c r="H30" s="597">
        <f t="shared" si="0"/>
        <v>42204</v>
      </c>
    </row>
    <row r="31" spans="1:8" ht="15" customHeight="1">
      <c r="A31" s="745"/>
      <c r="B31" s="746"/>
      <c r="C31" s="39" t="s">
        <v>262</v>
      </c>
      <c r="D31" s="43"/>
      <c r="E31" s="248"/>
      <c r="F31" s="468">
        <v>1119555</v>
      </c>
      <c r="G31" s="469">
        <v>211730</v>
      </c>
      <c r="H31" s="470">
        <f t="shared" si="0"/>
        <v>1331285</v>
      </c>
    </row>
    <row r="32" spans="1:8" ht="15" customHeight="1">
      <c r="A32" s="745"/>
      <c r="B32" s="746"/>
      <c r="C32" s="39"/>
      <c r="D32" s="618" t="s">
        <v>263</v>
      </c>
      <c r="E32" s="594"/>
      <c r="F32" s="473">
        <v>1104080</v>
      </c>
      <c r="G32" s="474">
        <v>210835</v>
      </c>
      <c r="H32" s="475">
        <f t="shared" si="0"/>
        <v>1314915</v>
      </c>
    </row>
    <row r="33" spans="1:8" ht="15" customHeight="1">
      <c r="A33" s="745"/>
      <c r="B33" s="746"/>
      <c r="C33" s="39"/>
      <c r="D33" s="618" t="s">
        <v>264</v>
      </c>
      <c r="E33" s="594"/>
      <c r="F33" s="473">
        <v>0</v>
      </c>
      <c r="G33" s="474">
        <v>0</v>
      </c>
      <c r="H33" s="475">
        <f t="shared" si="0"/>
        <v>0</v>
      </c>
    </row>
    <row r="34" spans="1:8" ht="15" customHeight="1">
      <c r="A34" s="745"/>
      <c r="B34" s="746"/>
      <c r="C34" s="39"/>
      <c r="D34" s="618" t="s">
        <v>265</v>
      </c>
      <c r="E34" s="594"/>
      <c r="F34" s="473">
        <v>0</v>
      </c>
      <c r="G34" s="474">
        <v>0</v>
      </c>
      <c r="H34" s="475">
        <f t="shared" si="0"/>
        <v>0</v>
      </c>
    </row>
    <row r="35" spans="1:8" ht="15" customHeight="1">
      <c r="A35" s="745"/>
      <c r="B35" s="746"/>
      <c r="C35" s="39"/>
      <c r="D35" s="618" t="s">
        <v>266</v>
      </c>
      <c r="E35" s="594"/>
      <c r="F35" s="473">
        <v>0</v>
      </c>
      <c r="G35" s="474">
        <v>0</v>
      </c>
      <c r="H35" s="475">
        <f t="shared" si="0"/>
        <v>0</v>
      </c>
    </row>
    <row r="36" spans="1:8" ht="15" customHeight="1" thickBot="1">
      <c r="A36" s="747"/>
      <c r="B36" s="748"/>
      <c r="C36" s="277"/>
      <c r="D36" s="620" t="s">
        <v>267</v>
      </c>
      <c r="E36" s="598"/>
      <c r="F36" s="478">
        <v>15475</v>
      </c>
      <c r="G36" s="479">
        <v>895</v>
      </c>
      <c r="H36" s="480">
        <f t="shared" si="0"/>
        <v>16370</v>
      </c>
    </row>
    <row r="37" spans="1:8" ht="15" customHeight="1">
      <c r="A37" s="279" t="s">
        <v>268</v>
      </c>
      <c r="B37" s="280"/>
      <c r="C37" s="280"/>
      <c r="D37" s="280"/>
      <c r="E37" s="726" t="s">
        <v>487</v>
      </c>
      <c r="F37" s="281">
        <v>0</v>
      </c>
      <c r="G37" s="282">
        <v>325795</v>
      </c>
      <c r="H37" s="283">
        <f t="shared" si="0"/>
        <v>325795</v>
      </c>
    </row>
    <row r="38" spans="1:8" ht="15" customHeight="1" thickBot="1">
      <c r="A38" s="284" t="s">
        <v>486</v>
      </c>
      <c r="B38" s="285"/>
      <c r="C38" s="285"/>
      <c r="D38" s="285"/>
      <c r="E38" s="724"/>
      <c r="F38" s="196">
        <v>0</v>
      </c>
      <c r="G38" s="286">
        <v>0</v>
      </c>
      <c r="H38" s="184">
        <f t="shared" si="0"/>
        <v>0</v>
      </c>
    </row>
    <row r="39" spans="1:8" ht="15" customHeight="1">
      <c r="A39" s="240" t="s">
        <v>269</v>
      </c>
      <c r="B39" s="43"/>
      <c r="C39" s="43"/>
      <c r="D39" s="43"/>
      <c r="E39" s="248"/>
      <c r="F39" s="599">
        <v>0</v>
      </c>
      <c r="G39" s="77">
        <v>0</v>
      </c>
      <c r="H39" s="600">
        <f t="shared" si="0"/>
        <v>0</v>
      </c>
    </row>
    <row r="40" spans="1:8" ht="15" customHeight="1">
      <c r="A40" s="745"/>
      <c r="B40" s="749"/>
      <c r="C40" s="618" t="s">
        <v>270</v>
      </c>
      <c r="D40" s="427"/>
      <c r="E40" s="594"/>
      <c r="F40" s="473">
        <v>0</v>
      </c>
      <c r="G40" s="474">
        <v>0</v>
      </c>
      <c r="H40" s="475">
        <f t="shared" si="0"/>
        <v>0</v>
      </c>
    </row>
    <row r="41" spans="1:8" ht="15" customHeight="1">
      <c r="A41" s="745"/>
      <c r="B41" s="749"/>
      <c r="C41" s="618" t="s">
        <v>271</v>
      </c>
      <c r="D41" s="427"/>
      <c r="E41" s="594"/>
      <c r="F41" s="473">
        <v>0</v>
      </c>
      <c r="G41" s="474">
        <v>0</v>
      </c>
      <c r="H41" s="475">
        <f t="shared" si="0"/>
        <v>0</v>
      </c>
    </row>
    <row r="42" spans="1:8" ht="15" customHeight="1">
      <c r="A42" s="750"/>
      <c r="B42" s="751"/>
      <c r="C42" s="619" t="s">
        <v>272</v>
      </c>
      <c r="D42" s="430"/>
      <c r="E42" s="595"/>
      <c r="F42" s="576">
        <v>0</v>
      </c>
      <c r="G42" s="596">
        <v>0</v>
      </c>
      <c r="H42" s="597">
        <f t="shared" si="0"/>
        <v>0</v>
      </c>
    </row>
    <row r="43" spans="1:8" ht="15" customHeight="1">
      <c r="A43" s="265" t="s">
        <v>273</v>
      </c>
      <c r="B43" s="38"/>
      <c r="C43" s="38"/>
      <c r="D43" s="38"/>
      <c r="E43" s="274"/>
      <c r="F43" s="468">
        <v>0</v>
      </c>
      <c r="G43" s="469">
        <v>2190</v>
      </c>
      <c r="H43" s="470">
        <f t="shared" si="0"/>
        <v>2190</v>
      </c>
    </row>
    <row r="44" spans="1:8" ht="15" customHeight="1">
      <c r="A44" s="745"/>
      <c r="B44" s="749"/>
      <c r="C44" s="618" t="s">
        <v>274</v>
      </c>
      <c r="D44" s="427"/>
      <c r="E44" s="594"/>
      <c r="F44" s="473">
        <v>0</v>
      </c>
      <c r="G44" s="474">
        <v>0</v>
      </c>
      <c r="H44" s="475">
        <f t="shared" si="0"/>
        <v>0</v>
      </c>
    </row>
    <row r="45" spans="1:8" ht="15" customHeight="1" thickBot="1">
      <c r="A45" s="747"/>
      <c r="B45" s="752"/>
      <c r="C45" s="623" t="s">
        <v>275</v>
      </c>
      <c r="D45" s="186"/>
      <c r="E45" s="198"/>
      <c r="F45" s="592">
        <v>0</v>
      </c>
      <c r="G45" s="586">
        <v>2190</v>
      </c>
      <c r="H45" s="593">
        <f t="shared" si="0"/>
        <v>2190</v>
      </c>
    </row>
    <row r="46" spans="1:8" ht="15" customHeight="1">
      <c r="A46" s="279" t="s">
        <v>276</v>
      </c>
      <c r="B46" s="280"/>
      <c r="C46" s="280"/>
      <c r="D46" s="280"/>
      <c r="E46" s="726" t="s">
        <v>489</v>
      </c>
      <c r="F46" s="281">
        <v>0</v>
      </c>
      <c r="G46" s="282">
        <v>323605</v>
      </c>
      <c r="H46" s="283">
        <f t="shared" si="0"/>
        <v>323605</v>
      </c>
    </row>
    <row r="47" spans="1:8" ht="15" customHeight="1" thickBot="1">
      <c r="A47" s="284" t="s">
        <v>488</v>
      </c>
      <c r="B47" s="285"/>
      <c r="C47" s="285"/>
      <c r="D47" s="285"/>
      <c r="E47" s="724"/>
      <c r="F47" s="196">
        <v>0</v>
      </c>
      <c r="G47" s="286">
        <v>0</v>
      </c>
      <c r="H47" s="184">
        <f t="shared" si="0"/>
        <v>0</v>
      </c>
    </row>
    <row r="48" spans="1:8" ht="15" customHeight="1">
      <c r="A48" s="162" t="s">
        <v>277</v>
      </c>
      <c r="B48" s="35"/>
      <c r="C48" s="35"/>
      <c r="D48" s="35"/>
      <c r="E48" s="249"/>
      <c r="F48" s="272">
        <v>0</v>
      </c>
      <c r="G48" s="78">
        <v>88768</v>
      </c>
      <c r="H48" s="269">
        <f t="shared" si="0"/>
        <v>88768</v>
      </c>
    </row>
    <row r="49" spans="1:8" ht="15" customHeight="1">
      <c r="A49" s="244" t="s">
        <v>278</v>
      </c>
      <c r="B49" s="44"/>
      <c r="C49" s="44"/>
      <c r="D49" s="44"/>
      <c r="E49" s="250"/>
      <c r="F49" s="42">
        <v>0</v>
      </c>
      <c r="G49" s="76">
        <v>412373</v>
      </c>
      <c r="H49" s="183">
        <f t="shared" si="0"/>
        <v>412373</v>
      </c>
    </row>
    <row r="50" spans="1:8" ht="15" customHeight="1">
      <c r="A50" s="266" t="s">
        <v>279</v>
      </c>
      <c r="B50" s="74"/>
      <c r="C50" s="74"/>
      <c r="D50" s="74"/>
      <c r="E50" s="276"/>
      <c r="F50" s="272">
        <v>0</v>
      </c>
      <c r="G50" s="78">
        <v>0</v>
      </c>
      <c r="H50" s="269">
        <f t="shared" si="0"/>
        <v>0</v>
      </c>
    </row>
    <row r="51" spans="1:8" ht="15" customHeight="1" thickBot="1">
      <c r="A51" s="590" t="s">
        <v>280</v>
      </c>
      <c r="B51" s="286"/>
      <c r="C51" s="286"/>
      <c r="D51" s="286"/>
      <c r="E51" s="591"/>
      <c r="F51" s="196">
        <v>0</v>
      </c>
      <c r="G51" s="175">
        <v>0</v>
      </c>
      <c r="H51" s="184">
        <f t="shared" si="0"/>
        <v>0</v>
      </c>
    </row>
    <row r="52" spans="1:8" ht="15" customHeight="1">
      <c r="A52" s="588" t="s">
        <v>281</v>
      </c>
      <c r="B52" s="589"/>
      <c r="C52" s="74"/>
      <c r="D52" s="74"/>
      <c r="E52" s="276"/>
      <c r="F52" s="272">
        <v>812802</v>
      </c>
      <c r="G52" s="78">
        <v>24558</v>
      </c>
      <c r="H52" s="269">
        <f t="shared" si="0"/>
        <v>837360</v>
      </c>
    </row>
    <row r="53" spans="1:8" ht="15" customHeight="1">
      <c r="A53" s="753"/>
      <c r="B53" s="754"/>
      <c r="C53" s="76" t="s">
        <v>282</v>
      </c>
      <c r="D53" s="75"/>
      <c r="E53" s="275"/>
      <c r="F53" s="42">
        <v>282061</v>
      </c>
      <c r="G53" s="76">
        <v>22463</v>
      </c>
      <c r="H53" s="183">
        <f t="shared" si="0"/>
        <v>304524</v>
      </c>
    </row>
    <row r="54" spans="1:8" ht="15" customHeight="1">
      <c r="A54" s="753"/>
      <c r="B54" s="754"/>
      <c r="C54" s="77" t="s">
        <v>283</v>
      </c>
      <c r="D54" s="91"/>
      <c r="E54" s="587"/>
      <c r="F54" s="468">
        <v>530741</v>
      </c>
      <c r="G54" s="469">
        <v>2095</v>
      </c>
      <c r="H54" s="470">
        <f t="shared" si="0"/>
        <v>532836</v>
      </c>
    </row>
    <row r="55" spans="1:8" ht="15" customHeight="1">
      <c r="A55" s="753"/>
      <c r="B55" s="754"/>
      <c r="C55" s="77"/>
      <c r="D55" s="741" t="s">
        <v>284</v>
      </c>
      <c r="E55" s="742"/>
      <c r="F55" s="473">
        <v>0</v>
      </c>
      <c r="G55" s="474">
        <v>0</v>
      </c>
      <c r="H55" s="475">
        <f t="shared" si="0"/>
        <v>0</v>
      </c>
    </row>
    <row r="56" spans="1:8" ht="15" customHeight="1" thickBot="1">
      <c r="A56" s="727"/>
      <c r="B56" s="725"/>
      <c r="C56" s="586"/>
      <c r="D56" s="743" t="s">
        <v>285</v>
      </c>
      <c r="E56" s="744"/>
      <c r="F56" s="478">
        <v>530741</v>
      </c>
      <c r="G56" s="479">
        <v>2095</v>
      </c>
      <c r="H56" s="480">
        <f t="shared" si="0"/>
        <v>532836</v>
      </c>
    </row>
    <row r="57" ht="15" customHeight="1">
      <c r="H57" s="333"/>
    </row>
  </sheetData>
  <mergeCells count="10">
    <mergeCell ref="H2:H3"/>
    <mergeCell ref="D55:E55"/>
    <mergeCell ref="D56:E56"/>
    <mergeCell ref="A5:B18"/>
    <mergeCell ref="A20:B36"/>
    <mergeCell ref="A40:B42"/>
    <mergeCell ref="A44:B45"/>
    <mergeCell ref="A53:B56"/>
    <mergeCell ref="E37:E38"/>
    <mergeCell ref="E46:E47"/>
  </mergeCells>
  <conditionalFormatting sqref="A1:IV65536">
    <cfRule type="cellIs" priority="1" dxfId="0" operator="equal" stopIfTrue="1">
      <formula>0</formula>
    </cfRule>
  </conditionalFormatting>
  <printOptions/>
  <pageMargins left="0.75" right="0.75" top="0.55" bottom="0.47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H33"/>
  <sheetViews>
    <sheetView view="pageBreakPreview" zoomScale="60" workbookViewId="0" topLeftCell="A1">
      <selection activeCell="P11" sqref="P11"/>
    </sheetView>
  </sheetViews>
  <sheetFormatPr defaultColWidth="9.00390625" defaultRowHeight="17.25" customHeight="1"/>
  <cols>
    <col min="1" max="1" width="3.625" style="4" customWidth="1"/>
    <col min="2" max="2" width="20.875" style="4" customWidth="1"/>
    <col min="3" max="3" width="10.625" style="4" customWidth="1"/>
    <col min="4" max="4" width="10.625" style="45" customWidth="1"/>
    <col min="5" max="8" width="10.625" style="4" customWidth="1"/>
    <col min="9" max="16384" width="9.00390625" style="4" customWidth="1"/>
  </cols>
  <sheetData>
    <row r="1" spans="1:3" ht="21" customHeight="1" thickBot="1">
      <c r="A1" s="334" t="s">
        <v>287</v>
      </c>
      <c r="B1" s="20"/>
      <c r="C1" s="19"/>
    </row>
    <row r="2" spans="1:8" ht="17.25" customHeight="1">
      <c r="A2" s="160"/>
      <c r="B2" s="197" t="s">
        <v>288</v>
      </c>
      <c r="C2" s="755" t="s">
        <v>289</v>
      </c>
      <c r="D2" s="755"/>
      <c r="E2" s="756" t="s">
        <v>80</v>
      </c>
      <c r="F2" s="757"/>
      <c r="G2" s="758" t="s">
        <v>290</v>
      </c>
      <c r="H2" s="759"/>
    </row>
    <row r="3" spans="1:8" ht="17.25" customHeight="1">
      <c r="A3" s="240"/>
      <c r="B3" s="248"/>
      <c r="C3" s="751" t="s">
        <v>291</v>
      </c>
      <c r="D3" s="751"/>
      <c r="E3" s="750" t="s">
        <v>88</v>
      </c>
      <c r="F3" s="760"/>
      <c r="G3" s="750"/>
      <c r="H3" s="760"/>
    </row>
    <row r="4" spans="1:8" ht="17.25" customHeight="1">
      <c r="A4" s="240"/>
      <c r="B4" s="248"/>
      <c r="C4" s="46" t="s">
        <v>292</v>
      </c>
      <c r="D4" s="256" t="s">
        <v>293</v>
      </c>
      <c r="E4" s="251" t="s">
        <v>292</v>
      </c>
      <c r="F4" s="241" t="s">
        <v>293</v>
      </c>
      <c r="G4" s="251" t="s">
        <v>292</v>
      </c>
      <c r="H4" s="241" t="s">
        <v>293</v>
      </c>
    </row>
    <row r="5" spans="1:8" ht="17.25" customHeight="1" thickBot="1">
      <c r="A5" s="185" t="s">
        <v>452</v>
      </c>
      <c r="B5" s="198"/>
      <c r="C5" s="188" t="s">
        <v>294</v>
      </c>
      <c r="D5" s="257" t="s">
        <v>295</v>
      </c>
      <c r="E5" s="252" t="s">
        <v>294</v>
      </c>
      <c r="F5" s="247" t="s">
        <v>295</v>
      </c>
      <c r="G5" s="252" t="s">
        <v>294</v>
      </c>
      <c r="H5" s="247" t="s">
        <v>295</v>
      </c>
    </row>
    <row r="6" spans="1:8" ht="17.25" customHeight="1">
      <c r="A6" s="240" t="s">
        <v>296</v>
      </c>
      <c r="B6" s="248"/>
      <c r="C6" s="566"/>
      <c r="D6" s="567"/>
      <c r="E6" s="568"/>
      <c r="F6" s="569"/>
      <c r="G6" s="568"/>
      <c r="H6" s="569"/>
    </row>
    <row r="7" spans="1:8" ht="17.25" customHeight="1">
      <c r="A7" s="163"/>
      <c r="B7" s="570" t="s">
        <v>297</v>
      </c>
      <c r="C7" s="571">
        <v>92597</v>
      </c>
      <c r="D7" s="572">
        <f aca="true" t="shared" si="0" ref="D7:D22">ROUND(+C7/+C$28*100,1)</f>
        <v>2.5</v>
      </c>
      <c r="E7" s="573">
        <v>28536</v>
      </c>
      <c r="F7" s="574">
        <f aca="true" t="shared" si="1" ref="F7:F22">ROUND(+E7/+E$28*100,1)</f>
        <v>2.7</v>
      </c>
      <c r="G7" s="573">
        <f>SUM(C7,E7)</f>
        <v>121133</v>
      </c>
      <c r="H7" s="574">
        <f aca="true" t="shared" si="2" ref="H7:H28">ROUND(+G7/+G$28*100,1)</f>
        <v>2.5</v>
      </c>
    </row>
    <row r="8" spans="1:8" ht="17.25" customHeight="1">
      <c r="A8" s="240"/>
      <c r="B8" s="570" t="s">
        <v>298</v>
      </c>
      <c r="C8" s="571">
        <v>48377</v>
      </c>
      <c r="D8" s="572">
        <f t="shared" si="0"/>
        <v>1.3</v>
      </c>
      <c r="E8" s="573">
        <v>15960</v>
      </c>
      <c r="F8" s="574">
        <f t="shared" si="1"/>
        <v>1.5</v>
      </c>
      <c r="G8" s="573">
        <f aca="true" t="shared" si="3" ref="G8:G32">SUM(C8,E8)</f>
        <v>64337</v>
      </c>
      <c r="H8" s="574">
        <f t="shared" si="2"/>
        <v>1.3</v>
      </c>
    </row>
    <row r="9" spans="1:8" ht="17.25" customHeight="1">
      <c r="A9" s="240"/>
      <c r="B9" s="570" t="s">
        <v>299</v>
      </c>
      <c r="C9" s="571">
        <v>0</v>
      </c>
      <c r="D9" s="572">
        <f t="shared" si="0"/>
        <v>0</v>
      </c>
      <c r="E9" s="573">
        <v>0</v>
      </c>
      <c r="F9" s="574">
        <f t="shared" si="1"/>
        <v>0</v>
      </c>
      <c r="G9" s="573">
        <f t="shared" si="3"/>
        <v>0</v>
      </c>
      <c r="H9" s="574">
        <f t="shared" si="2"/>
        <v>0</v>
      </c>
    </row>
    <row r="10" spans="1:8" ht="17.25" customHeight="1">
      <c r="A10" s="240"/>
      <c r="B10" s="570" t="s">
        <v>300</v>
      </c>
      <c r="C10" s="571">
        <v>0</v>
      </c>
      <c r="D10" s="572">
        <f t="shared" si="0"/>
        <v>0</v>
      </c>
      <c r="E10" s="573">
        <v>0</v>
      </c>
      <c r="F10" s="574">
        <f t="shared" si="1"/>
        <v>0</v>
      </c>
      <c r="G10" s="573">
        <f t="shared" si="3"/>
        <v>0</v>
      </c>
      <c r="H10" s="574">
        <f t="shared" si="2"/>
        <v>0</v>
      </c>
    </row>
    <row r="11" spans="1:8" ht="17.25" customHeight="1">
      <c r="A11" s="240"/>
      <c r="B11" s="570" t="s">
        <v>301</v>
      </c>
      <c r="C11" s="571">
        <v>22858</v>
      </c>
      <c r="D11" s="572">
        <f t="shared" si="0"/>
        <v>0.6</v>
      </c>
      <c r="E11" s="573">
        <v>5804</v>
      </c>
      <c r="F11" s="574">
        <f t="shared" si="1"/>
        <v>0.5</v>
      </c>
      <c r="G11" s="573">
        <f t="shared" si="3"/>
        <v>28662</v>
      </c>
      <c r="H11" s="574">
        <f t="shared" si="2"/>
        <v>0.6</v>
      </c>
    </row>
    <row r="12" spans="1:8" ht="17.25" customHeight="1">
      <c r="A12" s="162"/>
      <c r="B12" s="575" t="s">
        <v>302</v>
      </c>
      <c r="C12" s="576">
        <v>163832</v>
      </c>
      <c r="D12" s="577">
        <f t="shared" si="0"/>
        <v>4.4</v>
      </c>
      <c r="E12" s="578">
        <v>50300</v>
      </c>
      <c r="F12" s="579">
        <f t="shared" si="1"/>
        <v>4.7</v>
      </c>
      <c r="G12" s="578">
        <f t="shared" si="3"/>
        <v>214132</v>
      </c>
      <c r="H12" s="579">
        <f t="shared" si="2"/>
        <v>4.5</v>
      </c>
    </row>
    <row r="13" spans="1:8" ht="17.25" customHeight="1">
      <c r="A13" s="240" t="s">
        <v>303</v>
      </c>
      <c r="B13" s="248"/>
      <c r="C13" s="468">
        <v>1104080</v>
      </c>
      <c r="D13" s="580">
        <f t="shared" si="0"/>
        <v>29.5</v>
      </c>
      <c r="E13" s="581">
        <v>210835</v>
      </c>
      <c r="F13" s="582">
        <f t="shared" si="1"/>
        <v>19.6</v>
      </c>
      <c r="G13" s="581">
        <f t="shared" si="3"/>
        <v>1314915</v>
      </c>
      <c r="H13" s="582">
        <f t="shared" si="2"/>
        <v>27.3</v>
      </c>
    </row>
    <row r="14" spans="1:8" ht="17.25" customHeight="1">
      <c r="A14" s="240"/>
      <c r="B14" s="570" t="s">
        <v>304</v>
      </c>
      <c r="C14" s="571">
        <v>0</v>
      </c>
      <c r="D14" s="572">
        <f t="shared" si="0"/>
        <v>0</v>
      </c>
      <c r="E14" s="573">
        <v>0</v>
      </c>
      <c r="F14" s="574">
        <f t="shared" si="1"/>
        <v>0</v>
      </c>
      <c r="G14" s="573">
        <f t="shared" si="3"/>
        <v>0</v>
      </c>
      <c r="H14" s="574">
        <f t="shared" si="2"/>
        <v>0</v>
      </c>
    </row>
    <row r="15" spans="1:8" ht="17.25" customHeight="1">
      <c r="A15" s="240"/>
      <c r="B15" s="570" t="s">
        <v>127</v>
      </c>
      <c r="C15" s="571">
        <v>1103267</v>
      </c>
      <c r="D15" s="572">
        <f t="shared" si="0"/>
        <v>29.5</v>
      </c>
      <c r="E15" s="573">
        <v>210835</v>
      </c>
      <c r="F15" s="574">
        <f t="shared" si="1"/>
        <v>19.6</v>
      </c>
      <c r="G15" s="573">
        <f t="shared" si="3"/>
        <v>1314102</v>
      </c>
      <c r="H15" s="574">
        <f t="shared" si="2"/>
        <v>27.3</v>
      </c>
    </row>
    <row r="16" spans="1:8" ht="17.25" customHeight="1">
      <c r="A16" s="162"/>
      <c r="B16" s="575" t="s">
        <v>305</v>
      </c>
      <c r="C16" s="583">
        <v>813</v>
      </c>
      <c r="D16" s="585">
        <f t="shared" si="0"/>
        <v>0</v>
      </c>
      <c r="E16" s="584">
        <v>0</v>
      </c>
      <c r="F16" s="585">
        <f t="shared" si="1"/>
        <v>0</v>
      </c>
      <c r="G16" s="584">
        <f t="shared" si="3"/>
        <v>813</v>
      </c>
      <c r="H16" s="585">
        <f>ROUND(+G16/+G$28*100,1)</f>
        <v>0</v>
      </c>
    </row>
    <row r="17" spans="1:8" ht="17.25" customHeight="1">
      <c r="A17" s="162" t="s">
        <v>306</v>
      </c>
      <c r="B17" s="249"/>
      <c r="C17" s="41">
        <v>1096514</v>
      </c>
      <c r="D17" s="258">
        <f t="shared" si="0"/>
        <v>29.3</v>
      </c>
      <c r="E17" s="253">
        <v>356012</v>
      </c>
      <c r="F17" s="242">
        <f t="shared" si="1"/>
        <v>33.2</v>
      </c>
      <c r="G17" s="253">
        <f t="shared" si="3"/>
        <v>1452526</v>
      </c>
      <c r="H17" s="242">
        <f t="shared" si="2"/>
        <v>30.2</v>
      </c>
    </row>
    <row r="18" spans="1:8" ht="17.25" customHeight="1">
      <c r="A18" s="162" t="s">
        <v>307</v>
      </c>
      <c r="B18" s="249"/>
      <c r="C18" s="41">
        <v>80018</v>
      </c>
      <c r="D18" s="258">
        <f t="shared" si="0"/>
        <v>2.1</v>
      </c>
      <c r="E18" s="253">
        <v>39</v>
      </c>
      <c r="F18" s="242">
        <f t="shared" si="1"/>
        <v>0</v>
      </c>
      <c r="G18" s="253">
        <f t="shared" si="3"/>
        <v>80057</v>
      </c>
      <c r="H18" s="242">
        <f t="shared" si="2"/>
        <v>1.7</v>
      </c>
    </row>
    <row r="19" spans="1:8" ht="17.25" customHeight="1">
      <c r="A19" s="162" t="s">
        <v>308</v>
      </c>
      <c r="B19" s="249"/>
      <c r="C19" s="41">
        <v>3073</v>
      </c>
      <c r="D19" s="258">
        <f t="shared" si="0"/>
        <v>0.1</v>
      </c>
      <c r="E19" s="253">
        <v>0</v>
      </c>
      <c r="F19" s="242">
        <f t="shared" si="1"/>
        <v>0</v>
      </c>
      <c r="G19" s="253">
        <f t="shared" si="3"/>
        <v>3073</v>
      </c>
      <c r="H19" s="242">
        <f t="shared" si="2"/>
        <v>0.1</v>
      </c>
    </row>
    <row r="20" spans="1:8" ht="17.25" customHeight="1">
      <c r="A20" s="162" t="s">
        <v>309</v>
      </c>
      <c r="B20" s="249"/>
      <c r="C20" s="41">
        <v>3051</v>
      </c>
      <c r="D20" s="258">
        <f t="shared" si="0"/>
        <v>0.1</v>
      </c>
      <c r="E20" s="253">
        <v>238</v>
      </c>
      <c r="F20" s="242">
        <f t="shared" si="1"/>
        <v>0</v>
      </c>
      <c r="G20" s="253">
        <f t="shared" si="3"/>
        <v>3289</v>
      </c>
      <c r="H20" s="242">
        <f t="shared" si="2"/>
        <v>0.1</v>
      </c>
    </row>
    <row r="21" spans="1:8" ht="17.25" customHeight="1">
      <c r="A21" s="162" t="s">
        <v>310</v>
      </c>
      <c r="B21" s="249"/>
      <c r="C21" s="41">
        <v>98532</v>
      </c>
      <c r="D21" s="258">
        <f t="shared" si="0"/>
        <v>2.6</v>
      </c>
      <c r="E21" s="253">
        <v>3166</v>
      </c>
      <c r="F21" s="242">
        <f t="shared" si="1"/>
        <v>0.3</v>
      </c>
      <c r="G21" s="253">
        <f t="shared" si="3"/>
        <v>101698</v>
      </c>
      <c r="H21" s="242">
        <f t="shared" si="2"/>
        <v>2.1</v>
      </c>
    </row>
    <row r="22" spans="1:8" ht="17.25" customHeight="1">
      <c r="A22" s="162" t="s">
        <v>311</v>
      </c>
      <c r="B22" s="249"/>
      <c r="C22" s="41">
        <v>2316</v>
      </c>
      <c r="D22" s="258">
        <f t="shared" si="0"/>
        <v>0.1</v>
      </c>
      <c r="E22" s="253">
        <v>4554</v>
      </c>
      <c r="F22" s="242">
        <f t="shared" si="1"/>
        <v>0.4</v>
      </c>
      <c r="G22" s="253">
        <f t="shared" si="3"/>
        <v>6870</v>
      </c>
      <c r="H22" s="242">
        <f>ROUND(+G22/+G$28*100,1)</f>
        <v>0.1</v>
      </c>
    </row>
    <row r="23" spans="1:8" ht="17.25" customHeight="1">
      <c r="A23" s="162" t="s">
        <v>312</v>
      </c>
      <c r="B23" s="249"/>
      <c r="C23" s="41">
        <v>24009</v>
      </c>
      <c r="D23" s="258">
        <f aca="true" t="shared" si="4" ref="D23:F28">ROUND(+C23/+C$28*100,1)</f>
        <v>0.6</v>
      </c>
      <c r="E23" s="253">
        <v>0</v>
      </c>
      <c r="F23" s="242">
        <f t="shared" si="4"/>
        <v>0</v>
      </c>
      <c r="G23" s="253">
        <f t="shared" si="3"/>
        <v>24009</v>
      </c>
      <c r="H23" s="242">
        <f t="shared" si="2"/>
        <v>0.5</v>
      </c>
    </row>
    <row r="24" spans="1:8" ht="17.25" customHeight="1">
      <c r="A24" s="162" t="s">
        <v>313</v>
      </c>
      <c r="B24" s="249"/>
      <c r="C24" s="41">
        <v>0</v>
      </c>
      <c r="D24" s="258">
        <f t="shared" si="4"/>
        <v>0</v>
      </c>
      <c r="E24" s="253">
        <v>571</v>
      </c>
      <c r="F24" s="242">
        <f t="shared" si="4"/>
        <v>0.1</v>
      </c>
      <c r="G24" s="253">
        <f t="shared" si="3"/>
        <v>571</v>
      </c>
      <c r="H24" s="585">
        <f>ROUND(+G24/+G$28*100,1)</f>
        <v>0</v>
      </c>
    </row>
    <row r="25" spans="1:8" ht="17.25" customHeight="1">
      <c r="A25" s="244" t="s">
        <v>314</v>
      </c>
      <c r="B25" s="250"/>
      <c r="C25" s="41">
        <v>222211</v>
      </c>
      <c r="D25" s="258">
        <f t="shared" si="4"/>
        <v>5.9</v>
      </c>
      <c r="E25" s="253">
        <v>425878</v>
      </c>
      <c r="F25" s="242">
        <f t="shared" si="4"/>
        <v>39.7</v>
      </c>
      <c r="G25" s="253">
        <f t="shared" si="3"/>
        <v>648089</v>
      </c>
      <c r="H25" s="242">
        <f t="shared" si="2"/>
        <v>13.5</v>
      </c>
    </row>
    <row r="26" spans="1:8" ht="17.25" customHeight="1">
      <c r="A26" s="722" t="s">
        <v>315</v>
      </c>
      <c r="B26" s="723"/>
      <c r="C26" s="41">
        <v>559531</v>
      </c>
      <c r="D26" s="258">
        <f t="shared" si="4"/>
        <v>15</v>
      </c>
      <c r="E26" s="253">
        <v>0</v>
      </c>
      <c r="F26" s="242">
        <f t="shared" si="4"/>
        <v>0</v>
      </c>
      <c r="G26" s="253">
        <f t="shared" si="3"/>
        <v>559531</v>
      </c>
      <c r="H26" s="242">
        <f t="shared" si="2"/>
        <v>11.6</v>
      </c>
    </row>
    <row r="27" spans="1:8" ht="17.25" customHeight="1">
      <c r="A27" s="162" t="s">
        <v>316</v>
      </c>
      <c r="B27" s="249"/>
      <c r="C27" s="41">
        <v>380655</v>
      </c>
      <c r="D27" s="258">
        <f t="shared" si="4"/>
        <v>10.2</v>
      </c>
      <c r="E27" s="253">
        <v>21994</v>
      </c>
      <c r="F27" s="242">
        <f t="shared" si="4"/>
        <v>2</v>
      </c>
      <c r="G27" s="253">
        <f t="shared" si="3"/>
        <v>402649</v>
      </c>
      <c r="H27" s="242">
        <f t="shared" si="2"/>
        <v>8.4</v>
      </c>
    </row>
    <row r="28" spans="1:8" ht="17.25" customHeight="1">
      <c r="A28" s="162" t="s">
        <v>317</v>
      </c>
      <c r="B28" s="249"/>
      <c r="C28" s="42">
        <v>3737822</v>
      </c>
      <c r="D28" s="259">
        <f t="shared" si="4"/>
        <v>100</v>
      </c>
      <c r="E28" s="254">
        <v>1073587</v>
      </c>
      <c r="F28" s="243">
        <f t="shared" si="4"/>
        <v>100</v>
      </c>
      <c r="G28" s="254">
        <f t="shared" si="3"/>
        <v>4811409</v>
      </c>
      <c r="H28" s="243">
        <f t="shared" si="2"/>
        <v>100</v>
      </c>
    </row>
    <row r="29" spans="1:8" ht="17.25" customHeight="1">
      <c r="A29" s="162" t="s">
        <v>318</v>
      </c>
      <c r="B29" s="249"/>
      <c r="C29" s="41">
        <v>194</v>
      </c>
      <c r="D29" s="260"/>
      <c r="E29" s="253">
        <v>0</v>
      </c>
      <c r="F29" s="245"/>
      <c r="G29" s="253">
        <f t="shared" si="3"/>
        <v>194</v>
      </c>
      <c r="H29" s="245"/>
    </row>
    <row r="30" spans="1:8" ht="17.25" customHeight="1">
      <c r="A30" s="162" t="s">
        <v>319</v>
      </c>
      <c r="B30" s="249"/>
      <c r="C30" s="41">
        <v>0</v>
      </c>
      <c r="D30" s="260"/>
      <c r="E30" s="253">
        <v>0</v>
      </c>
      <c r="F30" s="245"/>
      <c r="G30" s="253">
        <f t="shared" si="3"/>
        <v>0</v>
      </c>
      <c r="H30" s="245"/>
    </row>
    <row r="31" spans="1:8" ht="17.25" customHeight="1">
      <c r="A31" s="162" t="s">
        <v>320</v>
      </c>
      <c r="B31" s="249"/>
      <c r="C31" s="41">
        <v>0</v>
      </c>
      <c r="D31" s="260"/>
      <c r="E31" s="253">
        <v>0</v>
      </c>
      <c r="F31" s="245"/>
      <c r="G31" s="253">
        <f t="shared" si="3"/>
        <v>0</v>
      </c>
      <c r="H31" s="245"/>
    </row>
    <row r="32" spans="1:8" ht="17.25" customHeight="1" thickBot="1">
      <c r="A32" s="185" t="s">
        <v>321</v>
      </c>
      <c r="B32" s="198"/>
      <c r="C32" s="196">
        <v>3738016</v>
      </c>
      <c r="D32" s="261"/>
      <c r="E32" s="255">
        <v>1073587</v>
      </c>
      <c r="F32" s="246"/>
      <c r="G32" s="255">
        <f t="shared" si="3"/>
        <v>4811603</v>
      </c>
      <c r="H32" s="246"/>
    </row>
    <row r="33" spans="1:7" ht="17.25" customHeight="1">
      <c r="A33" s="48"/>
      <c r="B33" s="48"/>
      <c r="C33" s="19"/>
      <c r="E33" s="19"/>
      <c r="G33" s="19"/>
    </row>
  </sheetData>
  <mergeCells count="6">
    <mergeCell ref="A26:B26"/>
    <mergeCell ref="C2:D2"/>
    <mergeCell ref="E2:F2"/>
    <mergeCell ref="G2:H3"/>
    <mergeCell ref="C3:D3"/>
    <mergeCell ref="E3:F3"/>
  </mergeCells>
  <conditionalFormatting sqref="G1:H1 G4:H15 C1:C65536 D1:F15 D17:G65536 H17:H23 H25:H65536">
    <cfRule type="cellIs" priority="1" dxfId="0" operator="equal" stopIfTrue="1">
      <formula>0</formula>
    </cfRule>
  </conditionalFormatting>
  <printOptions/>
  <pageMargins left="0.75" right="0.56" top="0.59" bottom="1" header="0.512" footer="0.51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H61"/>
  <sheetViews>
    <sheetView view="pageBreakPreview" zoomScaleSheetLayoutView="100" workbookViewId="0" topLeftCell="A1">
      <selection activeCell="F73" sqref="F73"/>
    </sheetView>
  </sheetViews>
  <sheetFormatPr defaultColWidth="9.00390625" defaultRowHeight="13.5" customHeight="1"/>
  <cols>
    <col min="1" max="1" width="2.875" style="4" customWidth="1"/>
    <col min="2" max="2" width="1.12109375" style="4" customWidth="1"/>
    <col min="3" max="3" width="5.125" style="4" customWidth="1"/>
    <col min="4" max="4" width="10.125" style="4" customWidth="1"/>
    <col min="5" max="5" width="17.625" style="4" customWidth="1"/>
    <col min="6" max="8" width="15.75390625" style="4" customWidth="1"/>
    <col min="9" max="16384" width="9.00390625" style="4" customWidth="1"/>
  </cols>
  <sheetData>
    <row r="1" spans="1:8" ht="18" customHeight="1" thickBot="1">
      <c r="A1" s="334" t="s">
        <v>322</v>
      </c>
      <c r="B1" s="20"/>
      <c r="D1" s="19"/>
      <c r="E1" s="19"/>
      <c r="H1" s="51" t="s">
        <v>136</v>
      </c>
    </row>
    <row r="2" spans="1:8" ht="13.5" customHeight="1">
      <c r="A2" s="114"/>
      <c r="B2" s="115"/>
      <c r="C2" s="115"/>
      <c r="D2" s="115"/>
      <c r="E2" s="145" t="s">
        <v>137</v>
      </c>
      <c r="F2" s="117" t="s">
        <v>84</v>
      </c>
      <c r="G2" s="130" t="s">
        <v>85</v>
      </c>
      <c r="H2" s="737" t="s">
        <v>485</v>
      </c>
    </row>
    <row r="3" spans="1:8" ht="13.5" customHeight="1" thickBot="1">
      <c r="A3" s="126"/>
      <c r="B3" s="127"/>
      <c r="C3" s="127" t="s">
        <v>138</v>
      </c>
      <c r="D3" s="127"/>
      <c r="E3" s="146"/>
      <c r="F3" s="129" t="s">
        <v>87</v>
      </c>
      <c r="G3" s="131" t="s">
        <v>88</v>
      </c>
      <c r="H3" s="738"/>
    </row>
    <row r="4" spans="1:8" ht="13.5" customHeight="1">
      <c r="A4" s="119" t="s">
        <v>323</v>
      </c>
      <c r="B4" s="53"/>
      <c r="C4" s="53"/>
      <c r="D4" s="53"/>
      <c r="E4" s="222"/>
      <c r="F4" s="71">
        <v>66632613</v>
      </c>
      <c r="G4" s="86">
        <v>39622167</v>
      </c>
      <c r="H4" s="136">
        <f>SUM(F4:G4)</f>
        <v>106254780</v>
      </c>
    </row>
    <row r="5" spans="1:8" ht="13.5" customHeight="1">
      <c r="A5" s="733"/>
      <c r="B5" s="734"/>
      <c r="C5" s="25" t="s">
        <v>324</v>
      </c>
      <c r="D5" s="26"/>
      <c r="E5" s="148"/>
      <c r="F5" s="82">
        <v>63372523</v>
      </c>
      <c r="G5" s="80">
        <v>39622167</v>
      </c>
      <c r="H5" s="141">
        <f>SUM(F5:G5)</f>
        <v>102994690</v>
      </c>
    </row>
    <row r="6" spans="1:8" ht="13.5" customHeight="1">
      <c r="A6" s="733"/>
      <c r="B6" s="734"/>
      <c r="C6" s="27"/>
      <c r="D6" s="458" t="s">
        <v>325</v>
      </c>
      <c r="E6" s="419"/>
      <c r="F6" s="354">
        <v>518359</v>
      </c>
      <c r="G6" s="355">
        <v>1000018</v>
      </c>
      <c r="H6" s="356">
        <f>SUM(F6:G6)</f>
        <v>1518377</v>
      </c>
    </row>
    <row r="7" spans="1:8" ht="13.5" customHeight="1">
      <c r="A7" s="733"/>
      <c r="B7" s="734"/>
      <c r="C7" s="27"/>
      <c r="D7" s="458" t="s">
        <v>326</v>
      </c>
      <c r="E7" s="419"/>
      <c r="F7" s="354">
        <v>79385615</v>
      </c>
      <c r="G7" s="355">
        <v>39275367</v>
      </c>
      <c r="H7" s="356">
        <f aca="true" t="shared" si="0" ref="H7:H18">SUM(F7:G7)</f>
        <v>118660982</v>
      </c>
    </row>
    <row r="8" spans="1:8" ht="13.5" customHeight="1">
      <c r="A8" s="733"/>
      <c r="B8" s="734"/>
      <c r="C8" s="27"/>
      <c r="D8" s="458" t="s">
        <v>327</v>
      </c>
      <c r="E8" s="419"/>
      <c r="F8" s="354">
        <v>16727012</v>
      </c>
      <c r="G8" s="355">
        <v>1042710</v>
      </c>
      <c r="H8" s="356">
        <f t="shared" si="0"/>
        <v>17769722</v>
      </c>
    </row>
    <row r="9" spans="1:8" ht="13.5" customHeight="1">
      <c r="A9" s="733"/>
      <c r="B9" s="734"/>
      <c r="C9" s="27"/>
      <c r="D9" s="458" t="s">
        <v>328</v>
      </c>
      <c r="E9" s="419"/>
      <c r="F9" s="354">
        <v>195561</v>
      </c>
      <c r="G9" s="355">
        <v>389492</v>
      </c>
      <c r="H9" s="356">
        <f t="shared" si="0"/>
        <v>585053</v>
      </c>
    </row>
    <row r="10" spans="1:8" ht="13.5" customHeight="1">
      <c r="A10" s="733"/>
      <c r="B10" s="734"/>
      <c r="C10" s="27"/>
      <c r="D10" s="360" t="s">
        <v>329</v>
      </c>
      <c r="E10" s="460"/>
      <c r="F10" s="362">
        <f>F5-(F6+F7-F8+F9)</f>
        <v>0</v>
      </c>
      <c r="G10" s="363">
        <f>G5-(G6+G7-G8+G9)</f>
        <v>0</v>
      </c>
      <c r="H10" s="364">
        <f t="shared" si="0"/>
        <v>0</v>
      </c>
    </row>
    <row r="11" spans="1:8" ht="13.5" customHeight="1">
      <c r="A11" s="733"/>
      <c r="B11" s="734"/>
      <c r="C11" s="375" t="s">
        <v>330</v>
      </c>
      <c r="D11" s="415"/>
      <c r="E11" s="419"/>
      <c r="F11" s="354">
        <v>3260090</v>
      </c>
      <c r="G11" s="355">
        <v>0</v>
      </c>
      <c r="H11" s="356">
        <f t="shared" si="0"/>
        <v>3260090</v>
      </c>
    </row>
    <row r="12" spans="1:8" ht="13.5" customHeight="1">
      <c r="A12" s="762"/>
      <c r="B12" s="763"/>
      <c r="C12" s="407" t="s">
        <v>331</v>
      </c>
      <c r="D12" s="565"/>
      <c r="E12" s="422"/>
      <c r="F12" s="411">
        <v>0</v>
      </c>
      <c r="G12" s="342">
        <v>0</v>
      </c>
      <c r="H12" s="343">
        <f t="shared" si="0"/>
        <v>0</v>
      </c>
    </row>
    <row r="13" spans="1:8" ht="13.5" customHeight="1">
      <c r="A13" s="121" t="s">
        <v>332</v>
      </c>
      <c r="B13" s="26"/>
      <c r="C13" s="26"/>
      <c r="D13" s="26"/>
      <c r="E13" s="148"/>
      <c r="F13" s="57">
        <v>1121741</v>
      </c>
      <c r="G13" s="84">
        <v>2294000</v>
      </c>
      <c r="H13" s="137">
        <f t="shared" si="0"/>
        <v>3415741</v>
      </c>
    </row>
    <row r="14" spans="1:8" ht="13.5" customHeight="1">
      <c r="A14" s="733" t="s">
        <v>483</v>
      </c>
      <c r="B14" s="734"/>
      <c r="C14" s="351" t="s">
        <v>333</v>
      </c>
      <c r="D14" s="562"/>
      <c r="E14" s="563"/>
      <c r="F14" s="402">
        <v>731239</v>
      </c>
      <c r="G14" s="344">
        <v>1860842</v>
      </c>
      <c r="H14" s="345">
        <f t="shared" si="0"/>
        <v>2592081</v>
      </c>
    </row>
    <row r="15" spans="1:8" ht="13.5" customHeight="1">
      <c r="A15" s="733"/>
      <c r="B15" s="734"/>
      <c r="C15" s="375" t="s">
        <v>334</v>
      </c>
      <c r="D15" s="415"/>
      <c r="E15" s="419"/>
      <c r="F15" s="354">
        <v>366450</v>
      </c>
      <c r="G15" s="355">
        <v>421745</v>
      </c>
      <c r="H15" s="356">
        <f t="shared" si="0"/>
        <v>788195</v>
      </c>
    </row>
    <row r="16" spans="1:8" ht="13.5" customHeight="1">
      <c r="A16" s="733" t="s">
        <v>484</v>
      </c>
      <c r="B16" s="734"/>
      <c r="C16" s="375" t="s">
        <v>335</v>
      </c>
      <c r="D16" s="415"/>
      <c r="E16" s="419"/>
      <c r="F16" s="354">
        <v>3645</v>
      </c>
      <c r="G16" s="355">
        <v>1028</v>
      </c>
      <c r="H16" s="356">
        <f t="shared" si="0"/>
        <v>4673</v>
      </c>
    </row>
    <row r="17" spans="1:8" ht="13.5" customHeight="1">
      <c r="A17" s="762"/>
      <c r="B17" s="763"/>
      <c r="C17" s="407" t="s">
        <v>336</v>
      </c>
      <c r="D17" s="565"/>
      <c r="E17" s="422"/>
      <c r="F17" s="411">
        <v>0</v>
      </c>
      <c r="G17" s="342">
        <v>0</v>
      </c>
      <c r="H17" s="343">
        <f t="shared" si="0"/>
        <v>0</v>
      </c>
    </row>
    <row r="18" spans="1:8" ht="13.5" customHeight="1">
      <c r="A18" s="224" t="s">
        <v>337</v>
      </c>
      <c r="B18" s="24"/>
      <c r="C18" s="24"/>
      <c r="D18" s="24"/>
      <c r="E18" s="147"/>
      <c r="F18" s="57">
        <v>0</v>
      </c>
      <c r="G18" s="84">
        <v>0</v>
      </c>
      <c r="H18" s="137">
        <f t="shared" si="0"/>
        <v>0</v>
      </c>
    </row>
    <row r="19" spans="1:8" ht="13.5" customHeight="1" thickBot="1">
      <c r="A19" s="239" t="s">
        <v>338</v>
      </c>
      <c r="B19" s="217"/>
      <c r="C19" s="217"/>
      <c r="D19" s="217"/>
      <c r="E19" s="153"/>
      <c r="F19" s="144">
        <v>67754354</v>
      </c>
      <c r="G19" s="134">
        <v>41916167</v>
      </c>
      <c r="H19" s="143">
        <f>SUM(F19:G19)</f>
        <v>109670521</v>
      </c>
    </row>
    <row r="20" spans="1:8" ht="13.5" customHeight="1">
      <c r="A20" s="119" t="s">
        <v>339</v>
      </c>
      <c r="B20" s="53"/>
      <c r="C20" s="53"/>
      <c r="D20" s="53"/>
      <c r="E20" s="222"/>
      <c r="F20" s="346">
        <v>0</v>
      </c>
      <c r="G20" s="83">
        <v>0</v>
      </c>
      <c r="H20" s="347">
        <f>SUM(F20:G20)</f>
        <v>0</v>
      </c>
    </row>
    <row r="21" spans="1:8" ht="13.5" customHeight="1">
      <c r="A21" s="733"/>
      <c r="B21" s="764"/>
      <c r="C21" s="351" t="s">
        <v>340</v>
      </c>
      <c r="D21" s="562"/>
      <c r="E21" s="563"/>
      <c r="F21" s="402"/>
      <c r="G21" s="344"/>
      <c r="H21" s="345">
        <f aca="true" t="shared" si="1" ref="H21:H61">SUM(F21:G21)</f>
        <v>0</v>
      </c>
    </row>
    <row r="22" spans="1:8" ht="13.5" customHeight="1">
      <c r="A22" s="733"/>
      <c r="B22" s="764"/>
      <c r="C22" s="375" t="s">
        <v>341</v>
      </c>
      <c r="D22" s="415"/>
      <c r="E22" s="419"/>
      <c r="F22" s="354"/>
      <c r="G22" s="355"/>
      <c r="H22" s="356">
        <f t="shared" si="1"/>
        <v>0</v>
      </c>
    </row>
    <row r="23" spans="1:8" ht="13.5" customHeight="1">
      <c r="A23" s="733"/>
      <c r="B23" s="764"/>
      <c r="C23" s="375" t="s">
        <v>342</v>
      </c>
      <c r="D23" s="415"/>
      <c r="E23" s="419"/>
      <c r="F23" s="354"/>
      <c r="G23" s="355"/>
      <c r="H23" s="356">
        <f t="shared" si="1"/>
        <v>0</v>
      </c>
    </row>
    <row r="24" spans="1:8" ht="13.5" customHeight="1">
      <c r="A24" s="733"/>
      <c r="B24" s="764"/>
      <c r="C24" s="375" t="s">
        <v>343</v>
      </c>
      <c r="D24" s="415"/>
      <c r="E24" s="419"/>
      <c r="F24" s="354"/>
      <c r="G24" s="355"/>
      <c r="H24" s="356">
        <f t="shared" si="1"/>
        <v>0</v>
      </c>
    </row>
    <row r="25" spans="1:8" ht="13.5" customHeight="1">
      <c r="A25" s="762"/>
      <c r="B25" s="765"/>
      <c r="C25" s="407" t="s">
        <v>344</v>
      </c>
      <c r="D25" s="565"/>
      <c r="E25" s="422"/>
      <c r="F25" s="411"/>
      <c r="G25" s="342"/>
      <c r="H25" s="343">
        <f t="shared" si="1"/>
        <v>0</v>
      </c>
    </row>
    <row r="26" spans="1:8" ht="13.5" customHeight="1">
      <c r="A26" s="121" t="s">
        <v>345</v>
      </c>
      <c r="B26" s="26"/>
      <c r="C26" s="26"/>
      <c r="D26" s="26"/>
      <c r="E26" s="148"/>
      <c r="F26" s="82">
        <v>981199</v>
      </c>
      <c r="G26" s="80">
        <v>296524</v>
      </c>
      <c r="H26" s="141">
        <f t="shared" si="1"/>
        <v>1277723</v>
      </c>
    </row>
    <row r="27" spans="1:8" ht="13.5" customHeight="1">
      <c r="A27" s="733"/>
      <c r="B27" s="764"/>
      <c r="C27" s="351" t="s">
        <v>346</v>
      </c>
      <c r="D27" s="562"/>
      <c r="E27" s="563"/>
      <c r="F27" s="402">
        <v>0</v>
      </c>
      <c r="G27" s="344">
        <v>0</v>
      </c>
      <c r="H27" s="345">
        <f t="shared" si="1"/>
        <v>0</v>
      </c>
    </row>
    <row r="28" spans="1:8" ht="13.5" customHeight="1">
      <c r="A28" s="733"/>
      <c r="B28" s="764"/>
      <c r="C28" s="375" t="s">
        <v>347</v>
      </c>
      <c r="D28" s="415"/>
      <c r="E28" s="419"/>
      <c r="F28" s="354">
        <v>967804</v>
      </c>
      <c r="G28" s="355">
        <v>295252</v>
      </c>
      <c r="H28" s="356">
        <f t="shared" si="1"/>
        <v>1263056</v>
      </c>
    </row>
    <row r="29" spans="1:8" ht="13.5" customHeight="1">
      <c r="A29" s="762"/>
      <c r="B29" s="765"/>
      <c r="C29" s="407" t="s">
        <v>272</v>
      </c>
      <c r="D29" s="565"/>
      <c r="E29" s="422"/>
      <c r="F29" s="411">
        <v>13395</v>
      </c>
      <c r="G29" s="342">
        <v>1272</v>
      </c>
      <c r="H29" s="343">
        <f t="shared" si="1"/>
        <v>14667</v>
      </c>
    </row>
    <row r="30" spans="1:8" ht="13.5" customHeight="1" thickBot="1">
      <c r="A30" s="239" t="s">
        <v>348</v>
      </c>
      <c r="B30" s="217"/>
      <c r="C30" s="217"/>
      <c r="D30" s="217"/>
      <c r="E30" s="153"/>
      <c r="F30" s="144">
        <v>981199</v>
      </c>
      <c r="G30" s="134">
        <v>296524</v>
      </c>
      <c r="H30" s="143">
        <f t="shared" si="1"/>
        <v>1277723</v>
      </c>
    </row>
    <row r="31" spans="1:8" ht="13.5" customHeight="1">
      <c r="A31" s="119" t="s">
        <v>349</v>
      </c>
      <c r="B31" s="53"/>
      <c r="C31" s="53"/>
      <c r="D31" s="53"/>
      <c r="E31" s="222"/>
      <c r="F31" s="71">
        <v>24761470</v>
      </c>
      <c r="G31" s="86">
        <v>9569712</v>
      </c>
      <c r="H31" s="136">
        <f t="shared" si="1"/>
        <v>34331182</v>
      </c>
    </row>
    <row r="32" spans="1:8" ht="13.5" customHeight="1">
      <c r="A32" s="733"/>
      <c r="B32" s="734"/>
      <c r="C32" s="25" t="s">
        <v>350</v>
      </c>
      <c r="D32" s="26"/>
      <c r="E32" s="148"/>
      <c r="F32" s="82">
        <v>0</v>
      </c>
      <c r="G32" s="80">
        <v>3517207</v>
      </c>
      <c r="H32" s="141">
        <f t="shared" si="1"/>
        <v>3517207</v>
      </c>
    </row>
    <row r="33" spans="1:8" ht="13.5" customHeight="1">
      <c r="A33" s="733"/>
      <c r="B33" s="734"/>
      <c r="C33" s="27"/>
      <c r="D33" s="458" t="s">
        <v>351</v>
      </c>
      <c r="E33" s="419"/>
      <c r="F33" s="354">
        <v>0</v>
      </c>
      <c r="G33" s="355">
        <v>3517207</v>
      </c>
      <c r="H33" s="356">
        <f t="shared" si="1"/>
        <v>3517207</v>
      </c>
    </row>
    <row r="34" spans="1:8" ht="13.5" customHeight="1">
      <c r="A34" s="733"/>
      <c r="B34" s="734"/>
      <c r="C34" s="27"/>
      <c r="D34" s="458" t="s">
        <v>352</v>
      </c>
      <c r="E34" s="419"/>
      <c r="F34" s="354">
        <v>0</v>
      </c>
      <c r="G34" s="355">
        <v>0</v>
      </c>
      <c r="H34" s="356">
        <f t="shared" si="1"/>
        <v>0</v>
      </c>
    </row>
    <row r="35" spans="1:8" ht="13.5" customHeight="1">
      <c r="A35" s="733"/>
      <c r="B35" s="734"/>
      <c r="C35" s="27"/>
      <c r="D35" s="458" t="s">
        <v>353</v>
      </c>
      <c r="E35" s="419"/>
      <c r="F35" s="354">
        <v>0</v>
      </c>
      <c r="G35" s="355">
        <v>0</v>
      </c>
      <c r="H35" s="356">
        <f t="shared" si="1"/>
        <v>0</v>
      </c>
    </row>
    <row r="36" spans="1:8" ht="13.5" customHeight="1">
      <c r="A36" s="733"/>
      <c r="B36" s="734"/>
      <c r="C36" s="21"/>
      <c r="D36" s="452" t="s">
        <v>354</v>
      </c>
      <c r="E36" s="422"/>
      <c r="F36" s="411">
        <v>0</v>
      </c>
      <c r="G36" s="342">
        <v>0</v>
      </c>
      <c r="H36" s="343">
        <f t="shared" si="1"/>
        <v>0</v>
      </c>
    </row>
    <row r="37" spans="1:8" ht="13.5" customHeight="1">
      <c r="A37" s="733"/>
      <c r="B37" s="734"/>
      <c r="C37" s="25" t="s">
        <v>355</v>
      </c>
      <c r="D37" s="26"/>
      <c r="E37" s="148"/>
      <c r="F37" s="82">
        <v>24761470</v>
      </c>
      <c r="G37" s="80">
        <v>6052505</v>
      </c>
      <c r="H37" s="141">
        <f t="shared" si="1"/>
        <v>30813975</v>
      </c>
    </row>
    <row r="38" spans="1:8" ht="13.5" customHeight="1">
      <c r="A38" s="733"/>
      <c r="B38" s="734"/>
      <c r="C38" s="27"/>
      <c r="D38" s="458" t="s">
        <v>356</v>
      </c>
      <c r="E38" s="419"/>
      <c r="F38" s="354">
        <v>23154465</v>
      </c>
      <c r="G38" s="355">
        <v>6052505</v>
      </c>
      <c r="H38" s="356">
        <f t="shared" si="1"/>
        <v>29206970</v>
      </c>
    </row>
    <row r="39" spans="1:8" ht="13.5" customHeight="1">
      <c r="A39" s="762"/>
      <c r="B39" s="763"/>
      <c r="C39" s="21"/>
      <c r="D39" s="452" t="s">
        <v>357</v>
      </c>
      <c r="E39" s="422"/>
      <c r="F39" s="411">
        <v>1607005</v>
      </c>
      <c r="G39" s="342">
        <v>0</v>
      </c>
      <c r="H39" s="343">
        <f t="shared" si="1"/>
        <v>1607005</v>
      </c>
    </row>
    <row r="40" spans="1:8" ht="13.5" customHeight="1">
      <c r="A40" s="121" t="s">
        <v>358</v>
      </c>
      <c r="B40" s="26"/>
      <c r="C40" s="26"/>
      <c r="D40" s="26"/>
      <c r="E40" s="148"/>
      <c r="F40" s="57">
        <v>42011685</v>
      </c>
      <c r="G40" s="84">
        <v>32049931</v>
      </c>
      <c r="H40" s="137">
        <f t="shared" si="1"/>
        <v>74061616</v>
      </c>
    </row>
    <row r="41" spans="1:8" ht="13.5" customHeight="1">
      <c r="A41" s="733"/>
      <c r="B41" s="734"/>
      <c r="C41" s="25" t="s">
        <v>359</v>
      </c>
      <c r="D41" s="26"/>
      <c r="E41" s="148"/>
      <c r="F41" s="82">
        <v>42011685</v>
      </c>
      <c r="G41" s="80">
        <v>31237558</v>
      </c>
      <c r="H41" s="141">
        <f t="shared" si="1"/>
        <v>73249243</v>
      </c>
    </row>
    <row r="42" spans="1:8" ht="13.5" customHeight="1">
      <c r="A42" s="733"/>
      <c r="B42" s="734"/>
      <c r="C42" s="27"/>
      <c r="D42" s="458" t="s">
        <v>360</v>
      </c>
      <c r="E42" s="419"/>
      <c r="F42" s="354">
        <v>25673977</v>
      </c>
      <c r="G42" s="355">
        <v>15870169</v>
      </c>
      <c r="H42" s="356">
        <f t="shared" si="1"/>
        <v>41544146</v>
      </c>
    </row>
    <row r="43" spans="1:8" ht="13.5" customHeight="1">
      <c r="A43" s="733"/>
      <c r="B43" s="734"/>
      <c r="C43" s="27"/>
      <c r="D43" s="458" t="s">
        <v>361</v>
      </c>
      <c r="E43" s="419"/>
      <c r="F43" s="354">
        <v>81599</v>
      </c>
      <c r="G43" s="355">
        <v>0</v>
      </c>
      <c r="H43" s="356">
        <f t="shared" si="1"/>
        <v>81599</v>
      </c>
    </row>
    <row r="44" spans="1:8" ht="13.5" customHeight="1">
      <c r="A44" s="733"/>
      <c r="B44" s="734"/>
      <c r="C44" s="27"/>
      <c r="D44" s="458" t="s">
        <v>362</v>
      </c>
      <c r="E44" s="419"/>
      <c r="F44" s="354">
        <v>5893810</v>
      </c>
      <c r="G44" s="355">
        <v>7515161</v>
      </c>
      <c r="H44" s="356">
        <f t="shared" si="1"/>
        <v>13408971</v>
      </c>
    </row>
    <row r="45" spans="1:8" ht="13.5" customHeight="1">
      <c r="A45" s="733"/>
      <c r="B45" s="734"/>
      <c r="C45" s="27"/>
      <c r="D45" s="458" t="s">
        <v>363</v>
      </c>
      <c r="E45" s="419"/>
      <c r="F45" s="354">
        <v>0</v>
      </c>
      <c r="G45" s="355">
        <v>0</v>
      </c>
      <c r="H45" s="356">
        <f t="shared" si="1"/>
        <v>0</v>
      </c>
    </row>
    <row r="46" spans="1:8" ht="13.5" customHeight="1">
      <c r="A46" s="733"/>
      <c r="B46" s="734"/>
      <c r="C46" s="21"/>
      <c r="D46" s="452" t="s">
        <v>329</v>
      </c>
      <c r="E46" s="422"/>
      <c r="F46" s="411">
        <v>10362299</v>
      </c>
      <c r="G46" s="342">
        <v>7852228</v>
      </c>
      <c r="H46" s="343">
        <f t="shared" si="1"/>
        <v>18214527</v>
      </c>
    </row>
    <row r="47" spans="1:8" ht="13.5" customHeight="1">
      <c r="A47" s="733"/>
      <c r="B47" s="734"/>
      <c r="C47" s="25" t="s">
        <v>364</v>
      </c>
      <c r="D47" s="26"/>
      <c r="E47" s="148"/>
      <c r="F47" s="82">
        <v>0</v>
      </c>
      <c r="G47" s="80">
        <v>812373</v>
      </c>
      <c r="H47" s="141">
        <f t="shared" si="1"/>
        <v>812373</v>
      </c>
    </row>
    <row r="48" spans="1:8" ht="13.5" customHeight="1">
      <c r="A48" s="733"/>
      <c r="B48" s="734"/>
      <c r="C48" s="27"/>
      <c r="D48" s="458" t="s">
        <v>365</v>
      </c>
      <c r="E48" s="419"/>
      <c r="F48" s="354">
        <v>0</v>
      </c>
      <c r="G48" s="355">
        <v>300000</v>
      </c>
      <c r="H48" s="356">
        <f t="shared" si="1"/>
        <v>300000</v>
      </c>
    </row>
    <row r="49" spans="1:8" ht="13.5" customHeight="1">
      <c r="A49" s="733"/>
      <c r="B49" s="734"/>
      <c r="C49" s="27"/>
      <c r="D49" s="458" t="s">
        <v>366</v>
      </c>
      <c r="E49" s="419"/>
      <c r="F49" s="354">
        <v>0</v>
      </c>
      <c r="G49" s="355">
        <v>0</v>
      </c>
      <c r="H49" s="356">
        <f t="shared" si="1"/>
        <v>0</v>
      </c>
    </row>
    <row r="50" spans="1:8" ht="13.5" customHeight="1">
      <c r="A50" s="733"/>
      <c r="B50" s="734"/>
      <c r="C50" s="27"/>
      <c r="D50" s="458" t="s">
        <v>367</v>
      </c>
      <c r="E50" s="419"/>
      <c r="F50" s="354">
        <v>0</v>
      </c>
      <c r="G50" s="355">
        <v>100000</v>
      </c>
      <c r="H50" s="356">
        <f t="shared" si="1"/>
        <v>100000</v>
      </c>
    </row>
    <row r="51" spans="1:8" ht="13.5" customHeight="1">
      <c r="A51" s="733"/>
      <c r="B51" s="734"/>
      <c r="C51" s="27"/>
      <c r="D51" s="458" t="s">
        <v>368</v>
      </c>
      <c r="E51" s="419"/>
      <c r="F51" s="354">
        <v>0</v>
      </c>
      <c r="G51" s="355">
        <v>0</v>
      </c>
      <c r="H51" s="356">
        <f t="shared" si="1"/>
        <v>0</v>
      </c>
    </row>
    <row r="52" spans="1:8" ht="13.5" customHeight="1">
      <c r="A52" s="733"/>
      <c r="B52" s="734"/>
      <c r="C52" s="27"/>
      <c r="D52" s="360" t="s">
        <v>369</v>
      </c>
      <c r="E52" s="460"/>
      <c r="F52" s="362">
        <v>0</v>
      </c>
      <c r="G52" s="363">
        <v>412373</v>
      </c>
      <c r="H52" s="364">
        <f t="shared" si="1"/>
        <v>412373</v>
      </c>
    </row>
    <row r="53" spans="1:8" ht="13.5" customHeight="1">
      <c r="A53" s="733"/>
      <c r="B53" s="734"/>
      <c r="C53" s="27"/>
      <c r="D53" s="360" t="s">
        <v>370</v>
      </c>
      <c r="E53" s="460"/>
      <c r="F53" s="362">
        <v>0</v>
      </c>
      <c r="G53" s="363">
        <v>0</v>
      </c>
      <c r="H53" s="364">
        <f t="shared" si="1"/>
        <v>0</v>
      </c>
    </row>
    <row r="54" spans="1:8" ht="13.5" customHeight="1">
      <c r="A54" s="733"/>
      <c r="B54" s="734"/>
      <c r="C54" s="27"/>
      <c r="D54" s="365" t="s">
        <v>371</v>
      </c>
      <c r="E54" s="373" t="s">
        <v>372</v>
      </c>
      <c r="F54" s="354">
        <v>0</v>
      </c>
      <c r="G54" s="355">
        <v>323605</v>
      </c>
      <c r="H54" s="356">
        <f t="shared" si="1"/>
        <v>323605</v>
      </c>
    </row>
    <row r="55" spans="1:8" ht="13.5" customHeight="1">
      <c r="A55" s="762"/>
      <c r="B55" s="763"/>
      <c r="C55" s="21"/>
      <c r="D55" s="368"/>
      <c r="E55" s="405" t="s">
        <v>373</v>
      </c>
      <c r="F55" s="411">
        <v>0</v>
      </c>
      <c r="G55" s="342">
        <v>0</v>
      </c>
      <c r="H55" s="343">
        <f t="shared" si="1"/>
        <v>0</v>
      </c>
    </row>
    <row r="56" spans="1:8" ht="13.5" customHeight="1" thickBot="1">
      <c r="A56" s="239" t="s">
        <v>374</v>
      </c>
      <c r="B56" s="217"/>
      <c r="C56" s="217"/>
      <c r="D56" s="217"/>
      <c r="E56" s="153"/>
      <c r="F56" s="144">
        <v>66773155</v>
      </c>
      <c r="G56" s="134">
        <v>41619643</v>
      </c>
      <c r="H56" s="143">
        <f t="shared" si="1"/>
        <v>108392798</v>
      </c>
    </row>
    <row r="57" spans="1:8" ht="13.5" customHeight="1">
      <c r="A57" s="118" t="s">
        <v>375</v>
      </c>
      <c r="B57" s="22"/>
      <c r="C57" s="22"/>
      <c r="D57" s="22"/>
      <c r="E57" s="149"/>
      <c r="F57" s="71">
        <v>67754354</v>
      </c>
      <c r="G57" s="86">
        <v>41916167</v>
      </c>
      <c r="H57" s="136">
        <f t="shared" si="1"/>
        <v>109670521</v>
      </c>
    </row>
    <row r="58" spans="1:8" ht="13.5" customHeight="1">
      <c r="A58" s="224" t="s">
        <v>376</v>
      </c>
      <c r="B58" s="24"/>
      <c r="C58" s="24"/>
      <c r="D58" s="24"/>
      <c r="E58" s="147"/>
      <c r="F58" s="57"/>
      <c r="G58" s="84"/>
      <c r="H58" s="137">
        <f t="shared" si="1"/>
        <v>0</v>
      </c>
    </row>
    <row r="59" spans="1:8" ht="13.5" customHeight="1">
      <c r="A59" s="224" t="s">
        <v>377</v>
      </c>
      <c r="B59" s="24"/>
      <c r="C59" s="24"/>
      <c r="D59" s="24"/>
      <c r="E59" s="147"/>
      <c r="F59" s="57"/>
      <c r="G59" s="84"/>
      <c r="H59" s="137">
        <f t="shared" si="1"/>
        <v>0</v>
      </c>
    </row>
    <row r="60" spans="1:8" ht="13.5" customHeight="1">
      <c r="A60" s="766" t="s">
        <v>378</v>
      </c>
      <c r="B60" s="767"/>
      <c r="C60" s="561" t="s">
        <v>379</v>
      </c>
      <c r="D60" s="562"/>
      <c r="E60" s="563"/>
      <c r="F60" s="402">
        <v>0</v>
      </c>
      <c r="G60" s="344">
        <v>325795</v>
      </c>
      <c r="H60" s="345">
        <f t="shared" si="1"/>
        <v>325795</v>
      </c>
    </row>
    <row r="61" spans="1:8" ht="13.5" customHeight="1" thickBot="1">
      <c r="A61" s="735" t="s">
        <v>380</v>
      </c>
      <c r="B61" s="761"/>
      <c r="C61" s="462" t="s">
        <v>381</v>
      </c>
      <c r="D61" s="416"/>
      <c r="E61" s="421"/>
      <c r="F61" s="463">
        <v>0</v>
      </c>
      <c r="G61" s="464">
        <v>0</v>
      </c>
      <c r="H61" s="564">
        <f t="shared" si="1"/>
        <v>0</v>
      </c>
    </row>
  </sheetData>
  <mergeCells count="10">
    <mergeCell ref="H2:H3"/>
    <mergeCell ref="A32:B39"/>
    <mergeCell ref="A41:B55"/>
    <mergeCell ref="A60:B60"/>
    <mergeCell ref="A61:B61"/>
    <mergeCell ref="A5:B12"/>
    <mergeCell ref="A21:B25"/>
    <mergeCell ref="A27:B29"/>
    <mergeCell ref="A14:B15"/>
    <mergeCell ref="A16:B17"/>
  </mergeCells>
  <conditionalFormatting sqref="H4:H61 F4:G4 F6:G61">
    <cfRule type="cellIs" priority="1" dxfId="0" operator="equal" stopIfTrue="1">
      <formula>0</formula>
    </cfRule>
  </conditionalFormatting>
  <printOptions/>
  <pageMargins left="0.75" right="0.75" top="0.57" bottom="0.47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K30"/>
  <sheetViews>
    <sheetView view="pageBreakPreview" zoomScale="75" zoomScaleSheetLayoutView="75" workbookViewId="0" topLeftCell="A1">
      <selection activeCell="N28" sqref="N28"/>
    </sheetView>
  </sheetViews>
  <sheetFormatPr defaultColWidth="9.00390625" defaultRowHeight="13.5"/>
  <cols>
    <col min="1" max="1" width="4.625" style="4" customWidth="1"/>
    <col min="2" max="2" width="19.375" style="4" customWidth="1"/>
    <col min="3" max="3" width="21.625" style="4" customWidth="1"/>
    <col min="4" max="7" width="21.75390625" style="4" hidden="1" customWidth="1"/>
    <col min="8" max="8" width="5.50390625" style="8" customWidth="1"/>
    <col min="9" max="11" width="11.50390625" style="4" customWidth="1"/>
    <col min="12" max="16384" width="9.00390625" style="4" customWidth="1"/>
  </cols>
  <sheetData>
    <row r="1" spans="1:11" ht="21" customHeight="1" thickBot="1">
      <c r="A1" s="336" t="s">
        <v>81</v>
      </c>
      <c r="B1" s="2"/>
      <c r="C1" s="2"/>
      <c r="D1" s="2"/>
      <c r="E1" s="2"/>
      <c r="F1" s="2"/>
      <c r="G1" s="2"/>
      <c r="H1" s="3"/>
      <c r="I1" s="2"/>
      <c r="K1" s="5" t="s">
        <v>82</v>
      </c>
    </row>
    <row r="2" spans="1:11" ht="13.5">
      <c r="A2" s="92"/>
      <c r="B2" s="93"/>
      <c r="C2" s="94"/>
      <c r="D2" s="94"/>
      <c r="E2" s="94"/>
      <c r="F2" s="94"/>
      <c r="G2" s="94"/>
      <c r="H2" s="95" t="s">
        <v>83</v>
      </c>
      <c r="I2" s="101" t="s">
        <v>84</v>
      </c>
      <c r="J2" s="104" t="s">
        <v>85</v>
      </c>
      <c r="K2" s="777" t="s">
        <v>485</v>
      </c>
    </row>
    <row r="3" spans="1:11" ht="14.25" thickBot="1">
      <c r="A3" s="99" t="s">
        <v>86</v>
      </c>
      <c r="B3" s="106"/>
      <c r="C3" s="109"/>
      <c r="D3" s="109"/>
      <c r="E3" s="109"/>
      <c r="F3" s="109"/>
      <c r="G3" s="109"/>
      <c r="H3" s="100"/>
      <c r="I3" s="110" t="s">
        <v>87</v>
      </c>
      <c r="J3" s="111" t="s">
        <v>88</v>
      </c>
      <c r="K3" s="778"/>
    </row>
    <row r="4" spans="1:11" ht="13.5">
      <c r="A4" s="97" t="s">
        <v>90</v>
      </c>
      <c r="B4" s="546"/>
      <c r="C4" s="553" t="s">
        <v>91</v>
      </c>
      <c r="D4" s="629"/>
      <c r="E4" s="629"/>
      <c r="F4" s="629"/>
      <c r="G4" s="629"/>
      <c r="H4" s="776" t="s">
        <v>92</v>
      </c>
      <c r="I4" s="103"/>
      <c r="J4" s="105"/>
      <c r="K4" s="108"/>
    </row>
    <row r="5" spans="1:11" ht="13.5">
      <c r="A5" s="96"/>
      <c r="B5" s="547" t="s">
        <v>93</v>
      </c>
      <c r="C5" s="554" t="s">
        <v>94</v>
      </c>
      <c r="D5" s="630"/>
      <c r="E5" s="630"/>
      <c r="F5" s="630"/>
      <c r="G5" s="630"/>
      <c r="H5" s="771"/>
      <c r="I5" s="102">
        <f>ROUND(('２２表(第4表)'!F32+'２２表(第4表)'!F40)/'２２表(第4表)'!F57*100,1)</f>
        <v>62</v>
      </c>
      <c r="J5" s="7">
        <f>ROUND(('２２表(第4表)'!G32+'２２表(第4表)'!G40)/'２２表(第4表)'!G57*100,1)</f>
        <v>84.9</v>
      </c>
      <c r="K5" s="107">
        <f>ROUND(('２２表(第4表)'!H32+'２２表(第4表)'!H40)/'２２表(第4表)'!H57*100,1)</f>
        <v>70.7</v>
      </c>
    </row>
    <row r="6" spans="1:11" ht="13.5">
      <c r="A6" s="98" t="s">
        <v>95</v>
      </c>
      <c r="B6" s="548"/>
      <c r="C6" s="555" t="s">
        <v>96</v>
      </c>
      <c r="D6" s="631"/>
      <c r="E6" s="631"/>
      <c r="F6" s="631"/>
      <c r="G6" s="631"/>
      <c r="H6" s="770" t="s">
        <v>97</v>
      </c>
      <c r="I6" s="103"/>
      <c r="J6" s="105"/>
      <c r="K6" s="108"/>
    </row>
    <row r="7" spans="1:11" ht="13.5">
      <c r="A7" s="96"/>
      <c r="B7" s="547" t="s">
        <v>98</v>
      </c>
      <c r="C7" s="554" t="s">
        <v>99</v>
      </c>
      <c r="D7" s="630"/>
      <c r="E7" s="630"/>
      <c r="F7" s="630"/>
      <c r="G7" s="630"/>
      <c r="H7" s="771"/>
      <c r="I7" s="102">
        <f>ROUND('２２表(第4表)'!F4/('２２表(第4表)'!F20+'２２表(第4表)'!F31+'２２表(第4表)'!F40)*100,1)</f>
        <v>99.8</v>
      </c>
      <c r="J7" s="7">
        <f>ROUND('２２表(第4表)'!G4/('２２表(第4表)'!G20+'２２表(第4表)'!G31+'２２表(第4表)'!G40)*100,1)</f>
        <v>95.2</v>
      </c>
      <c r="K7" s="107">
        <f>ROUND('２２表(第4表)'!H4/('２２表(第4表)'!H20+'２２表(第4表)'!H31+'２２表(第4表)'!H40)*100,1)</f>
        <v>98</v>
      </c>
    </row>
    <row r="8" spans="1:11" ht="13.5">
      <c r="A8" s="98" t="s">
        <v>100</v>
      </c>
      <c r="B8" s="548"/>
      <c r="C8" s="555" t="s">
        <v>101</v>
      </c>
      <c r="D8" s="631"/>
      <c r="E8" s="631"/>
      <c r="F8" s="631"/>
      <c r="G8" s="631"/>
      <c r="H8" s="770" t="s">
        <v>102</v>
      </c>
      <c r="I8" s="103"/>
      <c r="J8" s="105"/>
      <c r="K8" s="108"/>
    </row>
    <row r="9" spans="1:11" ht="13.5">
      <c r="A9" s="96"/>
      <c r="B9" s="547" t="s">
        <v>103</v>
      </c>
      <c r="C9" s="554" t="s">
        <v>104</v>
      </c>
      <c r="D9" s="630"/>
      <c r="E9" s="630"/>
      <c r="F9" s="630"/>
      <c r="G9" s="630"/>
      <c r="H9" s="771"/>
      <c r="I9" s="102">
        <f>ROUND('２２表(第4表)'!F13/'２２表(第4表)'!F26*100,1)</f>
        <v>114.3</v>
      </c>
      <c r="J9" s="7">
        <f>ROUND('２２表(第4表)'!G13/'２２表(第4表)'!G26*100,1)</f>
        <v>773.6</v>
      </c>
      <c r="K9" s="107">
        <f>ROUND('２２表(第4表)'!H13/'２２表(第4表)'!H26*100,1)</f>
        <v>267.3</v>
      </c>
    </row>
    <row r="10" spans="1:11" ht="13.5">
      <c r="A10" s="98" t="s">
        <v>105</v>
      </c>
      <c r="B10" s="548"/>
      <c r="C10" s="555" t="s">
        <v>106</v>
      </c>
      <c r="D10" s="631"/>
      <c r="E10" s="631"/>
      <c r="F10" s="631"/>
      <c r="G10" s="631"/>
      <c r="H10" s="770" t="s">
        <v>107</v>
      </c>
      <c r="I10" s="103"/>
      <c r="J10" s="105"/>
      <c r="K10" s="108"/>
    </row>
    <row r="11" spans="1:11" ht="13.5">
      <c r="A11" s="96"/>
      <c r="B11" s="547" t="s">
        <v>108</v>
      </c>
      <c r="C11" s="554" t="s">
        <v>109</v>
      </c>
      <c r="D11" s="630"/>
      <c r="E11" s="630"/>
      <c r="F11" s="630"/>
      <c r="G11" s="630"/>
      <c r="H11" s="771"/>
      <c r="I11" s="102">
        <f>ROUND('２０表（第2表）'!F4/'２０表（第2表）'!F19*100,1)</f>
        <v>100</v>
      </c>
      <c r="J11" s="7">
        <f>ROUND('２０表（第2表）'!G4/'２０表（第2表）'!G19*100,1)</f>
        <v>130.1</v>
      </c>
      <c r="K11" s="107">
        <f>ROUND('２０表（第2表）'!H4/'２０表（第2表）'!H19*100,1)</f>
        <v>106.7</v>
      </c>
    </row>
    <row r="12" spans="1:11" ht="13.5">
      <c r="A12" s="98" t="s">
        <v>110</v>
      </c>
      <c r="B12" s="548"/>
      <c r="C12" s="555" t="s">
        <v>111</v>
      </c>
      <c r="D12" s="631"/>
      <c r="E12" s="631"/>
      <c r="F12" s="631"/>
      <c r="G12" s="631"/>
      <c r="H12" s="770" t="s">
        <v>112</v>
      </c>
      <c r="I12" s="103"/>
      <c r="J12" s="105"/>
      <c r="K12" s="108"/>
    </row>
    <row r="13" spans="1:11" ht="13.5">
      <c r="A13" s="96"/>
      <c r="B13" s="547" t="s">
        <v>113</v>
      </c>
      <c r="C13" s="554" t="s">
        <v>114</v>
      </c>
      <c r="D13" s="630"/>
      <c r="E13" s="630"/>
      <c r="F13" s="630"/>
      <c r="G13" s="630"/>
      <c r="H13" s="771"/>
      <c r="I13" s="102">
        <f>ROUND(('２０表（第2表）'!F5+'２０表（第2表）'!F12)/('２０表（第2表）'!F20+'２０表（第2表）'!F31)*100,1)</f>
        <v>100</v>
      </c>
      <c r="J13" s="7">
        <f>ROUND(('２０表（第2表）'!G5+'２０表（第2表）'!G12)/('２０表（第2表）'!G20+'２０表（第2表）'!G31)*100,1)</f>
        <v>130.3</v>
      </c>
      <c r="K13" s="107">
        <f>ROUND(('２０表（第2表）'!H5+'２０表（第2表）'!H12)/('２０表（第2表）'!H20+'２０表（第2表）'!H31)*100,1)</f>
        <v>106.8</v>
      </c>
    </row>
    <row r="14" spans="1:11" s="647" customFormat="1" ht="13.5">
      <c r="A14" s="641" t="s">
        <v>494</v>
      </c>
      <c r="B14" s="642"/>
      <c r="C14" s="639" t="s">
        <v>490</v>
      </c>
      <c r="D14" s="643"/>
      <c r="E14" s="643"/>
      <c r="F14" s="643"/>
      <c r="G14" s="643"/>
      <c r="H14" s="772" t="s">
        <v>492</v>
      </c>
      <c r="I14" s="644"/>
      <c r="J14" s="645"/>
      <c r="K14" s="646"/>
    </row>
    <row r="15" spans="1:11" s="647" customFormat="1" ht="13.5">
      <c r="A15" s="648"/>
      <c r="B15" s="649" t="s">
        <v>493</v>
      </c>
      <c r="C15" s="640" t="s">
        <v>491</v>
      </c>
      <c r="D15" s="650"/>
      <c r="E15" s="650"/>
      <c r="F15" s="650"/>
      <c r="G15" s="650"/>
      <c r="H15" s="773"/>
      <c r="I15" s="651">
        <f>ROUND(('２０表（第2表）'!F5-'２０表（第2表）'!F8)/('２０表（第2表）'!F20-'２０表（第2表）'!F24)*100,1)</f>
        <v>112.8</v>
      </c>
      <c r="J15" s="652">
        <f>ROUND(('２０表（第2表）'!G5-'２０表（第2表）'!G8)/('２０表（第2表）'!G20-'２０表（第2表）'!G24)*100,1)</f>
        <v>160.4</v>
      </c>
      <c r="K15" s="653">
        <f>ROUND(('２０表（第2表）'!H5-'２０表（第2表）'!H8)/('２０表（第2表）'!H20-'２０表（第2表）'!H24)*100,1)</f>
        <v>124.6</v>
      </c>
    </row>
    <row r="16" spans="1:11" ht="13.5">
      <c r="A16" s="774" t="s">
        <v>116</v>
      </c>
      <c r="B16" s="775"/>
      <c r="C16" s="556" t="s">
        <v>117</v>
      </c>
      <c r="D16" s="632"/>
      <c r="E16" s="632"/>
      <c r="F16" s="632"/>
      <c r="G16" s="632"/>
      <c r="H16" s="770" t="s">
        <v>118</v>
      </c>
      <c r="I16" s="103"/>
      <c r="J16" s="105"/>
      <c r="K16" s="108"/>
    </row>
    <row r="17" spans="1:11" ht="13.5">
      <c r="A17" s="96"/>
      <c r="B17" s="547" t="s">
        <v>119</v>
      </c>
      <c r="C17" s="554" t="s">
        <v>120</v>
      </c>
      <c r="D17" s="630"/>
      <c r="E17" s="630"/>
      <c r="F17" s="630"/>
      <c r="G17" s="630"/>
      <c r="H17" s="771"/>
      <c r="I17" s="102">
        <f>ROUND('２３表（第7表）'!F41/'２１表（第3表）'!C17*100,1)</f>
        <v>165.2</v>
      </c>
      <c r="J17" s="7">
        <f>ROUND('２３表（第7表）'!G41/'２１表（第3表）'!E17*100,1)</f>
        <v>227.5</v>
      </c>
      <c r="K17" s="107">
        <f>ROUND('２３表（第7表）'!H41/'２１表（第3表）'!G17*100,1)</f>
        <v>180.5</v>
      </c>
    </row>
    <row r="18" spans="1:11" ht="13.5">
      <c r="A18" s="98" t="s">
        <v>121</v>
      </c>
      <c r="B18" s="548"/>
      <c r="C18" s="638"/>
      <c r="D18" s="633"/>
      <c r="E18" s="633"/>
      <c r="F18" s="633"/>
      <c r="G18" s="633"/>
      <c r="H18" s="637"/>
      <c r="I18" s="537"/>
      <c r="J18" s="538"/>
      <c r="K18" s="539"/>
    </row>
    <row r="19" spans="1:11" ht="13.5">
      <c r="A19" s="97"/>
      <c r="B19" s="549" t="s">
        <v>122</v>
      </c>
      <c r="C19" s="557" t="s">
        <v>123</v>
      </c>
      <c r="D19" s="634"/>
      <c r="E19" s="634"/>
      <c r="F19" s="634"/>
      <c r="G19" s="634"/>
      <c r="H19" s="779" t="s">
        <v>124</v>
      </c>
      <c r="I19" s="540"/>
      <c r="J19" s="541"/>
      <c r="K19" s="542"/>
    </row>
    <row r="20" spans="1:11" ht="13.5">
      <c r="A20" s="97"/>
      <c r="B20" s="550" t="s">
        <v>125</v>
      </c>
      <c r="C20" s="558" t="s">
        <v>126</v>
      </c>
      <c r="D20" s="635"/>
      <c r="E20" s="635"/>
      <c r="F20" s="635"/>
      <c r="G20" s="635"/>
      <c r="H20" s="780"/>
      <c r="I20" s="543">
        <f>ROUND('２３表（第7表）'!F37/'２０表（第2表）'!F6*100,1)</f>
        <v>178.5</v>
      </c>
      <c r="J20" s="544">
        <f>ROUND('２３表（第7表）'!G37/'２０表（第2表）'!G6*100,1)</f>
        <v>59.9</v>
      </c>
      <c r="K20" s="545">
        <f>ROUND('２３表（第7表）'!H37/'２０表（第2表）'!H6*100,1)</f>
        <v>140.9</v>
      </c>
    </row>
    <row r="21" spans="1:11" ht="13.5">
      <c r="A21" s="97"/>
      <c r="B21" s="551" t="s">
        <v>127</v>
      </c>
      <c r="C21" s="559" t="s">
        <v>128</v>
      </c>
      <c r="D21" s="629"/>
      <c r="E21" s="629"/>
      <c r="F21" s="629"/>
      <c r="G21" s="629"/>
      <c r="H21" s="776" t="s">
        <v>129</v>
      </c>
      <c r="I21" s="103"/>
      <c r="J21" s="105"/>
      <c r="K21" s="108"/>
    </row>
    <row r="22" spans="1:11" ht="13.5">
      <c r="A22" s="97"/>
      <c r="B22" s="552" t="s">
        <v>130</v>
      </c>
      <c r="C22" s="560" t="s">
        <v>126</v>
      </c>
      <c r="D22" s="636"/>
      <c r="E22" s="636"/>
      <c r="F22" s="636"/>
      <c r="G22" s="636"/>
      <c r="H22" s="776"/>
      <c r="I22" s="103">
        <f>ROUND('２１表（第3表）'!C15/'２０表（第2表）'!F6*100,1)</f>
        <v>37.8</v>
      </c>
      <c r="J22" s="105">
        <f>ROUND('２１表（第3表）'!E15/'２０表（第2表）'!G6*100,1)</f>
        <v>15.6</v>
      </c>
      <c r="K22" s="108">
        <f>ROUND('２１表（第3表）'!G15/'２０表（第2表）'!H6*100,1)</f>
        <v>30.8</v>
      </c>
    </row>
    <row r="23" spans="1:11" ht="13.5">
      <c r="A23" s="97"/>
      <c r="B23" s="549" t="s">
        <v>131</v>
      </c>
      <c r="C23" s="557" t="s">
        <v>132</v>
      </c>
      <c r="D23" s="634"/>
      <c r="E23" s="634"/>
      <c r="F23" s="634"/>
      <c r="G23" s="634"/>
      <c r="H23" s="779" t="s">
        <v>107</v>
      </c>
      <c r="I23" s="540"/>
      <c r="J23" s="541"/>
      <c r="K23" s="542"/>
    </row>
    <row r="24" spans="1:11" ht="13.5">
      <c r="A24" s="97"/>
      <c r="B24" s="550" t="s">
        <v>98</v>
      </c>
      <c r="C24" s="558" t="s">
        <v>126</v>
      </c>
      <c r="D24" s="635"/>
      <c r="E24" s="635"/>
      <c r="F24" s="635"/>
      <c r="G24" s="635"/>
      <c r="H24" s="780"/>
      <c r="I24" s="543">
        <f>ROUND('２１表（第3表）'!C17/'２０表（第2表）'!F6*100,1)</f>
        <v>37.6</v>
      </c>
      <c r="J24" s="544">
        <f>ROUND('２１表（第3表）'!E17/'２０表（第2表）'!G6*100,1)</f>
        <v>26.3</v>
      </c>
      <c r="K24" s="545">
        <f>ROUND('２１表（第3表）'!G17/'２０表（第2表）'!H6*100,1)</f>
        <v>34</v>
      </c>
    </row>
    <row r="25" spans="1:11" ht="13.5">
      <c r="A25" s="97"/>
      <c r="B25" s="551" t="s">
        <v>133</v>
      </c>
      <c r="C25" s="559" t="s">
        <v>134</v>
      </c>
      <c r="D25" s="629"/>
      <c r="E25" s="629"/>
      <c r="F25" s="629"/>
      <c r="G25" s="629"/>
      <c r="H25" s="776" t="s">
        <v>112</v>
      </c>
      <c r="I25" s="103"/>
      <c r="J25" s="105"/>
      <c r="K25" s="108"/>
    </row>
    <row r="26" spans="1:11" ht="13.5">
      <c r="A26" s="96"/>
      <c r="B26" s="654" t="s">
        <v>113</v>
      </c>
      <c r="C26" s="554" t="s">
        <v>126</v>
      </c>
      <c r="D26" s="630"/>
      <c r="E26" s="630"/>
      <c r="F26" s="630"/>
      <c r="G26" s="630"/>
      <c r="H26" s="771"/>
      <c r="I26" s="102">
        <f>ROUND('２１表（第3表）'!C12/'２０表（第2表）'!F6*100,1)</f>
        <v>5.6</v>
      </c>
      <c r="J26" s="7">
        <f>ROUND('２１表（第3表）'!E12/'２０表（第2表）'!G6*100,1)</f>
        <v>3.7</v>
      </c>
      <c r="K26" s="107">
        <f>ROUND('２１表（第3表）'!G12/'２０表（第2表）'!H6*100,1)</f>
        <v>5</v>
      </c>
    </row>
    <row r="27" spans="1:11" ht="13.5">
      <c r="A27" s="641" t="s">
        <v>495</v>
      </c>
      <c r="B27" s="642"/>
      <c r="C27" s="639" t="s">
        <v>498</v>
      </c>
      <c r="D27" s="643"/>
      <c r="E27" s="643"/>
      <c r="F27" s="643"/>
      <c r="G27" s="643"/>
      <c r="H27" s="772" t="s">
        <v>97</v>
      </c>
      <c r="I27" s="655"/>
      <c r="J27" s="656"/>
      <c r="K27" s="657"/>
    </row>
    <row r="28" spans="1:11" ht="13.5">
      <c r="A28" s="648"/>
      <c r="B28" s="649" t="s">
        <v>493</v>
      </c>
      <c r="C28" s="640" t="s">
        <v>490</v>
      </c>
      <c r="D28" s="650"/>
      <c r="E28" s="650"/>
      <c r="F28" s="650"/>
      <c r="G28" s="650"/>
      <c r="H28" s="773"/>
      <c r="I28" s="651"/>
      <c r="J28" s="652"/>
      <c r="K28" s="653"/>
    </row>
    <row r="29" spans="1:11" ht="13.5">
      <c r="A29" s="665" t="s">
        <v>496</v>
      </c>
      <c r="B29" s="666"/>
      <c r="C29" s="667" t="s">
        <v>497</v>
      </c>
      <c r="D29" s="668"/>
      <c r="E29" s="668"/>
      <c r="F29" s="668"/>
      <c r="G29" s="668"/>
      <c r="H29" s="768" t="s">
        <v>492</v>
      </c>
      <c r="I29" s="644"/>
      <c r="J29" s="645"/>
      <c r="K29" s="646"/>
    </row>
    <row r="30" spans="1:11" ht="14.25" thickBot="1">
      <c r="A30" s="658"/>
      <c r="B30" s="659" t="s">
        <v>493</v>
      </c>
      <c r="C30" s="660" t="s">
        <v>490</v>
      </c>
      <c r="D30" s="661"/>
      <c r="E30" s="661"/>
      <c r="F30" s="661"/>
      <c r="G30" s="661"/>
      <c r="H30" s="769"/>
      <c r="I30" s="662"/>
      <c r="J30" s="663"/>
      <c r="K30" s="664"/>
    </row>
  </sheetData>
  <mergeCells count="15">
    <mergeCell ref="K2:K3"/>
    <mergeCell ref="H19:H20"/>
    <mergeCell ref="H21:H22"/>
    <mergeCell ref="H23:H24"/>
    <mergeCell ref="H4:H5"/>
    <mergeCell ref="H6:H7"/>
    <mergeCell ref="H8:H9"/>
    <mergeCell ref="H10:H11"/>
    <mergeCell ref="H29:H30"/>
    <mergeCell ref="H12:H13"/>
    <mergeCell ref="H14:H15"/>
    <mergeCell ref="A16:B16"/>
    <mergeCell ref="H16:H17"/>
    <mergeCell ref="H27:H28"/>
    <mergeCell ref="H25:H26"/>
  </mergeCells>
  <conditionalFormatting sqref="C14:C15 C27:C30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H55"/>
  <sheetViews>
    <sheetView view="pageBreakPreview" zoomScaleSheetLayoutView="100" workbookViewId="0" topLeftCell="A1">
      <selection activeCell="M5" sqref="M5"/>
    </sheetView>
  </sheetViews>
  <sheetFormatPr defaultColWidth="9.00390625" defaultRowHeight="15.75" customHeight="1"/>
  <cols>
    <col min="1" max="1" width="2.50390625" style="4" customWidth="1"/>
    <col min="2" max="2" width="1.4921875" style="4" customWidth="1"/>
    <col min="3" max="3" width="4.625" style="4" customWidth="1"/>
    <col min="4" max="4" width="3.50390625" style="4" customWidth="1"/>
    <col min="5" max="5" width="20.50390625" style="4" customWidth="1"/>
    <col min="6" max="8" width="17.25390625" style="4" customWidth="1"/>
    <col min="9" max="16384" width="9.00390625" style="4" customWidth="1"/>
  </cols>
  <sheetData>
    <row r="1" spans="1:6" ht="19.5" customHeight="1" thickBot="1">
      <c r="A1" s="337" t="s">
        <v>0</v>
      </c>
      <c r="B1" s="58"/>
      <c r="C1" s="59"/>
      <c r="D1" s="59"/>
      <c r="E1" s="59"/>
      <c r="F1" s="159"/>
    </row>
    <row r="2" spans="1:8" ht="12" customHeight="1">
      <c r="A2" s="160"/>
      <c r="B2" s="161"/>
      <c r="C2" s="161"/>
      <c r="D2" s="161"/>
      <c r="E2" s="197" t="s">
        <v>288</v>
      </c>
      <c r="F2" s="187" t="s">
        <v>84</v>
      </c>
      <c r="G2" s="104" t="s">
        <v>85</v>
      </c>
      <c r="H2" s="777" t="s">
        <v>485</v>
      </c>
    </row>
    <row r="3" spans="1:8" ht="15.75" customHeight="1" thickBot="1">
      <c r="A3" s="185" t="s">
        <v>452</v>
      </c>
      <c r="B3" s="186"/>
      <c r="C3" s="186"/>
      <c r="D3" s="186"/>
      <c r="E3" s="198"/>
      <c r="F3" s="188" t="s">
        <v>87</v>
      </c>
      <c r="G3" s="111" t="s">
        <v>88</v>
      </c>
      <c r="H3" s="778"/>
    </row>
    <row r="4" spans="1:8" ht="15.75" customHeight="1">
      <c r="A4" s="163" t="s">
        <v>1</v>
      </c>
      <c r="B4" s="60"/>
      <c r="C4" s="60"/>
      <c r="D4" s="60"/>
      <c r="E4" s="199"/>
      <c r="F4" s="189"/>
      <c r="G4" s="168"/>
      <c r="H4" s="176"/>
    </row>
    <row r="5" spans="1:8" ht="23.25" customHeight="1">
      <c r="A5" s="786"/>
      <c r="B5" s="794"/>
      <c r="C5" s="61" t="s">
        <v>2</v>
      </c>
      <c r="D5" s="6"/>
      <c r="E5" s="200"/>
      <c r="F5" s="190" t="s">
        <v>517</v>
      </c>
      <c r="G5" s="169" t="s">
        <v>517</v>
      </c>
      <c r="H5" s="177"/>
    </row>
    <row r="6" spans="1:8" ht="15.75" customHeight="1">
      <c r="A6" s="786"/>
      <c r="B6" s="794"/>
      <c r="C6" s="62" t="s">
        <v>3</v>
      </c>
      <c r="D6" s="63"/>
      <c r="E6" s="201"/>
      <c r="F6" s="191" t="s">
        <v>4</v>
      </c>
      <c r="G6" s="170" t="s">
        <v>518</v>
      </c>
      <c r="H6" s="178"/>
    </row>
    <row r="7" spans="1:8" ht="15.75" customHeight="1">
      <c r="A7" s="786"/>
      <c r="B7" s="794"/>
      <c r="C7" s="64" t="s">
        <v>5</v>
      </c>
      <c r="D7" s="36"/>
      <c r="E7" s="202"/>
      <c r="F7" s="191" t="s">
        <v>6</v>
      </c>
      <c r="G7" s="170" t="s">
        <v>6</v>
      </c>
      <c r="H7" s="178"/>
    </row>
    <row r="8" spans="1:8" ht="15.75" customHeight="1">
      <c r="A8" s="786"/>
      <c r="B8" s="794"/>
      <c r="C8" s="62" t="s">
        <v>7</v>
      </c>
      <c r="D8" s="63"/>
      <c r="E8" s="201"/>
      <c r="F8" s="192">
        <v>35582</v>
      </c>
      <c r="G8" s="171">
        <v>37347</v>
      </c>
      <c r="H8" s="179"/>
    </row>
    <row r="9" spans="1:8" ht="15.75" customHeight="1">
      <c r="A9" s="786"/>
      <c r="B9" s="794"/>
      <c r="C9" s="47" t="s">
        <v>504</v>
      </c>
      <c r="D9" s="60"/>
      <c r="E9" s="199"/>
      <c r="F9" s="790">
        <v>2677</v>
      </c>
      <c r="G9" s="792">
        <v>2625</v>
      </c>
      <c r="H9" s="781"/>
    </row>
    <row r="10" spans="1:8" ht="15.75" customHeight="1" thickBot="1">
      <c r="A10" s="795"/>
      <c r="B10" s="796"/>
      <c r="C10" s="207"/>
      <c r="D10" s="208" t="s">
        <v>8</v>
      </c>
      <c r="E10" s="209"/>
      <c r="F10" s="791"/>
      <c r="G10" s="793"/>
      <c r="H10" s="782"/>
    </row>
    <row r="11" spans="1:8" ht="15.75" customHeight="1">
      <c r="A11" s="163" t="s">
        <v>9</v>
      </c>
      <c r="B11" s="60"/>
      <c r="C11" s="60"/>
      <c r="D11" s="60"/>
      <c r="E11" s="199" t="s">
        <v>294</v>
      </c>
      <c r="F11" s="204"/>
      <c r="G11" s="205"/>
      <c r="H11" s="206"/>
    </row>
    <row r="12" spans="1:8" ht="15.75" customHeight="1">
      <c r="A12" s="786"/>
      <c r="B12" s="794"/>
      <c r="C12" s="61" t="s">
        <v>10</v>
      </c>
      <c r="D12" s="6"/>
      <c r="E12" s="200"/>
      <c r="F12" s="514">
        <v>1451476</v>
      </c>
      <c r="G12" s="515">
        <v>466952</v>
      </c>
      <c r="H12" s="669">
        <f>H13+H14+H15+H16</f>
        <v>1918428</v>
      </c>
    </row>
    <row r="13" spans="1:8" ht="15.75" customHeight="1">
      <c r="A13" s="786"/>
      <c r="B13" s="794"/>
      <c r="C13" s="47"/>
      <c r="D13" s="500"/>
      <c r="E13" s="528" t="s">
        <v>252</v>
      </c>
      <c r="F13" s="505">
        <v>120155</v>
      </c>
      <c r="G13" s="506">
        <v>15225</v>
      </c>
      <c r="H13" s="507">
        <f>SUM(F13:G13)</f>
        <v>135380</v>
      </c>
    </row>
    <row r="14" spans="1:8" ht="15.75" customHeight="1">
      <c r="A14" s="786"/>
      <c r="B14" s="794"/>
      <c r="C14" s="47"/>
      <c r="D14" s="513" t="s">
        <v>11</v>
      </c>
      <c r="E14" s="528" t="s">
        <v>253</v>
      </c>
      <c r="F14" s="505">
        <v>77690</v>
      </c>
      <c r="G14" s="506">
        <v>16799</v>
      </c>
      <c r="H14" s="507">
        <f>SUM(F14:G14)</f>
        <v>94489</v>
      </c>
    </row>
    <row r="15" spans="1:8" ht="15.75" customHeight="1">
      <c r="A15" s="786"/>
      <c r="B15" s="794"/>
      <c r="C15" s="47"/>
      <c r="D15" s="513" t="s">
        <v>12</v>
      </c>
      <c r="E15" s="528" t="s">
        <v>13</v>
      </c>
      <c r="F15" s="505">
        <v>380311</v>
      </c>
      <c r="G15" s="506">
        <v>352070</v>
      </c>
      <c r="H15" s="507">
        <f>SUM(F15:G15)</f>
        <v>732381</v>
      </c>
    </row>
    <row r="16" spans="1:8" ht="15.75" customHeight="1">
      <c r="A16" s="786"/>
      <c r="B16" s="794"/>
      <c r="C16" s="64"/>
      <c r="D16" s="501"/>
      <c r="E16" s="529" t="s">
        <v>210</v>
      </c>
      <c r="F16" s="517">
        <v>873320</v>
      </c>
      <c r="G16" s="518">
        <v>82858</v>
      </c>
      <c r="H16" s="507">
        <f>SUM(F16:G16)</f>
        <v>956178</v>
      </c>
    </row>
    <row r="17" spans="1:8" ht="15.75" customHeight="1">
      <c r="A17" s="786"/>
      <c r="B17" s="794"/>
      <c r="C17" s="47" t="s">
        <v>14</v>
      </c>
      <c r="D17" s="499"/>
      <c r="E17" s="199"/>
      <c r="F17" s="514">
        <v>0</v>
      </c>
      <c r="G17" s="515">
        <v>8130</v>
      </c>
      <c r="H17" s="516">
        <f>H18+H19+H20+H21</f>
        <v>8130</v>
      </c>
    </row>
    <row r="18" spans="1:8" ht="15.75" customHeight="1">
      <c r="A18" s="786"/>
      <c r="B18" s="794"/>
      <c r="C18" s="47"/>
      <c r="D18" s="500"/>
      <c r="E18" s="528" t="s">
        <v>252</v>
      </c>
      <c r="F18" s="530">
        <v>0</v>
      </c>
      <c r="G18" s="531">
        <v>7045</v>
      </c>
      <c r="H18" s="532">
        <f>SUM(F18:G18)</f>
        <v>7045</v>
      </c>
    </row>
    <row r="19" spans="1:8" ht="15.75" customHeight="1">
      <c r="A19" s="786"/>
      <c r="B19" s="794"/>
      <c r="C19" s="47"/>
      <c r="D19" s="513" t="s">
        <v>11</v>
      </c>
      <c r="E19" s="528" t="s">
        <v>253</v>
      </c>
      <c r="F19" s="530">
        <v>0</v>
      </c>
      <c r="G19" s="531">
        <v>0</v>
      </c>
      <c r="H19" s="532">
        <f aca="true" t="shared" si="0" ref="H19:H26">SUM(F19:G19)</f>
        <v>0</v>
      </c>
    </row>
    <row r="20" spans="1:8" ht="15.75" customHeight="1">
      <c r="A20" s="786"/>
      <c r="B20" s="794"/>
      <c r="C20" s="47"/>
      <c r="D20" s="513" t="s">
        <v>12</v>
      </c>
      <c r="E20" s="528" t="s">
        <v>13</v>
      </c>
      <c r="F20" s="530">
        <v>0</v>
      </c>
      <c r="G20" s="531">
        <v>1040</v>
      </c>
      <c r="H20" s="532">
        <f t="shared" si="0"/>
        <v>1040</v>
      </c>
    </row>
    <row r="21" spans="1:8" ht="15.75" customHeight="1">
      <c r="A21" s="786"/>
      <c r="B21" s="794"/>
      <c r="C21" s="64"/>
      <c r="D21" s="536"/>
      <c r="E21" s="529" t="s">
        <v>210</v>
      </c>
      <c r="F21" s="533">
        <v>0</v>
      </c>
      <c r="G21" s="534">
        <v>45</v>
      </c>
      <c r="H21" s="535">
        <f t="shared" si="0"/>
        <v>45</v>
      </c>
    </row>
    <row r="22" spans="1:8" ht="15.75" customHeight="1">
      <c r="A22" s="786"/>
      <c r="B22" s="794"/>
      <c r="C22" s="64" t="s">
        <v>15</v>
      </c>
      <c r="D22" s="36"/>
      <c r="E22" s="202"/>
      <c r="F22" s="193">
        <v>37817</v>
      </c>
      <c r="G22" s="172">
        <v>2994</v>
      </c>
      <c r="H22" s="180">
        <f t="shared" si="0"/>
        <v>40811</v>
      </c>
    </row>
    <row r="23" spans="1:8" ht="15.75" customHeight="1">
      <c r="A23" s="786"/>
      <c r="B23" s="794"/>
      <c r="C23" s="64" t="s">
        <v>16</v>
      </c>
      <c r="D23" s="36"/>
      <c r="E23" s="202"/>
      <c r="F23" s="193">
        <v>16037</v>
      </c>
      <c r="G23" s="172">
        <v>580</v>
      </c>
      <c r="H23" s="180">
        <f t="shared" si="0"/>
        <v>16617</v>
      </c>
    </row>
    <row r="24" spans="1:8" ht="15.75" customHeight="1">
      <c r="A24" s="786"/>
      <c r="B24" s="794"/>
      <c r="C24" s="64" t="s">
        <v>17</v>
      </c>
      <c r="D24" s="36"/>
      <c r="E24" s="202"/>
      <c r="F24" s="193">
        <v>4829</v>
      </c>
      <c r="G24" s="172">
        <v>0</v>
      </c>
      <c r="H24" s="180">
        <f t="shared" si="0"/>
        <v>4829</v>
      </c>
    </row>
    <row r="25" spans="1:8" ht="15.75" customHeight="1">
      <c r="A25" s="786"/>
      <c r="B25" s="794"/>
      <c r="C25" s="64" t="s">
        <v>18</v>
      </c>
      <c r="D25" s="36"/>
      <c r="E25" s="202"/>
      <c r="F25" s="193">
        <v>0</v>
      </c>
      <c r="G25" s="172">
        <v>0</v>
      </c>
      <c r="H25" s="180">
        <f t="shared" si="0"/>
        <v>0</v>
      </c>
    </row>
    <row r="26" spans="1:8" ht="15.75" customHeight="1">
      <c r="A26" s="786"/>
      <c r="B26" s="794"/>
      <c r="C26" s="64" t="s">
        <v>436</v>
      </c>
      <c r="D26" s="36"/>
      <c r="E26" s="202"/>
      <c r="F26" s="193">
        <v>2305</v>
      </c>
      <c r="G26" s="172">
        <v>28084</v>
      </c>
      <c r="H26" s="180">
        <f t="shared" si="0"/>
        <v>30389</v>
      </c>
    </row>
    <row r="27" spans="1:8" ht="15.75" customHeight="1" thickBot="1">
      <c r="A27" s="795"/>
      <c r="B27" s="796"/>
      <c r="C27" s="783" t="s">
        <v>89</v>
      </c>
      <c r="D27" s="784"/>
      <c r="E27" s="785"/>
      <c r="F27" s="210">
        <v>1512464</v>
      </c>
      <c r="G27" s="211">
        <v>506740</v>
      </c>
      <c r="H27" s="212">
        <f>H12+H17+H22+H23+H24+H25+H26</f>
        <v>2019204</v>
      </c>
    </row>
    <row r="28" spans="1:8" ht="15.75" customHeight="1">
      <c r="A28" s="163" t="s">
        <v>19</v>
      </c>
      <c r="B28" s="60"/>
      <c r="C28" s="60"/>
      <c r="D28" s="60"/>
      <c r="E28" s="199"/>
      <c r="F28" s="204"/>
      <c r="G28" s="205"/>
      <c r="H28" s="206"/>
    </row>
    <row r="29" spans="1:8" ht="15.75" customHeight="1">
      <c r="A29" s="786"/>
      <c r="B29" s="794"/>
      <c r="C29" s="61" t="s">
        <v>10</v>
      </c>
      <c r="D29" s="6"/>
      <c r="E29" s="200"/>
      <c r="F29" s="514">
        <v>1769777</v>
      </c>
      <c r="G29" s="515">
        <v>533967</v>
      </c>
      <c r="H29" s="516">
        <f>H30+H31</f>
        <v>2303744</v>
      </c>
    </row>
    <row r="30" spans="1:8" ht="15.75" customHeight="1">
      <c r="A30" s="786"/>
      <c r="B30" s="794"/>
      <c r="C30" s="47"/>
      <c r="D30" s="489" t="s">
        <v>502</v>
      </c>
      <c r="E30" s="490"/>
      <c r="F30" s="505">
        <v>950799</v>
      </c>
      <c r="G30" s="506">
        <v>199836</v>
      </c>
      <c r="H30" s="507">
        <f>SUM(F30:G30)</f>
        <v>1150635</v>
      </c>
    </row>
    <row r="31" spans="1:8" ht="15.75" customHeight="1">
      <c r="A31" s="786"/>
      <c r="B31" s="794"/>
      <c r="C31" s="64"/>
      <c r="D31" s="481" t="s">
        <v>20</v>
      </c>
      <c r="E31" s="482"/>
      <c r="F31" s="517">
        <v>818978</v>
      </c>
      <c r="G31" s="518">
        <v>334131</v>
      </c>
      <c r="H31" s="519">
        <f>SUM(F31:G31)</f>
        <v>1153109</v>
      </c>
    </row>
    <row r="32" spans="1:8" ht="15.75" customHeight="1">
      <c r="A32" s="786"/>
      <c r="B32" s="794"/>
      <c r="C32" s="61" t="s">
        <v>21</v>
      </c>
      <c r="D32" s="6"/>
      <c r="E32" s="200"/>
      <c r="F32" s="514">
        <v>88033</v>
      </c>
      <c r="G32" s="515">
        <v>23635</v>
      </c>
      <c r="H32" s="516">
        <f>H33+H34</f>
        <v>111668</v>
      </c>
    </row>
    <row r="33" spans="1:8" ht="15.75" customHeight="1">
      <c r="A33" s="786"/>
      <c r="B33" s="794"/>
      <c r="C33" s="47"/>
      <c r="D33" s="489" t="s">
        <v>502</v>
      </c>
      <c r="E33" s="490"/>
      <c r="F33" s="505">
        <v>37904</v>
      </c>
      <c r="G33" s="506">
        <v>8564</v>
      </c>
      <c r="H33" s="507">
        <f>SUM(F33:G33)</f>
        <v>46468</v>
      </c>
    </row>
    <row r="34" spans="1:8" ht="15.75" customHeight="1">
      <c r="A34" s="786"/>
      <c r="B34" s="794"/>
      <c r="C34" s="64"/>
      <c r="D34" s="481" t="s">
        <v>20</v>
      </c>
      <c r="E34" s="482"/>
      <c r="F34" s="517">
        <v>50129</v>
      </c>
      <c r="G34" s="518">
        <v>15071</v>
      </c>
      <c r="H34" s="519">
        <f>SUM(F34:G34)</f>
        <v>65200</v>
      </c>
    </row>
    <row r="35" spans="1:8" ht="15.75" customHeight="1">
      <c r="A35" s="786"/>
      <c r="B35" s="794"/>
      <c r="C35" s="61" t="s">
        <v>272</v>
      </c>
      <c r="D35" s="6"/>
      <c r="E35" s="200"/>
      <c r="F35" s="514">
        <v>367548</v>
      </c>
      <c r="G35" s="515">
        <v>9245</v>
      </c>
      <c r="H35" s="516">
        <f>H36+H37</f>
        <v>376793</v>
      </c>
    </row>
    <row r="36" spans="1:8" ht="15.75" customHeight="1">
      <c r="A36" s="786"/>
      <c r="B36" s="794"/>
      <c r="C36" s="47"/>
      <c r="D36" s="489" t="s">
        <v>502</v>
      </c>
      <c r="E36" s="490"/>
      <c r="F36" s="505">
        <v>140141</v>
      </c>
      <c r="G36" s="506">
        <v>2435</v>
      </c>
      <c r="H36" s="507">
        <f>SUM(F36:G36)</f>
        <v>142576</v>
      </c>
    </row>
    <row r="37" spans="1:8" ht="15.75" customHeight="1">
      <c r="A37" s="786"/>
      <c r="B37" s="794"/>
      <c r="C37" s="64"/>
      <c r="D37" s="481" t="s">
        <v>20</v>
      </c>
      <c r="E37" s="482"/>
      <c r="F37" s="517">
        <v>227407</v>
      </c>
      <c r="G37" s="518">
        <v>6810</v>
      </c>
      <c r="H37" s="519">
        <f>SUM(F37:G37)</f>
        <v>234217</v>
      </c>
    </row>
    <row r="38" spans="1:8" ht="15.75" customHeight="1" thickBot="1">
      <c r="A38" s="795"/>
      <c r="B38" s="796"/>
      <c r="C38" s="783" t="s">
        <v>89</v>
      </c>
      <c r="D38" s="784"/>
      <c r="E38" s="785"/>
      <c r="F38" s="210">
        <v>2225358</v>
      </c>
      <c r="G38" s="211">
        <v>566847</v>
      </c>
      <c r="H38" s="212">
        <f>H29+H32+H35</f>
        <v>2792205</v>
      </c>
    </row>
    <row r="39" spans="1:8" ht="15.75" customHeight="1">
      <c r="A39" s="163" t="s">
        <v>22</v>
      </c>
      <c r="B39" s="60"/>
      <c r="C39" s="60"/>
      <c r="D39" s="60" t="s">
        <v>294</v>
      </c>
      <c r="E39" s="199"/>
      <c r="F39" s="502">
        <v>3737822</v>
      </c>
      <c r="G39" s="503">
        <v>1073587</v>
      </c>
      <c r="H39" s="504">
        <f>H40+H41+H42</f>
        <v>4811409</v>
      </c>
    </row>
    <row r="40" spans="1:8" ht="15.75" customHeight="1">
      <c r="A40" s="786"/>
      <c r="B40" s="787"/>
      <c r="C40" s="522" t="s">
        <v>11</v>
      </c>
      <c r="D40" s="523" t="s">
        <v>10</v>
      </c>
      <c r="E40" s="524"/>
      <c r="F40" s="525">
        <v>3221253</v>
      </c>
      <c r="G40" s="526">
        <v>1000919</v>
      </c>
      <c r="H40" s="527">
        <f>H12+H29</f>
        <v>4222172</v>
      </c>
    </row>
    <row r="41" spans="1:8" ht="15.75" customHeight="1">
      <c r="A41" s="786"/>
      <c r="B41" s="787"/>
      <c r="C41" s="520"/>
      <c r="D41" s="489" t="s">
        <v>21</v>
      </c>
      <c r="E41" s="490"/>
      <c r="F41" s="505">
        <v>88033</v>
      </c>
      <c r="G41" s="506">
        <v>31765</v>
      </c>
      <c r="H41" s="507">
        <f>H17+H32</f>
        <v>119798</v>
      </c>
    </row>
    <row r="42" spans="1:8" ht="15.75" customHeight="1" thickBot="1">
      <c r="A42" s="795"/>
      <c r="B42" s="784"/>
      <c r="C42" s="521" t="s">
        <v>12</v>
      </c>
      <c r="D42" s="508" t="s">
        <v>272</v>
      </c>
      <c r="E42" s="509"/>
      <c r="F42" s="510">
        <v>428536</v>
      </c>
      <c r="G42" s="511">
        <v>40903</v>
      </c>
      <c r="H42" s="512">
        <f>SUM(H22:H26)+H35</f>
        <v>469439</v>
      </c>
    </row>
    <row r="43" spans="1:8" ht="15.75" customHeight="1">
      <c r="A43" s="165" t="s">
        <v>23</v>
      </c>
      <c r="B43" s="36"/>
      <c r="C43" s="497"/>
      <c r="D43" s="36"/>
      <c r="E43" s="202"/>
      <c r="F43" s="213">
        <f>ROUND('２０表（第2表）'!F6*1000/'１０表（第1表）'!F72,2)</f>
        <v>160.15</v>
      </c>
      <c r="G43" s="214">
        <f>ROUND('２０表（第2表）'!G6*1000/'１０表（第1表）'!G72,2)</f>
        <v>144.86</v>
      </c>
      <c r="H43" s="215">
        <f>ROUND('２０表（第2表）'!H6*1000/'１０表（第1表）'!H72,2)</f>
        <v>154.97</v>
      </c>
    </row>
    <row r="44" spans="1:8" ht="15.75" customHeight="1">
      <c r="A44" s="164" t="s">
        <v>24</v>
      </c>
      <c r="B44" s="6"/>
      <c r="C44" s="498"/>
      <c r="D44" s="6"/>
      <c r="E44" s="200"/>
      <c r="F44" s="486">
        <f>ROUND(+F40*1000/'１０表（第1表）'!F72,2)</f>
        <v>176.93</v>
      </c>
      <c r="G44" s="487">
        <f>ROUND(+G40*1000/'１０表（第1表）'!G72,2)</f>
        <v>107.21</v>
      </c>
      <c r="H44" s="488">
        <f>ROUND(+H40*1000/'１０表（第1表）'!H72,2)</f>
        <v>153.3</v>
      </c>
    </row>
    <row r="45" spans="1:8" ht="15.75" customHeight="1">
      <c r="A45" s="786"/>
      <c r="B45" s="787"/>
      <c r="C45" s="500" t="s">
        <v>11</v>
      </c>
      <c r="D45" s="489" t="s">
        <v>25</v>
      </c>
      <c r="E45" s="490"/>
      <c r="F45" s="491">
        <f>ROUND(+F12*1000/'１０表（第1表）'!F72,2)</f>
        <v>79.72</v>
      </c>
      <c r="G45" s="492">
        <f>ROUND(+G12*1000/'１０表（第1表）'!G72,2)</f>
        <v>50.02</v>
      </c>
      <c r="H45" s="493">
        <f>ROUND(+H12*1000/'１０表（第1表）'!H72,2)</f>
        <v>69.65</v>
      </c>
    </row>
    <row r="46" spans="1:8" ht="15.75" customHeight="1">
      <c r="A46" s="788"/>
      <c r="B46" s="789"/>
      <c r="C46" s="501" t="s">
        <v>12</v>
      </c>
      <c r="D46" s="481" t="s">
        <v>26</v>
      </c>
      <c r="E46" s="482"/>
      <c r="F46" s="494">
        <f>ROUND(+F29*1000/'１０表（第1表）'!F72,2)</f>
        <v>97.21</v>
      </c>
      <c r="G46" s="495">
        <f>ROUND(+G29*1000/'１０表（第1表）'!G72,2)</f>
        <v>57.19</v>
      </c>
      <c r="H46" s="496">
        <f>ROUND(+H29*1000/'１０表（第1表）'!H72,2)</f>
        <v>83.64</v>
      </c>
    </row>
    <row r="47" spans="1:8" ht="15.75" customHeight="1">
      <c r="A47" s="164" t="s">
        <v>27</v>
      </c>
      <c r="B47" s="6"/>
      <c r="C47" s="6"/>
      <c r="D47" s="6"/>
      <c r="E47" s="200"/>
      <c r="F47" s="194">
        <f>ROUND('２０表（第2表）'!F6/F40*100,1)</f>
        <v>90.5</v>
      </c>
      <c r="G47" s="173">
        <f>ROUND('２０表（第2表）'!G6/G40*100,1)</f>
        <v>135.1</v>
      </c>
      <c r="H47" s="181">
        <f>ROUND('２０表（第2表）'!H6/H40*100,1)</f>
        <v>101.1</v>
      </c>
    </row>
    <row r="48" spans="1:8" ht="15.75" customHeight="1">
      <c r="A48" s="165"/>
      <c r="B48" s="60"/>
      <c r="C48" s="60"/>
      <c r="D48" s="481" t="s">
        <v>28</v>
      </c>
      <c r="E48" s="482"/>
      <c r="F48" s="483">
        <f>ROUND('２０表（第2表）'!F6/F12*100,1)</f>
        <v>200.9</v>
      </c>
      <c r="G48" s="484">
        <f>ROUND('２０表（第2表）'!G6/G12*100,1)</f>
        <v>289.6</v>
      </c>
      <c r="H48" s="485">
        <f>ROUND('２０表（第2表）'!H6/H12*100,1)</f>
        <v>222.5</v>
      </c>
    </row>
    <row r="49" spans="1:8" ht="15.75" customHeight="1">
      <c r="A49" s="166" t="s">
        <v>503</v>
      </c>
      <c r="B49" s="89"/>
      <c r="C49" s="89"/>
      <c r="D49" s="90"/>
      <c r="E49" s="203"/>
      <c r="F49" s="195"/>
      <c r="G49" s="174"/>
      <c r="H49" s="182"/>
    </row>
    <row r="50" spans="1:8" ht="15.75" customHeight="1">
      <c r="A50" s="753"/>
      <c r="B50" s="754"/>
      <c r="C50" s="89" t="s">
        <v>29</v>
      </c>
      <c r="D50" s="90"/>
      <c r="E50" s="203"/>
      <c r="F50" s="468">
        <v>5205189</v>
      </c>
      <c r="G50" s="469">
        <v>810070</v>
      </c>
      <c r="H50" s="470">
        <f>SUM(F50:G50)</f>
        <v>6015259</v>
      </c>
    </row>
    <row r="51" spans="1:8" ht="15.75" customHeight="1">
      <c r="A51" s="753"/>
      <c r="B51" s="754"/>
      <c r="C51" s="79"/>
      <c r="D51" s="471" t="s">
        <v>30</v>
      </c>
      <c r="E51" s="472"/>
      <c r="F51" s="473">
        <v>1639654</v>
      </c>
      <c r="G51" s="474">
        <v>723554</v>
      </c>
      <c r="H51" s="475">
        <f>SUM(F51:G51)</f>
        <v>2363208</v>
      </c>
    </row>
    <row r="52" spans="1:8" ht="15.75" customHeight="1">
      <c r="A52" s="753"/>
      <c r="B52" s="754"/>
      <c r="C52" s="79"/>
      <c r="D52" s="471" t="s">
        <v>31</v>
      </c>
      <c r="E52" s="472"/>
      <c r="F52" s="473">
        <v>27721</v>
      </c>
      <c r="G52" s="474">
        <v>34150</v>
      </c>
      <c r="H52" s="475">
        <f>SUM(F52:G52)</f>
        <v>61871</v>
      </c>
    </row>
    <row r="53" spans="1:8" ht="15.75" customHeight="1" thickBot="1">
      <c r="A53" s="727"/>
      <c r="B53" s="725"/>
      <c r="C53" s="167"/>
      <c r="D53" s="476" t="s">
        <v>32</v>
      </c>
      <c r="E53" s="477"/>
      <c r="F53" s="478">
        <v>3537814</v>
      </c>
      <c r="G53" s="479">
        <v>52366</v>
      </c>
      <c r="H53" s="480">
        <f>SUM(F53:G53)</f>
        <v>3590180</v>
      </c>
    </row>
    <row r="54" spans="1:8" ht="15.75" customHeight="1">
      <c r="A54" s="65"/>
      <c r="B54" s="65"/>
      <c r="C54" s="65"/>
      <c r="D54" s="65"/>
      <c r="E54" s="65"/>
      <c r="F54" s="66"/>
      <c r="G54" s="66"/>
      <c r="H54" s="66"/>
    </row>
    <row r="55" spans="6:8" ht="15.75" customHeight="1">
      <c r="F55" s="112"/>
      <c r="G55" s="112"/>
      <c r="H55" s="112"/>
    </row>
  </sheetData>
  <mergeCells count="12">
    <mergeCell ref="A50:B53"/>
    <mergeCell ref="A5:B10"/>
    <mergeCell ref="A12:B27"/>
    <mergeCell ref="A29:B38"/>
    <mergeCell ref="A40:B42"/>
    <mergeCell ref="H9:H10"/>
    <mergeCell ref="C27:E27"/>
    <mergeCell ref="H2:H3"/>
    <mergeCell ref="A45:B46"/>
    <mergeCell ref="C38:E38"/>
    <mergeCell ref="F9:F10"/>
    <mergeCell ref="G9:G10"/>
  </mergeCells>
  <conditionalFormatting sqref="A54:B65536 B1:B4 A1:A5 B11 A11:A12 B28 A28:A29 B39 A39:A40 B43:B44 A43:A45 B47:B49 A47:A50 C1:G65536 H1 H4:H65536">
    <cfRule type="cellIs" priority="1" dxfId="0" operator="equal" stopIfTrue="1">
      <formula>0</formula>
    </cfRule>
  </conditionalFormatting>
  <printOptions/>
  <pageMargins left="0.75" right="0.75" top="0.52" bottom="0.5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H93"/>
  <sheetViews>
    <sheetView view="pageBreakPreview" zoomScaleSheetLayoutView="100" workbookViewId="0" topLeftCell="A1">
      <pane xSplit="5" ySplit="4" topLeftCell="F5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A74" sqref="A74:IV76"/>
    </sheetView>
  </sheetViews>
  <sheetFormatPr defaultColWidth="9.00390625" defaultRowHeight="11.25" customHeight="1"/>
  <cols>
    <col min="1" max="1" width="1.75390625" style="4" customWidth="1"/>
    <col min="2" max="2" width="1.875" style="4" customWidth="1"/>
    <col min="3" max="3" width="3.25390625" style="4" customWidth="1"/>
    <col min="4" max="4" width="16.50390625" style="4" customWidth="1"/>
    <col min="5" max="5" width="20.875" style="4" customWidth="1"/>
    <col min="6" max="8" width="13.875" style="4" customWidth="1"/>
    <col min="9" max="16384" width="9.00390625" style="4" customWidth="1"/>
  </cols>
  <sheetData>
    <row r="1" spans="1:8" ht="15.75" customHeight="1" thickBot="1">
      <c r="A1" s="334" t="s">
        <v>382</v>
      </c>
      <c r="B1" s="20"/>
      <c r="C1" s="8"/>
      <c r="D1" s="50"/>
      <c r="E1" s="50"/>
      <c r="F1" s="51"/>
      <c r="H1" s="52" t="s">
        <v>136</v>
      </c>
    </row>
    <row r="2" spans="1:8" ht="11.25" customHeight="1">
      <c r="A2" s="114"/>
      <c r="B2" s="115"/>
      <c r="C2" s="115"/>
      <c r="D2" s="115"/>
      <c r="E2" s="145" t="s">
        <v>137</v>
      </c>
      <c r="F2" s="117" t="s">
        <v>84</v>
      </c>
      <c r="G2" s="130" t="s">
        <v>85</v>
      </c>
      <c r="H2" s="229"/>
    </row>
    <row r="3" spans="1:8" ht="11.25" customHeight="1" thickBot="1">
      <c r="A3" s="126"/>
      <c r="B3" s="127"/>
      <c r="C3" s="127" t="s">
        <v>138</v>
      </c>
      <c r="D3" s="127"/>
      <c r="E3" s="146"/>
      <c r="F3" s="129" t="s">
        <v>87</v>
      </c>
      <c r="G3" s="131" t="s">
        <v>88</v>
      </c>
      <c r="H3" s="135" t="s">
        <v>89</v>
      </c>
    </row>
    <row r="4" spans="1:8" ht="11.25" customHeight="1">
      <c r="A4" s="119" t="s">
        <v>383</v>
      </c>
      <c r="B4" s="53"/>
      <c r="C4" s="53"/>
      <c r="D4" s="53"/>
      <c r="E4" s="222"/>
      <c r="F4" s="219"/>
      <c r="G4" s="216"/>
      <c r="H4" s="232"/>
    </row>
    <row r="5" spans="1:8" ht="11.25" customHeight="1">
      <c r="A5" s="733"/>
      <c r="B5" s="734"/>
      <c r="C5" s="25" t="s">
        <v>384</v>
      </c>
      <c r="D5" s="26"/>
      <c r="E5" s="148"/>
      <c r="F5" s="82">
        <v>2552600</v>
      </c>
      <c r="G5" s="80">
        <v>116500</v>
      </c>
      <c r="H5" s="434">
        <f aca="true" t="shared" si="0" ref="H5:H64">SUM(F5:G5)</f>
        <v>2669100</v>
      </c>
    </row>
    <row r="6" spans="1:8" ht="11.25" customHeight="1">
      <c r="A6" s="733"/>
      <c r="B6" s="734"/>
      <c r="C6" s="27"/>
      <c r="D6" s="458" t="s">
        <v>385</v>
      </c>
      <c r="E6" s="419"/>
      <c r="F6" s="374">
        <v>603600</v>
      </c>
      <c r="G6" s="375">
        <v>116500</v>
      </c>
      <c r="H6" s="459">
        <f t="shared" si="0"/>
        <v>720100</v>
      </c>
    </row>
    <row r="7" spans="1:8" ht="11.25" customHeight="1">
      <c r="A7" s="733"/>
      <c r="B7" s="734"/>
      <c r="C7" s="21"/>
      <c r="D7" s="452" t="s">
        <v>386</v>
      </c>
      <c r="E7" s="422"/>
      <c r="F7" s="406">
        <v>1949000</v>
      </c>
      <c r="G7" s="407"/>
      <c r="H7" s="453">
        <f t="shared" si="0"/>
        <v>1949000</v>
      </c>
    </row>
    <row r="8" spans="1:8" ht="11.25" customHeight="1">
      <c r="A8" s="733"/>
      <c r="B8" s="734"/>
      <c r="C8" s="23" t="s">
        <v>387</v>
      </c>
      <c r="D8" s="24"/>
      <c r="E8" s="147"/>
      <c r="F8" s="49"/>
      <c r="G8" s="23"/>
      <c r="H8" s="230">
        <f t="shared" si="0"/>
        <v>0</v>
      </c>
    </row>
    <row r="9" spans="1:8" ht="11.25" customHeight="1">
      <c r="A9" s="733"/>
      <c r="B9" s="734"/>
      <c r="C9" s="23" t="s">
        <v>388</v>
      </c>
      <c r="D9" s="24"/>
      <c r="E9" s="147"/>
      <c r="F9" s="49"/>
      <c r="G9" s="23"/>
      <c r="H9" s="230">
        <f t="shared" si="0"/>
        <v>0</v>
      </c>
    </row>
    <row r="10" spans="1:8" ht="11.25" customHeight="1">
      <c r="A10" s="733"/>
      <c r="B10" s="734"/>
      <c r="C10" s="23" t="s">
        <v>389</v>
      </c>
      <c r="D10" s="24"/>
      <c r="E10" s="147"/>
      <c r="F10" s="49">
        <v>1444418</v>
      </c>
      <c r="G10" s="23"/>
      <c r="H10" s="230">
        <f t="shared" si="0"/>
        <v>1444418</v>
      </c>
    </row>
    <row r="11" spans="1:8" ht="11.25" customHeight="1">
      <c r="A11" s="733"/>
      <c r="B11" s="734"/>
      <c r="C11" s="23" t="s">
        <v>390</v>
      </c>
      <c r="D11" s="24"/>
      <c r="E11" s="147"/>
      <c r="F11" s="49">
        <v>904928</v>
      </c>
      <c r="G11" s="23">
        <v>123486</v>
      </c>
      <c r="H11" s="230">
        <f t="shared" si="0"/>
        <v>1028414</v>
      </c>
    </row>
    <row r="12" spans="1:8" ht="11.25" customHeight="1">
      <c r="A12" s="733"/>
      <c r="B12" s="734"/>
      <c r="C12" s="23" t="s">
        <v>391</v>
      </c>
      <c r="D12" s="24"/>
      <c r="E12" s="147"/>
      <c r="F12" s="49"/>
      <c r="G12" s="23"/>
      <c r="H12" s="230">
        <f t="shared" si="0"/>
        <v>0</v>
      </c>
    </row>
    <row r="13" spans="1:8" ht="11.25" customHeight="1">
      <c r="A13" s="733"/>
      <c r="B13" s="734"/>
      <c r="C13" s="23" t="s">
        <v>392</v>
      </c>
      <c r="D13" s="24"/>
      <c r="E13" s="147"/>
      <c r="F13" s="49">
        <v>399908</v>
      </c>
      <c r="G13" s="23">
        <v>155450</v>
      </c>
      <c r="H13" s="230">
        <f t="shared" si="0"/>
        <v>555358</v>
      </c>
    </row>
    <row r="14" spans="1:8" ht="11.25" customHeight="1">
      <c r="A14" s="733"/>
      <c r="B14" s="734"/>
      <c r="C14" s="23" t="s">
        <v>393</v>
      </c>
      <c r="D14" s="24"/>
      <c r="E14" s="147"/>
      <c r="F14" s="49"/>
      <c r="G14" s="23"/>
      <c r="H14" s="230">
        <f t="shared" si="0"/>
        <v>0</v>
      </c>
    </row>
    <row r="15" spans="1:8" ht="11.25" customHeight="1">
      <c r="A15" s="733"/>
      <c r="B15" s="734"/>
      <c r="C15" s="23" t="s">
        <v>394</v>
      </c>
      <c r="D15" s="24"/>
      <c r="E15" s="147"/>
      <c r="F15" s="49">
        <v>19287</v>
      </c>
      <c r="G15" s="23">
        <v>74437</v>
      </c>
      <c r="H15" s="230">
        <f t="shared" si="0"/>
        <v>93724</v>
      </c>
    </row>
    <row r="16" spans="1:8" ht="11.25" customHeight="1">
      <c r="A16" s="733"/>
      <c r="B16" s="734"/>
      <c r="C16" s="23" t="s">
        <v>395</v>
      </c>
      <c r="D16" s="24"/>
      <c r="E16" s="147"/>
      <c r="F16" s="49"/>
      <c r="G16" s="23"/>
      <c r="H16" s="230">
        <f t="shared" si="0"/>
        <v>0</v>
      </c>
    </row>
    <row r="17" spans="1:8" ht="11.25" customHeight="1">
      <c r="A17" s="733"/>
      <c r="B17" s="734"/>
      <c r="C17" s="23" t="s">
        <v>396</v>
      </c>
      <c r="D17" s="24"/>
      <c r="E17" s="147"/>
      <c r="F17" s="57">
        <v>5321141</v>
      </c>
      <c r="G17" s="84">
        <v>469873</v>
      </c>
      <c r="H17" s="142">
        <f t="shared" si="0"/>
        <v>5791014</v>
      </c>
    </row>
    <row r="18" spans="1:8" ht="11.25" customHeight="1">
      <c r="A18" s="733"/>
      <c r="B18" s="734"/>
      <c r="C18" s="23" t="s">
        <v>397</v>
      </c>
      <c r="D18" s="24"/>
      <c r="E18" s="147"/>
      <c r="F18" s="57">
        <v>8649</v>
      </c>
      <c r="G18" s="84"/>
      <c r="H18" s="142">
        <f t="shared" si="0"/>
        <v>8649</v>
      </c>
    </row>
    <row r="19" spans="1:8" ht="11.25" customHeight="1">
      <c r="A19" s="733"/>
      <c r="B19" s="734"/>
      <c r="C19" s="23" t="s">
        <v>516</v>
      </c>
      <c r="D19" s="24"/>
      <c r="E19" s="147"/>
      <c r="F19" s="57">
        <v>300</v>
      </c>
      <c r="G19" s="84">
        <v>13500</v>
      </c>
      <c r="H19" s="142">
        <f t="shared" si="0"/>
        <v>13800</v>
      </c>
    </row>
    <row r="20" spans="1:8" ht="11.25" customHeight="1" thickBot="1">
      <c r="A20" s="735"/>
      <c r="B20" s="736"/>
      <c r="C20" s="154" t="s">
        <v>398</v>
      </c>
      <c r="D20" s="217"/>
      <c r="E20" s="153"/>
      <c r="F20" s="144">
        <v>5312192</v>
      </c>
      <c r="G20" s="134">
        <v>456373</v>
      </c>
      <c r="H20" s="231">
        <f t="shared" si="0"/>
        <v>5768565</v>
      </c>
    </row>
    <row r="21" spans="1:8" ht="11.25" customHeight="1">
      <c r="A21" s="119" t="s">
        <v>399</v>
      </c>
      <c r="B21" s="53"/>
      <c r="C21" s="53"/>
      <c r="D21" s="53"/>
      <c r="E21" s="222"/>
      <c r="F21" s="219"/>
      <c r="G21" s="216"/>
      <c r="H21" s="235"/>
    </row>
    <row r="22" spans="1:8" ht="11.25" customHeight="1">
      <c r="A22" s="733"/>
      <c r="B22" s="734"/>
      <c r="C22" s="25" t="s">
        <v>400</v>
      </c>
      <c r="D22" s="26"/>
      <c r="E22" s="148"/>
      <c r="F22" s="417">
        <v>1250148</v>
      </c>
      <c r="G22" s="25">
        <v>395502</v>
      </c>
      <c r="H22" s="451">
        <f t="shared" si="0"/>
        <v>1645650</v>
      </c>
    </row>
    <row r="23" spans="1:8" ht="11.25" customHeight="1">
      <c r="A23" s="733"/>
      <c r="B23" s="734"/>
      <c r="C23" s="387" t="s">
        <v>401</v>
      </c>
      <c r="D23" s="458" t="s">
        <v>134</v>
      </c>
      <c r="E23" s="419"/>
      <c r="F23" s="374">
        <v>113100</v>
      </c>
      <c r="G23" s="375">
        <v>15857</v>
      </c>
      <c r="H23" s="459">
        <f t="shared" si="0"/>
        <v>128957</v>
      </c>
    </row>
    <row r="24" spans="1:8" ht="11.25" customHeight="1">
      <c r="A24" s="733"/>
      <c r="B24" s="734"/>
      <c r="C24" s="358"/>
      <c r="D24" s="458" t="s">
        <v>402</v>
      </c>
      <c r="E24" s="419"/>
      <c r="F24" s="374"/>
      <c r="G24" s="375"/>
      <c r="H24" s="459">
        <f t="shared" si="0"/>
        <v>0</v>
      </c>
    </row>
    <row r="25" spans="1:8" ht="11.25" customHeight="1">
      <c r="A25" s="733"/>
      <c r="B25" s="734"/>
      <c r="C25" s="27" t="s">
        <v>403</v>
      </c>
      <c r="D25" s="360" t="s">
        <v>404</v>
      </c>
      <c r="E25" s="222"/>
      <c r="F25" s="409">
        <v>845223</v>
      </c>
      <c r="G25" s="27">
        <v>283287</v>
      </c>
      <c r="H25" s="457">
        <f t="shared" si="0"/>
        <v>1128510</v>
      </c>
    </row>
    <row r="26" spans="1:8" ht="11.25" customHeight="1">
      <c r="A26" s="733"/>
      <c r="B26" s="734"/>
      <c r="C26" s="27"/>
      <c r="D26" s="366"/>
      <c r="E26" s="466" t="s">
        <v>405</v>
      </c>
      <c r="F26" s="374">
        <v>416500</v>
      </c>
      <c r="G26" s="375">
        <v>116500</v>
      </c>
      <c r="H26" s="459">
        <f t="shared" si="0"/>
        <v>533000</v>
      </c>
    </row>
    <row r="27" spans="1:8" ht="11.25" customHeight="1">
      <c r="A27" s="733"/>
      <c r="B27" s="734"/>
      <c r="C27" s="27"/>
      <c r="D27" s="360" t="s">
        <v>406</v>
      </c>
      <c r="E27" s="467"/>
      <c r="F27" s="409">
        <v>404925</v>
      </c>
      <c r="G27" s="27">
        <v>112215</v>
      </c>
      <c r="H27" s="457">
        <f t="shared" si="0"/>
        <v>517140</v>
      </c>
    </row>
    <row r="28" spans="1:8" ht="11.25" customHeight="1">
      <c r="A28" s="733"/>
      <c r="B28" s="734"/>
      <c r="C28" s="358"/>
      <c r="D28" s="366"/>
      <c r="E28" s="466" t="s">
        <v>405</v>
      </c>
      <c r="F28" s="374">
        <v>187100</v>
      </c>
      <c r="G28" s="375"/>
      <c r="H28" s="459">
        <f t="shared" si="0"/>
        <v>187100</v>
      </c>
    </row>
    <row r="29" spans="1:8" ht="11.25" customHeight="1">
      <c r="A29" s="733"/>
      <c r="B29" s="734"/>
      <c r="C29" s="27" t="s">
        <v>407</v>
      </c>
      <c r="D29" s="365" t="s">
        <v>408</v>
      </c>
      <c r="E29" s="373" t="s">
        <v>409</v>
      </c>
      <c r="F29" s="374">
        <v>310000</v>
      </c>
      <c r="G29" s="375">
        <v>58000</v>
      </c>
      <c r="H29" s="459">
        <f t="shared" si="0"/>
        <v>368000</v>
      </c>
    </row>
    <row r="30" spans="1:8" ht="11.25" customHeight="1">
      <c r="A30" s="733"/>
      <c r="B30" s="734"/>
      <c r="C30" s="27"/>
      <c r="D30" s="365"/>
      <c r="E30" s="373" t="s">
        <v>410</v>
      </c>
      <c r="F30" s="374">
        <v>293600</v>
      </c>
      <c r="G30" s="375">
        <v>58500</v>
      </c>
      <c r="H30" s="459">
        <f t="shared" si="0"/>
        <v>352100</v>
      </c>
    </row>
    <row r="31" spans="1:8" ht="11.25" customHeight="1">
      <c r="A31" s="733"/>
      <c r="B31" s="734"/>
      <c r="C31" s="27"/>
      <c r="D31" s="365"/>
      <c r="E31" s="385" t="s">
        <v>411</v>
      </c>
      <c r="F31" s="386"/>
      <c r="G31" s="387"/>
      <c r="H31" s="461">
        <f t="shared" si="0"/>
        <v>0</v>
      </c>
    </row>
    <row r="32" spans="1:8" ht="11.25" customHeight="1">
      <c r="A32" s="733"/>
      <c r="B32" s="734"/>
      <c r="C32" s="27"/>
      <c r="D32" s="458" t="s">
        <v>412</v>
      </c>
      <c r="E32" s="419"/>
      <c r="F32" s="374">
        <v>399908</v>
      </c>
      <c r="G32" s="375">
        <v>155450</v>
      </c>
      <c r="H32" s="459">
        <f t="shared" si="0"/>
        <v>555358</v>
      </c>
    </row>
    <row r="33" spans="1:8" ht="11.25" customHeight="1">
      <c r="A33" s="733"/>
      <c r="B33" s="734"/>
      <c r="C33" s="27"/>
      <c r="D33" s="458" t="s">
        <v>413</v>
      </c>
      <c r="E33" s="419"/>
      <c r="F33" s="374"/>
      <c r="G33" s="375"/>
      <c r="H33" s="459">
        <f t="shared" si="0"/>
        <v>0</v>
      </c>
    </row>
    <row r="34" spans="1:8" ht="11.25" customHeight="1">
      <c r="A34" s="733"/>
      <c r="B34" s="734"/>
      <c r="C34" s="27"/>
      <c r="D34" s="458" t="s">
        <v>414</v>
      </c>
      <c r="E34" s="419"/>
      <c r="F34" s="374">
        <v>5755</v>
      </c>
      <c r="G34" s="375">
        <v>16219</v>
      </c>
      <c r="H34" s="459">
        <f t="shared" si="0"/>
        <v>21974</v>
      </c>
    </row>
    <row r="35" spans="1:8" ht="11.25" customHeight="1">
      <c r="A35" s="733"/>
      <c r="B35" s="734"/>
      <c r="C35" s="27"/>
      <c r="D35" s="458" t="s">
        <v>415</v>
      </c>
      <c r="E35" s="419"/>
      <c r="F35" s="374">
        <v>22564</v>
      </c>
      <c r="G35" s="375">
        <v>11570</v>
      </c>
      <c r="H35" s="459">
        <f t="shared" si="0"/>
        <v>34134</v>
      </c>
    </row>
    <row r="36" spans="1:8" ht="11.25" customHeight="1">
      <c r="A36" s="733"/>
      <c r="B36" s="734"/>
      <c r="C36" s="21"/>
      <c r="D36" s="452" t="s">
        <v>411</v>
      </c>
      <c r="E36" s="422"/>
      <c r="F36" s="406">
        <v>218321</v>
      </c>
      <c r="G36" s="407">
        <v>95763</v>
      </c>
      <c r="H36" s="453">
        <f t="shared" si="0"/>
        <v>314084</v>
      </c>
    </row>
    <row r="37" spans="1:8" ht="11.25" customHeight="1">
      <c r="A37" s="733"/>
      <c r="B37" s="734"/>
      <c r="C37" s="25" t="s">
        <v>416</v>
      </c>
      <c r="D37" s="26"/>
      <c r="E37" s="148"/>
      <c r="F37" s="417">
        <v>5205189</v>
      </c>
      <c r="G37" s="25">
        <v>810070</v>
      </c>
      <c r="H37" s="451">
        <f t="shared" si="0"/>
        <v>6015259</v>
      </c>
    </row>
    <row r="38" spans="1:8" ht="11.25" customHeight="1">
      <c r="A38" s="733"/>
      <c r="B38" s="734"/>
      <c r="C38" s="27"/>
      <c r="D38" s="361" t="s">
        <v>417</v>
      </c>
      <c r="E38" s="466" t="s">
        <v>418</v>
      </c>
      <c r="F38" s="374">
        <v>2727021</v>
      </c>
      <c r="G38" s="375">
        <v>404542</v>
      </c>
      <c r="H38" s="459">
        <f t="shared" si="0"/>
        <v>3131563</v>
      </c>
    </row>
    <row r="39" spans="1:8" ht="11.25" customHeight="1">
      <c r="A39" s="733"/>
      <c r="B39" s="734"/>
      <c r="C39" s="27"/>
      <c r="D39" s="465"/>
      <c r="E39" s="466" t="s">
        <v>419</v>
      </c>
      <c r="F39" s="374">
        <v>666397</v>
      </c>
      <c r="G39" s="375">
        <v>37528</v>
      </c>
      <c r="H39" s="459">
        <f t="shared" si="0"/>
        <v>703925</v>
      </c>
    </row>
    <row r="40" spans="1:8" ht="11.25" customHeight="1">
      <c r="A40" s="733"/>
      <c r="B40" s="734"/>
      <c r="C40" s="27"/>
      <c r="D40" s="367"/>
      <c r="E40" s="466" t="s">
        <v>420</v>
      </c>
      <c r="F40" s="374"/>
      <c r="G40" s="375"/>
      <c r="H40" s="459">
        <f t="shared" si="0"/>
        <v>0</v>
      </c>
    </row>
    <row r="41" spans="1:8" ht="11.25" customHeight="1">
      <c r="A41" s="733"/>
      <c r="B41" s="734"/>
      <c r="C41" s="27"/>
      <c r="D41" s="458" t="s">
        <v>385</v>
      </c>
      <c r="E41" s="419"/>
      <c r="F41" s="374">
        <v>1811771</v>
      </c>
      <c r="G41" s="375">
        <v>810070</v>
      </c>
      <c r="H41" s="459">
        <f t="shared" si="0"/>
        <v>2621841</v>
      </c>
    </row>
    <row r="42" spans="1:8" ht="11.25" customHeight="1">
      <c r="A42" s="733"/>
      <c r="B42" s="734"/>
      <c r="C42" s="21"/>
      <c r="D42" s="452" t="s">
        <v>386</v>
      </c>
      <c r="E42" s="422"/>
      <c r="F42" s="406">
        <v>3393418</v>
      </c>
      <c r="G42" s="407"/>
      <c r="H42" s="453">
        <f t="shared" si="0"/>
        <v>3393418</v>
      </c>
    </row>
    <row r="43" spans="1:8" ht="11.25" customHeight="1">
      <c r="A43" s="733"/>
      <c r="B43" s="734"/>
      <c r="C43" s="23" t="s">
        <v>421</v>
      </c>
      <c r="D43" s="24"/>
      <c r="E43" s="147"/>
      <c r="F43" s="49"/>
      <c r="G43" s="23"/>
      <c r="H43" s="230">
        <f t="shared" si="0"/>
        <v>0</v>
      </c>
    </row>
    <row r="44" spans="1:8" ht="11.25" customHeight="1">
      <c r="A44" s="733"/>
      <c r="B44" s="734"/>
      <c r="C44" s="23" t="s">
        <v>422</v>
      </c>
      <c r="D44" s="24"/>
      <c r="E44" s="147"/>
      <c r="F44" s="49"/>
      <c r="G44" s="23"/>
      <c r="H44" s="230">
        <f t="shared" si="0"/>
        <v>0</v>
      </c>
    </row>
    <row r="45" spans="1:8" ht="11.25" customHeight="1">
      <c r="A45" s="733"/>
      <c r="B45" s="734"/>
      <c r="C45" s="23" t="s">
        <v>344</v>
      </c>
      <c r="D45" s="24"/>
      <c r="E45" s="147"/>
      <c r="F45" s="57"/>
      <c r="G45" s="84"/>
      <c r="H45" s="142">
        <f t="shared" si="0"/>
        <v>0</v>
      </c>
    </row>
    <row r="46" spans="1:8" ht="11.25" customHeight="1" thickBot="1">
      <c r="A46" s="735"/>
      <c r="B46" s="736"/>
      <c r="C46" s="154" t="s">
        <v>423</v>
      </c>
      <c r="D46" s="217"/>
      <c r="E46" s="153"/>
      <c r="F46" s="144">
        <v>6455337</v>
      </c>
      <c r="G46" s="134">
        <v>1205572</v>
      </c>
      <c r="H46" s="231">
        <f t="shared" si="0"/>
        <v>7660909</v>
      </c>
    </row>
    <row r="47" spans="1:8" ht="11.25" customHeight="1">
      <c r="A47" s="119" t="s">
        <v>424</v>
      </c>
      <c r="B47" s="53"/>
      <c r="C47" s="53"/>
      <c r="D47" s="53" t="s">
        <v>425</v>
      </c>
      <c r="E47" s="222"/>
      <c r="F47" s="454"/>
      <c r="G47" s="455"/>
      <c r="H47" s="456"/>
    </row>
    <row r="48" spans="1:8" ht="11.25" customHeight="1">
      <c r="A48" s="733"/>
      <c r="B48" s="764"/>
      <c r="C48" s="23" t="s">
        <v>426</v>
      </c>
      <c r="D48" s="24"/>
      <c r="E48" s="147"/>
      <c r="F48" s="720"/>
      <c r="G48" s="23"/>
      <c r="H48" s="230">
        <f t="shared" si="0"/>
        <v>0</v>
      </c>
    </row>
    <row r="49" spans="1:8" ht="11.25" customHeight="1">
      <c r="A49" s="762"/>
      <c r="B49" s="765"/>
      <c r="C49" s="23" t="s">
        <v>427</v>
      </c>
      <c r="D49" s="24"/>
      <c r="E49" s="147" t="s">
        <v>428</v>
      </c>
      <c r="F49" s="721">
        <v>1143145</v>
      </c>
      <c r="G49" s="84">
        <v>749199</v>
      </c>
      <c r="H49" s="142">
        <f t="shared" si="0"/>
        <v>1892344</v>
      </c>
    </row>
    <row r="50" spans="1:8" ht="11.25" customHeight="1">
      <c r="A50" s="119" t="s">
        <v>429</v>
      </c>
      <c r="B50" s="53"/>
      <c r="C50" s="53"/>
      <c r="D50" s="53"/>
      <c r="E50" s="222"/>
      <c r="F50" s="454"/>
      <c r="G50" s="455"/>
      <c r="H50" s="456"/>
    </row>
    <row r="51" spans="1:8" ht="11.25" customHeight="1">
      <c r="A51" s="733"/>
      <c r="B51" s="764"/>
      <c r="C51" s="23" t="s">
        <v>430</v>
      </c>
      <c r="D51" s="24"/>
      <c r="E51" s="147"/>
      <c r="F51" s="720">
        <v>104027</v>
      </c>
      <c r="G51" s="23"/>
      <c r="H51" s="230">
        <f t="shared" si="0"/>
        <v>104027</v>
      </c>
    </row>
    <row r="52" spans="1:8" ht="11.25" customHeight="1">
      <c r="A52" s="733"/>
      <c r="B52" s="764"/>
      <c r="C52" s="23" t="s">
        <v>431</v>
      </c>
      <c r="D52" s="24"/>
      <c r="E52" s="147"/>
      <c r="F52" s="720">
        <v>1009544</v>
      </c>
      <c r="G52" s="23"/>
      <c r="H52" s="230">
        <f t="shared" si="0"/>
        <v>1009544</v>
      </c>
    </row>
    <row r="53" spans="1:8" ht="11.25" customHeight="1">
      <c r="A53" s="733"/>
      <c r="B53" s="764"/>
      <c r="C53" s="23" t="s">
        <v>432</v>
      </c>
      <c r="D53" s="24"/>
      <c r="E53" s="147"/>
      <c r="F53" s="720"/>
      <c r="G53" s="23"/>
      <c r="H53" s="230">
        <f t="shared" si="0"/>
        <v>0</v>
      </c>
    </row>
    <row r="54" spans="1:8" ht="11.25" customHeight="1">
      <c r="A54" s="733"/>
      <c r="B54" s="764"/>
      <c r="C54" s="23" t="s">
        <v>433</v>
      </c>
      <c r="D54" s="24"/>
      <c r="E54" s="147"/>
      <c r="F54" s="720"/>
      <c r="G54" s="23"/>
      <c r="H54" s="230">
        <f t="shared" si="0"/>
        <v>0</v>
      </c>
    </row>
    <row r="55" spans="1:8" ht="11.25" customHeight="1">
      <c r="A55" s="733"/>
      <c r="B55" s="764"/>
      <c r="C55" s="23" t="s">
        <v>434</v>
      </c>
      <c r="D55" s="24"/>
      <c r="E55" s="147"/>
      <c r="F55" s="720"/>
      <c r="G55" s="23"/>
      <c r="H55" s="230">
        <f t="shared" si="0"/>
        <v>0</v>
      </c>
    </row>
    <row r="56" spans="1:8" ht="11.25" customHeight="1">
      <c r="A56" s="733"/>
      <c r="B56" s="764"/>
      <c r="C56" s="23" t="s">
        <v>435</v>
      </c>
      <c r="D56" s="24"/>
      <c r="E56" s="147"/>
      <c r="F56" s="720">
        <v>7939</v>
      </c>
      <c r="G56" s="23"/>
      <c r="H56" s="230">
        <f t="shared" si="0"/>
        <v>7939</v>
      </c>
    </row>
    <row r="57" spans="1:8" ht="11.25" customHeight="1">
      <c r="A57" s="733"/>
      <c r="B57" s="764"/>
      <c r="C57" s="25" t="s">
        <v>436</v>
      </c>
      <c r="D57" s="53"/>
      <c r="E57" s="222"/>
      <c r="F57" s="409">
        <v>21635</v>
      </c>
      <c r="G57" s="27">
        <v>749199</v>
      </c>
      <c r="H57" s="457">
        <f t="shared" si="0"/>
        <v>770834</v>
      </c>
    </row>
    <row r="58" spans="1:8" ht="11.25" customHeight="1">
      <c r="A58" s="733"/>
      <c r="B58" s="764"/>
      <c r="C58" s="27"/>
      <c r="D58" s="360" t="s">
        <v>437</v>
      </c>
      <c r="E58" s="460"/>
      <c r="F58" s="386">
        <v>21635</v>
      </c>
      <c r="G58" s="387">
        <v>15706</v>
      </c>
      <c r="H58" s="461">
        <f t="shared" si="0"/>
        <v>37341</v>
      </c>
    </row>
    <row r="59" spans="1:8" ht="11.25" customHeight="1">
      <c r="A59" s="762"/>
      <c r="B59" s="765"/>
      <c r="C59" s="23" t="s">
        <v>438</v>
      </c>
      <c r="D59" s="24"/>
      <c r="E59" s="147"/>
      <c r="F59" s="721">
        <v>1143145</v>
      </c>
      <c r="G59" s="84">
        <v>749199</v>
      </c>
      <c r="H59" s="142">
        <f t="shared" si="0"/>
        <v>1892344</v>
      </c>
    </row>
    <row r="60" spans="1:8" ht="11.25" customHeight="1">
      <c r="A60" s="224" t="s">
        <v>439</v>
      </c>
      <c r="B60" s="24"/>
      <c r="C60" s="22"/>
      <c r="D60" s="22"/>
      <c r="E60" s="149"/>
      <c r="F60" s="71"/>
      <c r="G60" s="86"/>
      <c r="H60" s="238">
        <f t="shared" si="0"/>
        <v>0</v>
      </c>
    </row>
    <row r="61" spans="1:8" ht="11.25" customHeight="1" thickBot="1">
      <c r="A61" s="239" t="s">
        <v>440</v>
      </c>
      <c r="B61" s="217"/>
      <c r="C61" s="217"/>
      <c r="D61" s="217"/>
      <c r="E61" s="153"/>
      <c r="F61" s="144"/>
      <c r="G61" s="134"/>
      <c r="H61" s="231">
        <f t="shared" si="0"/>
        <v>0</v>
      </c>
    </row>
    <row r="62" spans="1:8" ht="11.25" customHeight="1">
      <c r="A62" s="236" t="s">
        <v>441</v>
      </c>
      <c r="B62" s="73"/>
      <c r="C62" s="73"/>
      <c r="D62" s="73"/>
      <c r="E62" s="237"/>
      <c r="F62" s="71">
        <v>2349346</v>
      </c>
      <c r="G62" s="86">
        <v>123486</v>
      </c>
      <c r="H62" s="238">
        <f t="shared" si="0"/>
        <v>2472832</v>
      </c>
    </row>
    <row r="63" spans="1:8" ht="11.25" customHeight="1">
      <c r="A63" s="799"/>
      <c r="B63" s="800"/>
      <c r="C63" s="84" t="s">
        <v>442</v>
      </c>
      <c r="D63" s="85"/>
      <c r="E63" s="234"/>
      <c r="F63" s="57">
        <v>182551</v>
      </c>
      <c r="G63" s="84">
        <v>52486</v>
      </c>
      <c r="H63" s="142">
        <f t="shared" si="0"/>
        <v>235037</v>
      </c>
    </row>
    <row r="64" spans="1:8" ht="11.25" customHeight="1">
      <c r="A64" s="799"/>
      <c r="B64" s="800"/>
      <c r="C64" s="80" t="s">
        <v>443</v>
      </c>
      <c r="D64" s="81"/>
      <c r="E64" s="233"/>
      <c r="F64" s="82">
        <v>2166795</v>
      </c>
      <c r="G64" s="80">
        <v>71000</v>
      </c>
      <c r="H64" s="434">
        <f t="shared" si="0"/>
        <v>2237795</v>
      </c>
    </row>
    <row r="65" spans="1:8" ht="11.25" customHeight="1">
      <c r="A65" s="799"/>
      <c r="B65" s="800"/>
      <c r="C65" s="83"/>
      <c r="D65" s="446" t="s">
        <v>444</v>
      </c>
      <c r="E65" s="447"/>
      <c r="F65" s="354"/>
      <c r="G65" s="355">
        <v>71000</v>
      </c>
      <c r="H65" s="448">
        <f aca="true" t="shared" si="1" ref="H65:H72">SUM(F65:G65)</f>
        <v>71000</v>
      </c>
    </row>
    <row r="66" spans="1:8" ht="11.25" customHeight="1">
      <c r="A66" s="801"/>
      <c r="B66" s="802"/>
      <c r="C66" s="86"/>
      <c r="D66" s="449" t="s">
        <v>445</v>
      </c>
      <c r="E66" s="450"/>
      <c r="F66" s="411">
        <v>2166795</v>
      </c>
      <c r="G66" s="342"/>
      <c r="H66" s="439">
        <f t="shared" si="1"/>
        <v>2166795</v>
      </c>
    </row>
    <row r="67" spans="1:8" ht="11.25" customHeight="1">
      <c r="A67" s="797" t="s">
        <v>446</v>
      </c>
      <c r="B67" s="798"/>
      <c r="C67" s="798"/>
      <c r="D67" s="798"/>
      <c r="E67" s="432" t="s">
        <v>447</v>
      </c>
      <c r="F67" s="82">
        <v>182396</v>
      </c>
      <c r="G67" s="433">
        <v>52366</v>
      </c>
      <c r="H67" s="434">
        <f t="shared" si="1"/>
        <v>234762</v>
      </c>
    </row>
    <row r="68" spans="1:8" ht="11.25" customHeight="1">
      <c r="A68" s="225"/>
      <c r="B68" s="87"/>
      <c r="C68" s="87"/>
      <c r="D68" s="87"/>
      <c r="E68" s="437" t="s">
        <v>448</v>
      </c>
      <c r="F68" s="411">
        <v>210117</v>
      </c>
      <c r="G68" s="438">
        <v>86516</v>
      </c>
      <c r="H68" s="439">
        <f t="shared" si="1"/>
        <v>296633</v>
      </c>
    </row>
    <row r="69" spans="1:8" ht="11.25" customHeight="1">
      <c r="A69" s="797" t="s">
        <v>449</v>
      </c>
      <c r="B69" s="798"/>
      <c r="C69" s="798"/>
      <c r="D69" s="798"/>
      <c r="E69" s="440" t="s">
        <v>447</v>
      </c>
      <c r="F69" s="402">
        <v>77245</v>
      </c>
      <c r="G69" s="441">
        <v>10999</v>
      </c>
      <c r="H69" s="442">
        <f t="shared" si="1"/>
        <v>88244</v>
      </c>
    </row>
    <row r="70" spans="1:8" ht="11.25" customHeight="1">
      <c r="A70" s="225"/>
      <c r="B70" s="87"/>
      <c r="C70" s="87"/>
      <c r="D70" s="87"/>
      <c r="E70" s="435" t="s">
        <v>448</v>
      </c>
      <c r="F70" s="71">
        <v>115149</v>
      </c>
      <c r="G70" s="436">
        <v>12993</v>
      </c>
      <c r="H70" s="238">
        <f t="shared" si="1"/>
        <v>128142</v>
      </c>
    </row>
    <row r="71" spans="1:8" ht="11.25" customHeight="1">
      <c r="A71" s="797" t="s">
        <v>450</v>
      </c>
      <c r="B71" s="798"/>
      <c r="C71" s="798"/>
      <c r="D71" s="798"/>
      <c r="E71" s="440" t="s">
        <v>447</v>
      </c>
      <c r="F71" s="402">
        <v>259641</v>
      </c>
      <c r="G71" s="441">
        <v>63365</v>
      </c>
      <c r="H71" s="442">
        <f t="shared" si="1"/>
        <v>323006</v>
      </c>
    </row>
    <row r="72" spans="1:8" ht="11.25" customHeight="1" thickBot="1">
      <c r="A72" s="226"/>
      <c r="B72" s="227"/>
      <c r="C72" s="227"/>
      <c r="D72" s="227"/>
      <c r="E72" s="443" t="s">
        <v>448</v>
      </c>
      <c r="F72" s="228">
        <v>325266</v>
      </c>
      <c r="G72" s="444">
        <v>99509</v>
      </c>
      <c r="H72" s="445">
        <f t="shared" si="1"/>
        <v>424775</v>
      </c>
    </row>
    <row r="73" spans="1:8" ht="11.25" customHeight="1">
      <c r="A73" s="50"/>
      <c r="B73" s="50"/>
      <c r="C73" s="50"/>
      <c r="D73" s="53"/>
      <c r="E73" s="50"/>
      <c r="F73" s="50"/>
      <c r="G73" s="50"/>
      <c r="H73" s="54"/>
    </row>
    <row r="74" spans="1:8" ht="11.25" customHeight="1">
      <c r="A74" s="19"/>
      <c r="B74" s="19"/>
      <c r="C74" s="19"/>
      <c r="D74" s="55"/>
      <c r="E74" s="19"/>
      <c r="F74" s="19"/>
      <c r="G74" s="19"/>
      <c r="H74" s="56"/>
    </row>
    <row r="75" spans="1:8" ht="11.25" customHeight="1">
      <c r="A75" s="19"/>
      <c r="B75" s="19"/>
      <c r="C75" s="19"/>
      <c r="D75" s="55"/>
      <c r="E75" s="19"/>
      <c r="F75" s="19"/>
      <c r="G75" s="19"/>
      <c r="H75" s="56"/>
    </row>
    <row r="76" spans="1:8" ht="11.25" customHeight="1">
      <c r="A76" s="19"/>
      <c r="B76" s="19"/>
      <c r="C76" s="19"/>
      <c r="D76" s="55"/>
      <c r="E76" s="19"/>
      <c r="F76" s="19"/>
      <c r="G76" s="19"/>
      <c r="H76" s="56"/>
    </row>
    <row r="77" spans="1:8" ht="11.25" customHeight="1">
      <c r="A77" s="19"/>
      <c r="B77" s="19"/>
      <c r="C77" s="19"/>
      <c r="D77" s="55"/>
      <c r="E77" s="19"/>
      <c r="F77" s="19"/>
      <c r="G77" s="19"/>
      <c r="H77" s="56"/>
    </row>
    <row r="78" spans="1:8" ht="11.25" customHeight="1">
      <c r="A78" s="19"/>
      <c r="B78" s="19"/>
      <c r="C78" s="19"/>
      <c r="D78" s="55"/>
      <c r="E78" s="19"/>
      <c r="F78" s="19"/>
      <c r="G78" s="19"/>
      <c r="H78" s="56"/>
    </row>
    <row r="79" spans="1:8" ht="11.25" customHeight="1">
      <c r="A79" s="19"/>
      <c r="B79" s="19"/>
      <c r="C79" s="19"/>
      <c r="D79" s="55"/>
      <c r="E79" s="19"/>
      <c r="F79" s="19"/>
      <c r="G79" s="19"/>
      <c r="H79" s="56"/>
    </row>
    <row r="80" spans="1:4" ht="11.25" customHeight="1">
      <c r="A80" s="19"/>
      <c r="B80" s="19"/>
      <c r="C80" s="19"/>
      <c r="D80" s="55"/>
    </row>
    <row r="81" spans="1:4" ht="11.25" customHeight="1">
      <c r="A81" s="19"/>
      <c r="B81" s="19"/>
      <c r="C81" s="19"/>
      <c r="D81" s="55"/>
    </row>
    <row r="82" spans="1:4" ht="11.25" customHeight="1">
      <c r="A82" s="19"/>
      <c r="B82" s="19"/>
      <c r="C82" s="19"/>
      <c r="D82" s="48"/>
    </row>
    <row r="83" spans="1:4" ht="11.25" customHeight="1">
      <c r="A83" s="19"/>
      <c r="B83" s="19"/>
      <c r="C83" s="19"/>
      <c r="D83" s="19"/>
    </row>
    <row r="84" spans="1:4" ht="11.25" customHeight="1">
      <c r="A84" s="19"/>
      <c r="B84" s="19"/>
      <c r="C84" s="19"/>
      <c r="D84" s="48"/>
    </row>
    <row r="85" spans="1:4" ht="11.25" customHeight="1">
      <c r="A85" s="19"/>
      <c r="B85" s="19"/>
      <c r="C85" s="19"/>
      <c r="D85" s="19"/>
    </row>
    <row r="86" spans="1:4" ht="11.25" customHeight="1">
      <c r="A86" s="19"/>
      <c r="B86" s="19"/>
      <c r="C86" s="19"/>
      <c r="D86" s="19"/>
    </row>
    <row r="87" spans="1:4" ht="11.25" customHeight="1">
      <c r="A87" s="19"/>
      <c r="B87" s="19"/>
      <c r="C87" s="19"/>
      <c r="D87" s="19"/>
    </row>
    <row r="88" spans="1:4" ht="11.25" customHeight="1">
      <c r="A88" s="19"/>
      <c r="B88" s="19"/>
      <c r="C88" s="19"/>
      <c r="D88" s="19"/>
    </row>
    <row r="89" spans="1:4" ht="11.25" customHeight="1">
      <c r="A89" s="19"/>
      <c r="B89" s="19"/>
      <c r="C89" s="19"/>
      <c r="D89" s="19"/>
    </row>
    <row r="90" spans="1:4" ht="11.25" customHeight="1">
      <c r="A90" s="19"/>
      <c r="B90" s="19"/>
      <c r="C90" s="19"/>
      <c r="D90" s="19"/>
    </row>
    <row r="91" spans="1:4" ht="11.25" customHeight="1">
      <c r="A91" s="19"/>
      <c r="B91" s="19"/>
      <c r="C91" s="19"/>
      <c r="D91" s="19"/>
    </row>
    <row r="92" spans="1:4" ht="11.25" customHeight="1">
      <c r="A92" s="19"/>
      <c r="B92" s="19"/>
      <c r="C92" s="19"/>
      <c r="D92" s="19"/>
    </row>
    <row r="93" spans="1:4" ht="11.25" customHeight="1">
      <c r="A93" s="19"/>
      <c r="B93" s="19"/>
      <c r="C93" s="19"/>
      <c r="D93" s="19"/>
    </row>
  </sheetData>
  <mergeCells count="8">
    <mergeCell ref="A67:D67"/>
    <mergeCell ref="A69:D69"/>
    <mergeCell ref="A71:D71"/>
    <mergeCell ref="A5:B20"/>
    <mergeCell ref="A22:B46"/>
    <mergeCell ref="A48:B49"/>
    <mergeCell ref="A51:B59"/>
    <mergeCell ref="A63:B66"/>
  </mergeCells>
  <printOptions/>
  <pageMargins left="0.75" right="0.75" top="0.55" bottom="0.5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O40"/>
  <sheetViews>
    <sheetView view="pageBreakPreview" zoomScaleNormal="75" zoomScaleSheetLayoutView="100" workbookViewId="0" topLeftCell="C1">
      <selection activeCell="C29" sqref="A29:IV32"/>
    </sheetView>
  </sheetViews>
  <sheetFormatPr defaultColWidth="9.00390625" defaultRowHeight="16.5" customHeight="1"/>
  <cols>
    <col min="1" max="1" width="2.00390625" style="0" customWidth="1"/>
    <col min="2" max="2" width="3.625" style="0" customWidth="1"/>
    <col min="3" max="3" width="1.00390625" style="0" customWidth="1"/>
    <col min="4" max="4" width="3.625" style="0" customWidth="1"/>
    <col min="5" max="5" width="11.875" style="0" customWidth="1"/>
    <col min="6" max="6" width="15.125" style="0" customWidth="1"/>
    <col min="7" max="9" width="15.625" style="0" customWidth="1"/>
  </cols>
  <sheetData>
    <row r="1" spans="1:15" s="1" customFormat="1" ht="16.5" customHeight="1" thickBot="1">
      <c r="A1"/>
      <c r="B1" s="338" t="s">
        <v>135</v>
      </c>
      <c r="C1" s="9"/>
      <c r="D1" s="9"/>
      <c r="E1" s="9"/>
      <c r="F1" s="9"/>
      <c r="G1" s="10"/>
      <c r="H1"/>
      <c r="I1" s="11" t="s">
        <v>136</v>
      </c>
      <c r="J1"/>
      <c r="K1"/>
      <c r="L1"/>
      <c r="M1"/>
      <c r="N1"/>
      <c r="O1"/>
    </row>
    <row r="2" spans="1:10" s="1" customFormat="1" ht="16.5" customHeight="1">
      <c r="A2" s="12"/>
      <c r="B2" s="311"/>
      <c r="C2" s="312"/>
      <c r="D2" s="312"/>
      <c r="E2" s="312"/>
      <c r="F2" s="262" t="s">
        <v>137</v>
      </c>
      <c r="G2" s="187" t="s">
        <v>84</v>
      </c>
      <c r="H2" s="104" t="s">
        <v>85</v>
      </c>
      <c r="I2" s="807" t="s">
        <v>485</v>
      </c>
      <c r="J2"/>
    </row>
    <row r="3" spans="1:10" s="1" customFormat="1" ht="16.5" customHeight="1" thickBot="1">
      <c r="A3" s="12"/>
      <c r="B3" s="319" t="s">
        <v>138</v>
      </c>
      <c r="C3" s="320"/>
      <c r="D3" s="320"/>
      <c r="E3" s="320"/>
      <c r="F3" s="327"/>
      <c r="G3" s="188" t="s">
        <v>87</v>
      </c>
      <c r="H3" s="111" t="s">
        <v>88</v>
      </c>
      <c r="I3" s="808"/>
      <c r="J3"/>
    </row>
    <row r="4" spans="1:9" s="1" customFormat="1" ht="16.5" customHeight="1">
      <c r="A4" s="12"/>
      <c r="B4" s="317" t="s">
        <v>139</v>
      </c>
      <c r="C4" s="318"/>
      <c r="D4" s="318"/>
      <c r="E4" s="318"/>
      <c r="F4" s="328"/>
      <c r="G4" s="705">
        <v>23154465</v>
      </c>
      <c r="H4" s="707">
        <v>6052505</v>
      </c>
      <c r="I4" s="269">
        <f>SUM(G4:H4)</f>
        <v>29206970</v>
      </c>
    </row>
    <row r="5" spans="1:9" s="1" customFormat="1" ht="16.5" customHeight="1">
      <c r="A5" s="12"/>
      <c r="B5" s="313"/>
      <c r="C5" s="310"/>
      <c r="D5" s="13" t="s">
        <v>140</v>
      </c>
      <c r="E5" s="14"/>
      <c r="F5" s="329"/>
      <c r="G5" s="706"/>
      <c r="H5" s="708"/>
      <c r="I5" s="322"/>
    </row>
    <row r="6" spans="1:9" s="1" customFormat="1" ht="16.5" customHeight="1">
      <c r="A6" s="12"/>
      <c r="B6" s="313"/>
      <c r="C6" s="310"/>
      <c r="D6" s="15"/>
      <c r="E6" s="13" t="s">
        <v>141</v>
      </c>
      <c r="F6" s="424" t="s">
        <v>142</v>
      </c>
      <c r="G6" s="705">
        <v>10011545</v>
      </c>
      <c r="H6" s="709">
        <v>3258230</v>
      </c>
      <c r="I6" s="425">
        <f aca="true" t="shared" si="0" ref="I6:I28">SUM(G6:H6)</f>
        <v>13269775</v>
      </c>
    </row>
    <row r="7" spans="1:9" s="1" customFormat="1" ht="16.5" customHeight="1">
      <c r="A7" s="12"/>
      <c r="B7" s="313"/>
      <c r="C7" s="310"/>
      <c r="D7" s="15"/>
      <c r="E7" s="15"/>
      <c r="F7" s="426" t="s">
        <v>143</v>
      </c>
      <c r="G7" s="714"/>
      <c r="H7" s="715"/>
      <c r="I7" s="428">
        <f t="shared" si="0"/>
        <v>0</v>
      </c>
    </row>
    <row r="8" spans="1:9" s="1" customFormat="1" ht="16.5" customHeight="1">
      <c r="A8" s="12"/>
      <c r="B8" s="313"/>
      <c r="C8" s="310"/>
      <c r="D8" s="15"/>
      <c r="E8" s="16"/>
      <c r="F8" s="429" t="s">
        <v>144</v>
      </c>
      <c r="G8" s="705">
        <v>4028935</v>
      </c>
      <c r="H8" s="709">
        <v>730288</v>
      </c>
      <c r="I8" s="431">
        <f t="shared" si="0"/>
        <v>4759223</v>
      </c>
    </row>
    <row r="9" spans="1:9" s="1" customFormat="1" ht="16.5" customHeight="1">
      <c r="A9" s="12"/>
      <c r="B9" s="313"/>
      <c r="C9" s="310"/>
      <c r="D9" s="15"/>
      <c r="E9" s="17" t="s">
        <v>145</v>
      </c>
      <c r="F9" s="330"/>
      <c r="G9" s="712">
        <v>7424685</v>
      </c>
      <c r="H9" s="713">
        <v>2063987</v>
      </c>
      <c r="I9" s="323">
        <f t="shared" si="0"/>
        <v>9488672</v>
      </c>
    </row>
    <row r="10" spans="1:9" s="1" customFormat="1" ht="16.5" customHeight="1">
      <c r="A10" s="12"/>
      <c r="B10" s="313"/>
      <c r="C10" s="310"/>
      <c r="D10" s="15"/>
      <c r="E10" s="17" t="s">
        <v>146</v>
      </c>
      <c r="F10" s="330"/>
      <c r="G10" s="712">
        <v>1185500</v>
      </c>
      <c r="H10" s="713"/>
      <c r="I10" s="323">
        <f t="shared" si="0"/>
        <v>1185500</v>
      </c>
    </row>
    <row r="11" spans="1:9" s="1" customFormat="1" ht="16.5" customHeight="1">
      <c r="A11" s="12"/>
      <c r="B11" s="313"/>
      <c r="C11" s="310"/>
      <c r="D11" s="15"/>
      <c r="E11" s="17" t="s">
        <v>147</v>
      </c>
      <c r="F11" s="330"/>
      <c r="G11" s="712">
        <v>503800</v>
      </c>
      <c r="H11" s="713"/>
      <c r="I11" s="323">
        <f t="shared" si="0"/>
        <v>503800</v>
      </c>
    </row>
    <row r="12" spans="1:9" s="1" customFormat="1" ht="16.5" customHeight="1">
      <c r="A12" s="12"/>
      <c r="B12" s="313"/>
      <c r="C12" s="310"/>
      <c r="D12" s="15"/>
      <c r="E12" s="17" t="s">
        <v>148</v>
      </c>
      <c r="F12" s="330"/>
      <c r="G12" s="712"/>
      <c r="H12" s="713"/>
      <c r="I12" s="323">
        <f t="shared" si="0"/>
        <v>0</v>
      </c>
    </row>
    <row r="13" spans="1:15" ht="16.5" customHeight="1">
      <c r="A13" s="12"/>
      <c r="B13" s="313"/>
      <c r="C13" s="310"/>
      <c r="D13" s="15"/>
      <c r="E13" s="17" t="s">
        <v>149</v>
      </c>
      <c r="F13" s="330"/>
      <c r="G13" s="712"/>
      <c r="H13" s="713"/>
      <c r="I13" s="323">
        <f t="shared" si="0"/>
        <v>0</v>
      </c>
      <c r="J13" s="1"/>
      <c r="K13" s="1"/>
      <c r="L13" s="1"/>
      <c r="M13" s="1"/>
      <c r="N13" s="1"/>
      <c r="O13" s="1"/>
    </row>
    <row r="14" spans="1:15" s="1" customFormat="1" ht="16.5" customHeight="1">
      <c r="A14" s="12"/>
      <c r="B14" s="313"/>
      <c r="C14" s="310"/>
      <c r="D14" s="15"/>
      <c r="E14" s="17" t="s">
        <v>471</v>
      </c>
      <c r="F14" s="330"/>
      <c r="G14" s="712"/>
      <c r="H14" s="713"/>
      <c r="I14" s="323">
        <f t="shared" si="0"/>
        <v>0</v>
      </c>
      <c r="K14"/>
      <c r="L14"/>
      <c r="M14"/>
      <c r="N14"/>
      <c r="O14"/>
    </row>
    <row r="15" spans="1:9" s="1" customFormat="1" ht="16.5" customHeight="1">
      <c r="A15" s="12"/>
      <c r="B15" s="313"/>
      <c r="C15" s="310"/>
      <c r="D15" s="15"/>
      <c r="E15" s="17" t="s">
        <v>472</v>
      </c>
      <c r="F15" s="330"/>
      <c r="G15" s="712"/>
      <c r="H15" s="713"/>
      <c r="I15" s="323">
        <f t="shared" si="0"/>
        <v>0</v>
      </c>
    </row>
    <row r="16" spans="1:10" s="1" customFormat="1" ht="16.5" customHeight="1" thickBot="1">
      <c r="A16" s="12"/>
      <c r="B16" s="313"/>
      <c r="C16" s="310"/>
      <c r="D16" s="316"/>
      <c r="E16" s="321" t="s">
        <v>473</v>
      </c>
      <c r="F16" s="331"/>
      <c r="G16" s="705"/>
      <c r="H16" s="709"/>
      <c r="I16" s="324">
        <f t="shared" si="0"/>
        <v>0</v>
      </c>
      <c r="J16"/>
    </row>
    <row r="17" spans="1:9" s="1" customFormat="1" ht="16.5" customHeight="1">
      <c r="A17" s="12"/>
      <c r="B17" s="313"/>
      <c r="C17" s="310"/>
      <c r="D17" s="15" t="s">
        <v>150</v>
      </c>
      <c r="E17" s="318"/>
      <c r="F17" s="328"/>
      <c r="G17" s="710"/>
      <c r="H17" s="711"/>
      <c r="I17" s="325"/>
    </row>
    <row r="18" spans="1:9" s="1" customFormat="1" ht="16.5" customHeight="1">
      <c r="A18" s="12"/>
      <c r="B18" s="313"/>
      <c r="C18" s="310"/>
      <c r="D18" s="15"/>
      <c r="E18" s="803" t="s">
        <v>505</v>
      </c>
      <c r="F18" s="804"/>
      <c r="G18" s="49">
        <v>251300</v>
      </c>
      <c r="H18" s="23"/>
      <c r="I18" s="323">
        <f t="shared" si="0"/>
        <v>251300</v>
      </c>
    </row>
    <row r="19" spans="1:9" s="1" customFormat="1" ht="16.5" customHeight="1">
      <c r="A19" s="12"/>
      <c r="B19" s="313"/>
      <c r="C19" s="310"/>
      <c r="D19" s="15"/>
      <c r="E19" s="803" t="s">
        <v>515</v>
      </c>
      <c r="F19" s="804"/>
      <c r="G19" s="49">
        <v>438565</v>
      </c>
      <c r="H19" s="23"/>
      <c r="I19" s="323">
        <f t="shared" si="0"/>
        <v>438565</v>
      </c>
    </row>
    <row r="20" spans="1:9" s="1" customFormat="1" ht="16.5" customHeight="1">
      <c r="A20" s="12"/>
      <c r="B20" s="313"/>
      <c r="C20" s="310"/>
      <c r="D20" s="15"/>
      <c r="E20" s="803" t="s">
        <v>506</v>
      </c>
      <c r="F20" s="804"/>
      <c r="G20" s="49">
        <v>3110666</v>
      </c>
      <c r="H20" s="23">
        <v>995895</v>
      </c>
      <c r="I20" s="323">
        <f t="shared" si="0"/>
        <v>4106561</v>
      </c>
    </row>
    <row r="21" spans="1:9" s="1" customFormat="1" ht="16.5" customHeight="1">
      <c r="A21" s="12"/>
      <c r="B21" s="313"/>
      <c r="C21" s="310"/>
      <c r="D21" s="15"/>
      <c r="E21" s="803" t="s">
        <v>507</v>
      </c>
      <c r="F21" s="804"/>
      <c r="G21" s="49">
        <v>7214100</v>
      </c>
      <c r="H21" s="23">
        <v>3432092</v>
      </c>
      <c r="I21" s="323">
        <f t="shared" si="0"/>
        <v>10646192</v>
      </c>
    </row>
    <row r="22" spans="1:9" s="1" customFormat="1" ht="16.5" customHeight="1">
      <c r="A22" s="12"/>
      <c r="B22" s="313"/>
      <c r="C22" s="310"/>
      <c r="D22" s="15"/>
      <c r="E22" s="803" t="s">
        <v>508</v>
      </c>
      <c r="F22" s="804"/>
      <c r="G22" s="49">
        <v>1422022</v>
      </c>
      <c r="H22" s="23">
        <v>602279</v>
      </c>
      <c r="I22" s="323">
        <f t="shared" si="0"/>
        <v>2024301</v>
      </c>
    </row>
    <row r="23" spans="1:9" s="1" customFormat="1" ht="16.5" customHeight="1">
      <c r="A23" s="12"/>
      <c r="B23" s="313"/>
      <c r="C23" s="310"/>
      <c r="D23" s="15"/>
      <c r="E23" s="803" t="s">
        <v>509</v>
      </c>
      <c r="F23" s="804"/>
      <c r="G23" s="49">
        <v>4547628</v>
      </c>
      <c r="H23" s="23">
        <v>336794</v>
      </c>
      <c r="I23" s="323">
        <f t="shared" si="0"/>
        <v>4884422</v>
      </c>
    </row>
    <row r="24" spans="1:9" s="1" customFormat="1" ht="16.5" customHeight="1">
      <c r="A24" s="12"/>
      <c r="B24" s="313"/>
      <c r="C24" s="310"/>
      <c r="D24" s="15"/>
      <c r="E24" s="803" t="s">
        <v>510</v>
      </c>
      <c r="F24" s="804"/>
      <c r="G24" s="49">
        <v>4137034</v>
      </c>
      <c r="H24" s="23">
        <v>177255</v>
      </c>
      <c r="I24" s="323">
        <f t="shared" si="0"/>
        <v>4314289</v>
      </c>
    </row>
    <row r="25" spans="1:9" s="1" customFormat="1" ht="16.5" customHeight="1">
      <c r="A25" s="12"/>
      <c r="B25" s="313"/>
      <c r="C25" s="310"/>
      <c r="D25" s="15"/>
      <c r="E25" s="803" t="s">
        <v>511</v>
      </c>
      <c r="F25" s="804"/>
      <c r="G25" s="49">
        <v>2033150</v>
      </c>
      <c r="H25" s="23">
        <v>508190</v>
      </c>
      <c r="I25" s="323">
        <f t="shared" si="0"/>
        <v>2541340</v>
      </c>
    </row>
    <row r="26" spans="1:15" ht="16.5" customHeight="1">
      <c r="A26" s="12"/>
      <c r="B26" s="313"/>
      <c r="C26" s="310"/>
      <c r="D26" s="15"/>
      <c r="E26" s="803" t="s">
        <v>512</v>
      </c>
      <c r="F26" s="804"/>
      <c r="G26" s="41"/>
      <c r="H26" s="40"/>
      <c r="I26" s="323">
        <f t="shared" si="0"/>
        <v>0</v>
      </c>
      <c r="J26" s="1"/>
      <c r="K26" s="1"/>
      <c r="L26" s="1"/>
      <c r="M26" s="1"/>
      <c r="N26" s="1"/>
      <c r="O26" s="1"/>
    </row>
    <row r="27" spans="1:10" ht="16.5" customHeight="1">
      <c r="A27" s="12"/>
      <c r="B27" s="313"/>
      <c r="C27" s="310"/>
      <c r="D27" s="15"/>
      <c r="E27" s="803" t="s">
        <v>513</v>
      </c>
      <c r="F27" s="804"/>
      <c r="G27" s="41"/>
      <c r="H27" s="40"/>
      <c r="I27" s="323">
        <f t="shared" si="0"/>
        <v>0</v>
      </c>
      <c r="J27" s="1"/>
    </row>
    <row r="28" spans="1:10" ht="16.5" customHeight="1" thickBot="1">
      <c r="A28" s="12"/>
      <c r="B28" s="314"/>
      <c r="C28" s="315"/>
      <c r="D28" s="316"/>
      <c r="E28" s="805" t="s">
        <v>514</v>
      </c>
      <c r="F28" s="806"/>
      <c r="G28" s="326"/>
      <c r="H28" s="278"/>
      <c r="I28" s="324">
        <f t="shared" si="0"/>
        <v>0</v>
      </c>
      <c r="J28" s="1"/>
    </row>
    <row r="29" spans="7:8" ht="16.5" customHeight="1">
      <c r="G29" s="18"/>
      <c r="H29" s="18"/>
    </row>
    <row r="30" spans="7:8" ht="16.5" customHeight="1">
      <c r="G30" s="18"/>
      <c r="H30" s="18"/>
    </row>
    <row r="31" spans="7:8" ht="16.5" customHeight="1">
      <c r="G31" s="18"/>
      <c r="H31" s="18"/>
    </row>
    <row r="32" spans="7:8" ht="16.5" customHeight="1">
      <c r="G32" s="18"/>
      <c r="H32" s="18"/>
    </row>
    <row r="33" spans="7:8" ht="16.5" customHeight="1">
      <c r="G33" s="18"/>
      <c r="H33" s="18"/>
    </row>
    <row r="34" spans="7:8" ht="16.5" customHeight="1">
      <c r="G34" s="18"/>
      <c r="H34" s="18"/>
    </row>
    <row r="35" spans="7:8" ht="16.5" customHeight="1">
      <c r="G35" s="18"/>
      <c r="H35" s="18"/>
    </row>
    <row r="36" spans="7:8" ht="16.5" customHeight="1">
      <c r="G36" s="18"/>
      <c r="H36" s="18"/>
    </row>
    <row r="37" spans="7:8" ht="16.5" customHeight="1">
      <c r="G37" s="18"/>
      <c r="H37" s="18"/>
    </row>
    <row r="38" spans="7:8" ht="16.5" customHeight="1">
      <c r="G38" s="18"/>
      <c r="H38" s="18"/>
    </row>
    <row r="39" spans="7:8" ht="16.5" customHeight="1">
      <c r="G39" s="18"/>
      <c r="H39" s="18"/>
    </row>
    <row r="40" spans="7:8" ht="16.5" customHeight="1">
      <c r="G40" s="18"/>
      <c r="H40" s="18"/>
    </row>
  </sheetData>
  <mergeCells count="12">
    <mergeCell ref="E22:F22"/>
    <mergeCell ref="E23:F23"/>
    <mergeCell ref="I2:I3"/>
    <mergeCell ref="E24:F24"/>
    <mergeCell ref="E18:F18"/>
    <mergeCell ref="E19:F19"/>
    <mergeCell ref="E20:F20"/>
    <mergeCell ref="E21:F21"/>
    <mergeCell ref="E26:F26"/>
    <mergeCell ref="E27:F27"/>
    <mergeCell ref="E28:F28"/>
    <mergeCell ref="E25:F25"/>
  </mergeCells>
  <conditionalFormatting sqref="G29:I65536 G1:H3 G5:H5 G17:H28 I1 I4:I28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H67"/>
  <sheetViews>
    <sheetView view="pageBreakPreview" zoomScaleSheetLayoutView="100" workbookViewId="0" topLeftCell="A1">
      <selection activeCell="K15" sqref="K15"/>
    </sheetView>
  </sheetViews>
  <sheetFormatPr defaultColWidth="9.00390625" defaultRowHeight="12" customHeight="1"/>
  <cols>
    <col min="1" max="1" width="2.375" style="19" customWidth="1"/>
    <col min="2" max="2" width="1.625" style="19" customWidth="1"/>
    <col min="3" max="3" width="1.00390625" style="19" customWidth="1"/>
    <col min="4" max="4" width="4.75390625" style="19" customWidth="1"/>
    <col min="5" max="5" width="15.375" style="19" customWidth="1"/>
    <col min="6" max="8" width="15.125" style="19" customWidth="1"/>
    <col min="9" max="16384" width="9.00390625" style="4" customWidth="1"/>
  </cols>
  <sheetData>
    <row r="1" spans="1:8" ht="18" customHeight="1" thickBot="1">
      <c r="A1" s="334" t="s">
        <v>451</v>
      </c>
      <c r="B1" s="20"/>
      <c r="C1" s="20"/>
      <c r="H1" s="52" t="s">
        <v>136</v>
      </c>
    </row>
    <row r="2" spans="1:8" ht="12" customHeight="1">
      <c r="A2" s="157"/>
      <c r="B2" s="158"/>
      <c r="C2" s="158"/>
      <c r="D2" s="158"/>
      <c r="E2" s="220" t="s">
        <v>288</v>
      </c>
      <c r="F2" s="117" t="s">
        <v>84</v>
      </c>
      <c r="G2" s="130" t="s">
        <v>85</v>
      </c>
      <c r="H2" s="809" t="s">
        <v>485</v>
      </c>
    </row>
    <row r="3" spans="1:8" ht="12" customHeight="1" thickBot="1">
      <c r="A3" s="126" t="s">
        <v>452</v>
      </c>
      <c r="B3" s="127"/>
      <c r="C3" s="127"/>
      <c r="D3" s="127"/>
      <c r="E3" s="221"/>
      <c r="F3" s="129" t="s">
        <v>87</v>
      </c>
      <c r="G3" s="131" t="s">
        <v>88</v>
      </c>
      <c r="H3" s="810"/>
    </row>
    <row r="4" spans="1:8" ht="12" customHeight="1">
      <c r="A4" s="119" t="s">
        <v>453</v>
      </c>
      <c r="B4" s="53"/>
      <c r="C4" s="53"/>
      <c r="D4" s="53"/>
      <c r="E4" s="222"/>
      <c r="F4" s="219"/>
      <c r="G4" s="216"/>
      <c r="H4" s="218"/>
    </row>
    <row r="5" spans="1:8" ht="12" customHeight="1">
      <c r="A5" s="733"/>
      <c r="B5" s="764"/>
      <c r="C5" s="734"/>
      <c r="D5" s="25" t="s">
        <v>454</v>
      </c>
      <c r="E5" s="148"/>
      <c r="F5" s="670">
        <v>72</v>
      </c>
      <c r="G5" s="675">
        <v>84</v>
      </c>
      <c r="H5" s="418">
        <f aca="true" t="shared" si="0" ref="H5:H15">SUM(F5:G5)</f>
        <v>156</v>
      </c>
    </row>
    <row r="6" spans="1:8" ht="12" customHeight="1">
      <c r="A6" s="733"/>
      <c r="B6" s="764"/>
      <c r="C6" s="734"/>
      <c r="D6" s="375" t="s">
        <v>455</v>
      </c>
      <c r="E6" s="419"/>
      <c r="F6" s="678">
        <v>6</v>
      </c>
      <c r="G6" s="679">
        <v>7</v>
      </c>
      <c r="H6" s="376">
        <f t="shared" si="0"/>
        <v>13</v>
      </c>
    </row>
    <row r="7" spans="1:8" ht="12" customHeight="1">
      <c r="A7" s="733"/>
      <c r="B7" s="764"/>
      <c r="C7" s="734"/>
      <c r="D7" s="375" t="s">
        <v>456</v>
      </c>
      <c r="E7" s="419"/>
      <c r="F7" s="678">
        <v>27822</v>
      </c>
      <c r="G7" s="679">
        <v>28536</v>
      </c>
      <c r="H7" s="376">
        <f t="shared" si="0"/>
        <v>56358</v>
      </c>
    </row>
    <row r="8" spans="1:8" ht="12" customHeight="1">
      <c r="A8" s="733"/>
      <c r="B8" s="764"/>
      <c r="C8" s="734"/>
      <c r="D8" s="27" t="s">
        <v>457</v>
      </c>
      <c r="E8" s="222"/>
      <c r="F8" s="716">
        <v>13214</v>
      </c>
      <c r="G8" s="717">
        <v>15968</v>
      </c>
      <c r="H8" s="347">
        <f t="shared" si="0"/>
        <v>29182</v>
      </c>
    </row>
    <row r="9" spans="1:8" ht="12" customHeight="1">
      <c r="A9" s="733"/>
      <c r="B9" s="764"/>
      <c r="C9" s="734"/>
      <c r="D9" s="27"/>
      <c r="E9" s="373" t="s">
        <v>458</v>
      </c>
      <c r="F9" s="678">
        <v>327</v>
      </c>
      <c r="G9" s="679">
        <v>3636</v>
      </c>
      <c r="H9" s="356">
        <f t="shared" si="0"/>
        <v>3963</v>
      </c>
    </row>
    <row r="10" spans="1:8" ht="12" customHeight="1">
      <c r="A10" s="733"/>
      <c r="B10" s="764"/>
      <c r="C10" s="734"/>
      <c r="D10" s="27"/>
      <c r="E10" s="373" t="s">
        <v>459</v>
      </c>
      <c r="F10" s="678">
        <v>192</v>
      </c>
      <c r="G10" s="679">
        <v>4</v>
      </c>
      <c r="H10" s="356">
        <f t="shared" si="0"/>
        <v>196</v>
      </c>
    </row>
    <row r="11" spans="1:8" ht="12" customHeight="1">
      <c r="A11" s="733"/>
      <c r="B11" s="764"/>
      <c r="C11" s="734"/>
      <c r="D11" s="27"/>
      <c r="E11" s="373" t="s">
        <v>460</v>
      </c>
      <c r="F11" s="678">
        <v>11391</v>
      </c>
      <c r="G11" s="679">
        <v>11523</v>
      </c>
      <c r="H11" s="356">
        <f t="shared" si="0"/>
        <v>22914</v>
      </c>
    </row>
    <row r="12" spans="1:8" ht="12" customHeight="1">
      <c r="A12" s="733"/>
      <c r="B12" s="764"/>
      <c r="C12" s="734"/>
      <c r="D12" s="27"/>
      <c r="E12" s="385" t="s">
        <v>411</v>
      </c>
      <c r="F12" s="678">
        <v>1304</v>
      </c>
      <c r="G12" s="679">
        <v>805</v>
      </c>
      <c r="H12" s="364">
        <f t="shared" si="0"/>
        <v>2109</v>
      </c>
    </row>
    <row r="13" spans="1:8" ht="12" customHeight="1">
      <c r="A13" s="733"/>
      <c r="B13" s="764"/>
      <c r="C13" s="734"/>
      <c r="D13" s="407" t="s">
        <v>89</v>
      </c>
      <c r="E13" s="422"/>
      <c r="F13" s="718">
        <v>41036</v>
      </c>
      <c r="G13" s="719">
        <v>44504</v>
      </c>
      <c r="H13" s="343">
        <f t="shared" si="0"/>
        <v>85540</v>
      </c>
    </row>
    <row r="14" spans="1:8" ht="12" customHeight="1">
      <c r="A14" s="733"/>
      <c r="B14" s="764"/>
      <c r="C14" s="734"/>
      <c r="D14" s="358" t="s">
        <v>461</v>
      </c>
      <c r="E14" s="624"/>
      <c r="F14" s="113">
        <v>277</v>
      </c>
      <c r="G14" s="697">
        <v>304</v>
      </c>
      <c r="H14" s="359">
        <f t="shared" si="0"/>
        <v>581</v>
      </c>
    </row>
    <row r="15" spans="1:8" ht="12" customHeight="1">
      <c r="A15" s="762"/>
      <c r="B15" s="765"/>
      <c r="C15" s="763"/>
      <c r="D15" s="21" t="s">
        <v>462</v>
      </c>
      <c r="E15" s="149"/>
      <c r="F15" s="671">
        <v>133</v>
      </c>
      <c r="G15" s="676">
        <v>154</v>
      </c>
      <c r="H15" s="140">
        <f t="shared" si="0"/>
        <v>287</v>
      </c>
    </row>
    <row r="16" spans="1:8" ht="12" customHeight="1">
      <c r="A16" s="121" t="s">
        <v>463</v>
      </c>
      <c r="B16" s="26"/>
      <c r="C16" s="26"/>
      <c r="D16" s="26"/>
      <c r="E16" s="148"/>
      <c r="F16" s="672"/>
      <c r="G16" s="699"/>
      <c r="H16" s="138"/>
    </row>
    <row r="17" spans="1:8" ht="12" customHeight="1">
      <c r="A17" s="733"/>
      <c r="B17" s="764"/>
      <c r="C17" s="734"/>
      <c r="D17" s="25" t="s">
        <v>454</v>
      </c>
      <c r="E17" s="148"/>
      <c r="F17" s="670">
        <v>336</v>
      </c>
      <c r="G17" s="675">
        <v>24</v>
      </c>
      <c r="H17" s="418">
        <f aca="true" t="shared" si="1" ref="H17:H27">SUM(F17:G17)</f>
        <v>360</v>
      </c>
    </row>
    <row r="18" spans="1:8" ht="12" customHeight="1">
      <c r="A18" s="733"/>
      <c r="B18" s="764"/>
      <c r="C18" s="734"/>
      <c r="D18" s="375" t="s">
        <v>455</v>
      </c>
      <c r="E18" s="419"/>
      <c r="F18" s="678">
        <v>28</v>
      </c>
      <c r="G18" s="679">
        <v>2</v>
      </c>
      <c r="H18" s="376">
        <f t="shared" si="1"/>
        <v>30</v>
      </c>
    </row>
    <row r="19" spans="1:8" ht="12" customHeight="1">
      <c r="A19" s="733"/>
      <c r="B19" s="764"/>
      <c r="C19" s="734"/>
      <c r="D19" s="375" t="s">
        <v>456</v>
      </c>
      <c r="E19" s="419"/>
      <c r="F19" s="678">
        <v>128262</v>
      </c>
      <c r="G19" s="679">
        <v>8693</v>
      </c>
      <c r="H19" s="376">
        <f t="shared" si="1"/>
        <v>136955</v>
      </c>
    </row>
    <row r="20" spans="1:8" ht="12" customHeight="1">
      <c r="A20" s="733"/>
      <c r="B20" s="764"/>
      <c r="C20" s="734"/>
      <c r="D20" s="27" t="s">
        <v>457</v>
      </c>
      <c r="E20" s="222"/>
      <c r="F20" s="716">
        <v>69240</v>
      </c>
      <c r="G20" s="717">
        <v>3758</v>
      </c>
      <c r="H20" s="347">
        <f t="shared" si="1"/>
        <v>72998</v>
      </c>
    </row>
    <row r="21" spans="1:8" ht="12" customHeight="1">
      <c r="A21" s="733"/>
      <c r="B21" s="764"/>
      <c r="C21" s="734"/>
      <c r="D21" s="27"/>
      <c r="E21" s="373" t="s">
        <v>458</v>
      </c>
      <c r="F21" s="678">
        <v>5207</v>
      </c>
      <c r="G21" s="679"/>
      <c r="H21" s="356">
        <f t="shared" si="1"/>
        <v>5207</v>
      </c>
    </row>
    <row r="22" spans="1:8" ht="12" customHeight="1">
      <c r="A22" s="733"/>
      <c r="B22" s="764"/>
      <c r="C22" s="734"/>
      <c r="D22" s="27"/>
      <c r="E22" s="373" t="s">
        <v>459</v>
      </c>
      <c r="F22" s="678">
        <v>2050</v>
      </c>
      <c r="G22" s="679"/>
      <c r="H22" s="356">
        <f t="shared" si="1"/>
        <v>2050</v>
      </c>
    </row>
    <row r="23" spans="1:8" ht="12" customHeight="1">
      <c r="A23" s="733"/>
      <c r="B23" s="764"/>
      <c r="C23" s="734"/>
      <c r="D23" s="27"/>
      <c r="E23" s="373" t="s">
        <v>460</v>
      </c>
      <c r="F23" s="678">
        <v>52157</v>
      </c>
      <c r="G23" s="679">
        <v>3403</v>
      </c>
      <c r="H23" s="356">
        <f t="shared" si="1"/>
        <v>55560</v>
      </c>
    </row>
    <row r="24" spans="1:8" ht="12" customHeight="1">
      <c r="A24" s="733"/>
      <c r="B24" s="764"/>
      <c r="C24" s="734"/>
      <c r="D24" s="27"/>
      <c r="E24" s="385" t="s">
        <v>411</v>
      </c>
      <c r="F24" s="678">
        <v>9826</v>
      </c>
      <c r="G24" s="679">
        <v>355</v>
      </c>
      <c r="H24" s="364">
        <f t="shared" si="1"/>
        <v>10181</v>
      </c>
    </row>
    <row r="25" spans="1:8" ht="12" customHeight="1">
      <c r="A25" s="733"/>
      <c r="B25" s="764"/>
      <c r="C25" s="734"/>
      <c r="D25" s="407" t="s">
        <v>89</v>
      </c>
      <c r="E25" s="422"/>
      <c r="F25" s="718">
        <v>197502</v>
      </c>
      <c r="G25" s="719">
        <v>12451</v>
      </c>
      <c r="H25" s="343">
        <f t="shared" si="1"/>
        <v>209953</v>
      </c>
    </row>
    <row r="26" spans="1:8" ht="12" customHeight="1">
      <c r="A26" s="733"/>
      <c r="B26" s="764"/>
      <c r="C26" s="734"/>
      <c r="D26" s="358" t="s">
        <v>461</v>
      </c>
      <c r="E26" s="624"/>
      <c r="F26" s="670">
        <v>1244</v>
      </c>
      <c r="G26" s="675">
        <v>86</v>
      </c>
      <c r="H26" s="359">
        <f t="shared" si="1"/>
        <v>1330</v>
      </c>
    </row>
    <row r="27" spans="1:8" ht="12" customHeight="1">
      <c r="A27" s="762"/>
      <c r="B27" s="765"/>
      <c r="C27" s="763"/>
      <c r="D27" s="21" t="s">
        <v>462</v>
      </c>
      <c r="E27" s="149"/>
      <c r="F27" s="671">
        <v>608</v>
      </c>
      <c r="G27" s="676">
        <v>41</v>
      </c>
      <c r="H27" s="140">
        <f t="shared" si="1"/>
        <v>649</v>
      </c>
    </row>
    <row r="28" spans="1:8" ht="12" customHeight="1">
      <c r="A28" s="121" t="s">
        <v>464</v>
      </c>
      <c r="B28" s="26"/>
      <c r="C28" s="26"/>
      <c r="D28" s="26"/>
      <c r="E28" s="148"/>
      <c r="F28" s="672"/>
      <c r="G28" s="699"/>
      <c r="H28" s="138"/>
    </row>
    <row r="29" spans="1:8" ht="12" customHeight="1">
      <c r="A29" s="733"/>
      <c r="B29" s="764"/>
      <c r="C29" s="734"/>
      <c r="D29" s="25" t="s">
        <v>454</v>
      </c>
      <c r="E29" s="148"/>
      <c r="F29" s="26">
        <v>0</v>
      </c>
      <c r="G29" s="700">
        <v>0</v>
      </c>
      <c r="H29" s="418">
        <f aca="true" t="shared" si="2" ref="H29:H39">SUM(F29:G29)</f>
        <v>0</v>
      </c>
    </row>
    <row r="30" spans="1:8" ht="12" customHeight="1">
      <c r="A30" s="733"/>
      <c r="B30" s="764"/>
      <c r="C30" s="734"/>
      <c r="D30" s="375" t="s">
        <v>455</v>
      </c>
      <c r="E30" s="419"/>
      <c r="F30" s="684">
        <v>0</v>
      </c>
      <c r="G30" s="685">
        <v>0</v>
      </c>
      <c r="H30" s="376">
        <f t="shared" si="2"/>
        <v>0</v>
      </c>
    </row>
    <row r="31" spans="1:8" ht="12" customHeight="1">
      <c r="A31" s="733"/>
      <c r="B31" s="764"/>
      <c r="C31" s="734"/>
      <c r="D31" s="375" t="s">
        <v>456</v>
      </c>
      <c r="E31" s="419"/>
      <c r="F31" s="684">
        <v>0</v>
      </c>
      <c r="G31" s="685">
        <v>0</v>
      </c>
      <c r="H31" s="376">
        <f t="shared" si="2"/>
        <v>0</v>
      </c>
    </row>
    <row r="32" spans="1:8" ht="12" customHeight="1">
      <c r="A32" s="733"/>
      <c r="B32" s="764"/>
      <c r="C32" s="734"/>
      <c r="D32" s="27" t="s">
        <v>457</v>
      </c>
      <c r="E32" s="222"/>
      <c r="F32" s="680">
        <v>0</v>
      </c>
      <c r="G32" s="681">
        <v>0</v>
      </c>
      <c r="H32" s="356">
        <f t="shared" si="2"/>
        <v>0</v>
      </c>
    </row>
    <row r="33" spans="1:8" ht="12" customHeight="1">
      <c r="A33" s="733"/>
      <c r="B33" s="764"/>
      <c r="C33" s="734"/>
      <c r="D33" s="27"/>
      <c r="E33" s="373" t="s">
        <v>458</v>
      </c>
      <c r="F33" s="680">
        <v>0</v>
      </c>
      <c r="G33" s="681">
        <v>0</v>
      </c>
      <c r="H33" s="356">
        <f t="shared" si="2"/>
        <v>0</v>
      </c>
    </row>
    <row r="34" spans="1:8" ht="12" customHeight="1">
      <c r="A34" s="733"/>
      <c r="B34" s="764"/>
      <c r="C34" s="734"/>
      <c r="D34" s="27"/>
      <c r="E34" s="373" t="s">
        <v>459</v>
      </c>
      <c r="F34" s="680">
        <v>0</v>
      </c>
      <c r="G34" s="681">
        <v>0</v>
      </c>
      <c r="H34" s="356">
        <f t="shared" si="2"/>
        <v>0</v>
      </c>
    </row>
    <row r="35" spans="1:8" ht="12" customHeight="1">
      <c r="A35" s="733"/>
      <c r="B35" s="764"/>
      <c r="C35" s="734"/>
      <c r="D35" s="27"/>
      <c r="E35" s="373" t="s">
        <v>460</v>
      </c>
      <c r="F35" s="680">
        <v>0</v>
      </c>
      <c r="G35" s="681">
        <v>0</v>
      </c>
      <c r="H35" s="356">
        <f t="shared" si="2"/>
        <v>0</v>
      </c>
    </row>
    <row r="36" spans="1:8" ht="12" customHeight="1">
      <c r="A36" s="733"/>
      <c r="B36" s="764"/>
      <c r="C36" s="734"/>
      <c r="D36" s="27"/>
      <c r="E36" s="385" t="s">
        <v>411</v>
      </c>
      <c r="F36" s="680">
        <v>0</v>
      </c>
      <c r="G36" s="681">
        <v>0</v>
      </c>
      <c r="H36" s="356">
        <f t="shared" si="2"/>
        <v>0</v>
      </c>
    </row>
    <row r="37" spans="1:8" ht="12" customHeight="1">
      <c r="A37" s="733"/>
      <c r="B37" s="764"/>
      <c r="C37" s="734"/>
      <c r="D37" s="407" t="s">
        <v>89</v>
      </c>
      <c r="E37" s="422"/>
      <c r="F37" s="695">
        <v>0</v>
      </c>
      <c r="G37" s="698">
        <v>0</v>
      </c>
      <c r="H37" s="343">
        <f t="shared" si="2"/>
        <v>0</v>
      </c>
    </row>
    <row r="38" spans="1:8" ht="12" customHeight="1">
      <c r="A38" s="733"/>
      <c r="B38" s="764"/>
      <c r="C38" s="734"/>
      <c r="D38" s="358" t="s">
        <v>461</v>
      </c>
      <c r="E38" s="624"/>
      <c r="F38" s="692">
        <v>0</v>
      </c>
      <c r="G38" s="693">
        <v>0</v>
      </c>
      <c r="H38" s="625">
        <f t="shared" si="2"/>
        <v>0</v>
      </c>
    </row>
    <row r="39" spans="1:8" ht="12" customHeight="1">
      <c r="A39" s="762"/>
      <c r="B39" s="765"/>
      <c r="C39" s="763"/>
      <c r="D39" s="21" t="s">
        <v>462</v>
      </c>
      <c r="E39" s="149"/>
      <c r="F39" s="686">
        <v>0</v>
      </c>
      <c r="G39" s="687">
        <v>0</v>
      </c>
      <c r="H39" s="408">
        <f t="shared" si="2"/>
        <v>0</v>
      </c>
    </row>
    <row r="40" spans="1:8" ht="12" customHeight="1">
      <c r="A40" s="121" t="s">
        <v>465</v>
      </c>
      <c r="B40" s="26"/>
      <c r="C40" s="26"/>
      <c r="D40" s="26"/>
      <c r="E40" s="148"/>
      <c r="F40" s="672"/>
      <c r="G40" s="699"/>
      <c r="H40" s="138"/>
    </row>
    <row r="41" spans="1:8" ht="12" customHeight="1">
      <c r="A41" s="733"/>
      <c r="B41" s="764"/>
      <c r="C41" s="734"/>
      <c r="D41" s="25" t="s">
        <v>454</v>
      </c>
      <c r="E41" s="148"/>
      <c r="F41" s="26">
        <v>0</v>
      </c>
      <c r="G41" s="700">
        <v>0</v>
      </c>
      <c r="H41" s="418">
        <f aca="true" t="shared" si="3" ref="H41:H51">SUM(F41:G41)</f>
        <v>0</v>
      </c>
    </row>
    <row r="42" spans="1:8" ht="12" customHeight="1">
      <c r="A42" s="733"/>
      <c r="B42" s="764"/>
      <c r="C42" s="734"/>
      <c r="D42" s="375" t="s">
        <v>455</v>
      </c>
      <c r="E42" s="419"/>
      <c r="F42" s="684">
        <v>0</v>
      </c>
      <c r="G42" s="685">
        <v>0</v>
      </c>
      <c r="H42" s="376">
        <f t="shared" si="3"/>
        <v>0</v>
      </c>
    </row>
    <row r="43" spans="1:8" ht="12" customHeight="1">
      <c r="A43" s="733"/>
      <c r="B43" s="764"/>
      <c r="C43" s="734"/>
      <c r="D43" s="375" t="s">
        <v>456</v>
      </c>
      <c r="E43" s="419"/>
      <c r="F43" s="680">
        <v>0</v>
      </c>
      <c r="G43" s="681">
        <v>0</v>
      </c>
      <c r="H43" s="356">
        <f t="shared" si="3"/>
        <v>0</v>
      </c>
    </row>
    <row r="44" spans="1:8" ht="12" customHeight="1">
      <c r="A44" s="733"/>
      <c r="B44" s="764"/>
      <c r="C44" s="734"/>
      <c r="D44" s="27" t="s">
        <v>457</v>
      </c>
      <c r="E44" s="222"/>
      <c r="F44" s="680">
        <v>0</v>
      </c>
      <c r="G44" s="681">
        <v>0</v>
      </c>
      <c r="H44" s="356">
        <f t="shared" si="3"/>
        <v>0</v>
      </c>
    </row>
    <row r="45" spans="1:8" ht="12" customHeight="1">
      <c r="A45" s="733"/>
      <c r="B45" s="764"/>
      <c r="C45" s="734"/>
      <c r="D45" s="27"/>
      <c r="E45" s="373" t="s">
        <v>458</v>
      </c>
      <c r="F45" s="680">
        <v>0</v>
      </c>
      <c r="G45" s="681">
        <v>0</v>
      </c>
      <c r="H45" s="356">
        <f t="shared" si="3"/>
        <v>0</v>
      </c>
    </row>
    <row r="46" spans="1:8" ht="12" customHeight="1">
      <c r="A46" s="733"/>
      <c r="B46" s="764"/>
      <c r="C46" s="734"/>
      <c r="D46" s="27"/>
      <c r="E46" s="373" t="s">
        <v>459</v>
      </c>
      <c r="F46" s="680">
        <v>0</v>
      </c>
      <c r="G46" s="681">
        <v>0</v>
      </c>
      <c r="H46" s="356">
        <f t="shared" si="3"/>
        <v>0</v>
      </c>
    </row>
    <row r="47" spans="1:8" ht="12" customHeight="1">
      <c r="A47" s="733"/>
      <c r="B47" s="764"/>
      <c r="C47" s="734"/>
      <c r="D47" s="27"/>
      <c r="E47" s="373" t="s">
        <v>460</v>
      </c>
      <c r="F47" s="680">
        <v>0</v>
      </c>
      <c r="G47" s="681">
        <v>0</v>
      </c>
      <c r="H47" s="356">
        <f t="shared" si="3"/>
        <v>0</v>
      </c>
    </row>
    <row r="48" spans="1:8" ht="12" customHeight="1">
      <c r="A48" s="733"/>
      <c r="B48" s="764"/>
      <c r="C48" s="734"/>
      <c r="D48" s="27"/>
      <c r="E48" s="385" t="s">
        <v>411</v>
      </c>
      <c r="F48" s="680">
        <v>0</v>
      </c>
      <c r="G48" s="681">
        <v>0</v>
      </c>
      <c r="H48" s="356">
        <f t="shared" si="3"/>
        <v>0</v>
      </c>
    </row>
    <row r="49" spans="1:8" ht="12" customHeight="1">
      <c r="A49" s="733"/>
      <c r="B49" s="764"/>
      <c r="C49" s="734"/>
      <c r="D49" s="407" t="s">
        <v>89</v>
      </c>
      <c r="E49" s="422"/>
      <c r="F49" s="695">
        <v>0</v>
      </c>
      <c r="G49" s="698">
        <v>0</v>
      </c>
      <c r="H49" s="343">
        <f t="shared" si="3"/>
        <v>0</v>
      </c>
    </row>
    <row r="50" spans="1:8" ht="12" customHeight="1">
      <c r="A50" s="733"/>
      <c r="B50" s="764"/>
      <c r="C50" s="734"/>
      <c r="D50" s="358" t="s">
        <v>461</v>
      </c>
      <c r="E50" s="624"/>
      <c r="F50" s="696">
        <v>0</v>
      </c>
      <c r="G50" s="701">
        <v>0</v>
      </c>
      <c r="H50" s="359">
        <f t="shared" si="3"/>
        <v>0</v>
      </c>
    </row>
    <row r="51" spans="1:8" ht="12" customHeight="1" thickBot="1">
      <c r="A51" s="735"/>
      <c r="B51" s="761"/>
      <c r="C51" s="736"/>
      <c r="D51" s="392" t="s">
        <v>462</v>
      </c>
      <c r="E51" s="421"/>
      <c r="F51" s="127">
        <v>0</v>
      </c>
      <c r="G51" s="694">
        <v>0</v>
      </c>
      <c r="H51" s="420">
        <f t="shared" si="3"/>
        <v>0</v>
      </c>
    </row>
    <row r="52" spans="1:8" ht="12" customHeight="1">
      <c r="A52" s="119" t="s">
        <v>466</v>
      </c>
      <c r="B52" s="53"/>
      <c r="C52" s="53"/>
      <c r="D52" s="53"/>
      <c r="E52" s="222"/>
      <c r="F52" s="223"/>
      <c r="G52" s="702"/>
      <c r="H52" s="218"/>
    </row>
    <row r="53" spans="1:8" ht="12" customHeight="1">
      <c r="A53" s="733"/>
      <c r="B53" s="764"/>
      <c r="C53" s="734"/>
      <c r="D53" s="25" t="s">
        <v>454</v>
      </c>
      <c r="E53" s="148"/>
      <c r="F53" s="670">
        <v>408</v>
      </c>
      <c r="G53" s="675">
        <v>108</v>
      </c>
      <c r="H53" s="345">
        <f aca="true" t="shared" si="4" ref="H53:H63">SUM(F53:G53)</f>
        <v>516</v>
      </c>
    </row>
    <row r="54" spans="1:8" ht="12" customHeight="1">
      <c r="A54" s="733"/>
      <c r="B54" s="764"/>
      <c r="C54" s="734"/>
      <c r="D54" s="375" t="s">
        <v>455</v>
      </c>
      <c r="E54" s="419"/>
      <c r="F54" s="678">
        <v>34</v>
      </c>
      <c r="G54" s="679">
        <v>9</v>
      </c>
      <c r="H54" s="356">
        <f t="shared" si="4"/>
        <v>43</v>
      </c>
    </row>
    <row r="55" spans="1:8" ht="12" customHeight="1">
      <c r="A55" s="733"/>
      <c r="B55" s="764"/>
      <c r="C55" s="734"/>
      <c r="D55" s="375" t="s">
        <v>456</v>
      </c>
      <c r="E55" s="419"/>
      <c r="F55" s="678">
        <v>156084</v>
      </c>
      <c r="G55" s="679">
        <v>37229</v>
      </c>
      <c r="H55" s="356">
        <f t="shared" si="4"/>
        <v>193313</v>
      </c>
    </row>
    <row r="56" spans="1:8" ht="12" customHeight="1">
      <c r="A56" s="733"/>
      <c r="B56" s="764"/>
      <c r="C56" s="734"/>
      <c r="D56" s="27" t="s">
        <v>457</v>
      </c>
      <c r="E56" s="222"/>
      <c r="F56" s="716">
        <v>82454</v>
      </c>
      <c r="G56" s="717">
        <v>19726</v>
      </c>
      <c r="H56" s="356">
        <f t="shared" si="4"/>
        <v>102180</v>
      </c>
    </row>
    <row r="57" spans="1:8" ht="12" customHeight="1">
      <c r="A57" s="733"/>
      <c r="B57" s="764"/>
      <c r="C57" s="734"/>
      <c r="D57" s="27"/>
      <c r="E57" s="373" t="s">
        <v>458</v>
      </c>
      <c r="F57" s="678">
        <v>5534</v>
      </c>
      <c r="G57" s="679">
        <v>3636</v>
      </c>
      <c r="H57" s="356">
        <f t="shared" si="4"/>
        <v>9170</v>
      </c>
    </row>
    <row r="58" spans="1:8" ht="12" customHeight="1">
      <c r="A58" s="733"/>
      <c r="B58" s="764"/>
      <c r="C58" s="734"/>
      <c r="D58" s="27"/>
      <c r="E58" s="373" t="s">
        <v>459</v>
      </c>
      <c r="F58" s="678">
        <v>2242</v>
      </c>
      <c r="G58" s="679">
        <v>4</v>
      </c>
      <c r="H58" s="356">
        <f t="shared" si="4"/>
        <v>2246</v>
      </c>
    </row>
    <row r="59" spans="1:8" ht="12" customHeight="1">
      <c r="A59" s="733"/>
      <c r="B59" s="764"/>
      <c r="C59" s="734"/>
      <c r="D59" s="27"/>
      <c r="E59" s="373" t="s">
        <v>460</v>
      </c>
      <c r="F59" s="678">
        <v>63548</v>
      </c>
      <c r="G59" s="679">
        <v>14926</v>
      </c>
      <c r="H59" s="356">
        <f t="shared" si="4"/>
        <v>78474</v>
      </c>
    </row>
    <row r="60" spans="1:8" ht="12" customHeight="1">
      <c r="A60" s="733"/>
      <c r="B60" s="764"/>
      <c r="C60" s="734"/>
      <c r="D60" s="27"/>
      <c r="E60" s="385" t="s">
        <v>411</v>
      </c>
      <c r="F60" s="678">
        <v>11130</v>
      </c>
      <c r="G60" s="679">
        <v>1160</v>
      </c>
      <c r="H60" s="356">
        <f t="shared" si="4"/>
        <v>12290</v>
      </c>
    </row>
    <row r="61" spans="1:8" ht="12" customHeight="1">
      <c r="A61" s="733"/>
      <c r="B61" s="764"/>
      <c r="C61" s="734"/>
      <c r="D61" s="407" t="s">
        <v>89</v>
      </c>
      <c r="E61" s="422"/>
      <c r="F61" s="718">
        <v>238538</v>
      </c>
      <c r="G61" s="719">
        <v>56955</v>
      </c>
      <c r="H61" s="343">
        <f t="shared" si="4"/>
        <v>295493</v>
      </c>
    </row>
    <row r="62" spans="1:8" ht="12" customHeight="1">
      <c r="A62" s="733"/>
      <c r="B62" s="764"/>
      <c r="C62" s="734"/>
      <c r="D62" s="358" t="s">
        <v>461</v>
      </c>
      <c r="E62" s="624"/>
      <c r="F62" s="113">
        <v>1521</v>
      </c>
      <c r="G62" s="697">
        <v>390</v>
      </c>
      <c r="H62" s="359">
        <f t="shared" si="4"/>
        <v>1911</v>
      </c>
    </row>
    <row r="63" spans="1:8" ht="12" customHeight="1">
      <c r="A63" s="733"/>
      <c r="B63" s="764"/>
      <c r="C63" s="734"/>
      <c r="D63" s="407" t="s">
        <v>462</v>
      </c>
      <c r="E63" s="422"/>
      <c r="F63" s="671">
        <v>741</v>
      </c>
      <c r="G63" s="676">
        <v>195</v>
      </c>
      <c r="H63" s="343">
        <f t="shared" si="4"/>
        <v>936</v>
      </c>
    </row>
    <row r="64" spans="1:8" ht="12" customHeight="1">
      <c r="A64" s="733"/>
      <c r="B64" s="764"/>
      <c r="C64" s="734"/>
      <c r="D64" s="27" t="s">
        <v>467</v>
      </c>
      <c r="E64" s="222"/>
      <c r="F64" s="703"/>
      <c r="G64" s="704"/>
      <c r="H64" s="414"/>
    </row>
    <row r="65" spans="1:8" ht="12" customHeight="1">
      <c r="A65" s="733"/>
      <c r="B65" s="764"/>
      <c r="C65" s="734"/>
      <c r="D65" s="27"/>
      <c r="E65" s="373" t="s">
        <v>468</v>
      </c>
      <c r="F65" s="678">
        <v>145890</v>
      </c>
      <c r="G65" s="679">
        <v>34152</v>
      </c>
      <c r="H65" s="376">
        <f>SUM(F65:G65)</f>
        <v>180042</v>
      </c>
    </row>
    <row r="66" spans="1:8" ht="12" customHeight="1">
      <c r="A66" s="733"/>
      <c r="B66" s="764"/>
      <c r="C66" s="734"/>
      <c r="D66" s="27"/>
      <c r="E66" s="373" t="s">
        <v>469</v>
      </c>
      <c r="F66" s="678">
        <v>6258</v>
      </c>
      <c r="G66" s="679">
        <v>1976</v>
      </c>
      <c r="H66" s="376">
        <f>SUM(F66:G66)</f>
        <v>8234</v>
      </c>
    </row>
    <row r="67" spans="1:8" ht="12" customHeight="1" thickBot="1">
      <c r="A67" s="735"/>
      <c r="B67" s="761"/>
      <c r="C67" s="736"/>
      <c r="D67" s="151"/>
      <c r="E67" s="390" t="s">
        <v>470</v>
      </c>
      <c r="F67" s="682">
        <v>3936</v>
      </c>
      <c r="G67" s="683">
        <v>1101</v>
      </c>
      <c r="H67" s="393">
        <f>SUM(F67:G67)</f>
        <v>5037</v>
      </c>
    </row>
  </sheetData>
  <mergeCells count="6">
    <mergeCell ref="H2:H3"/>
    <mergeCell ref="A41:C51"/>
    <mergeCell ref="A53:C67"/>
    <mergeCell ref="A5:C15"/>
    <mergeCell ref="A17:C27"/>
    <mergeCell ref="A29:C39"/>
  </mergeCells>
  <conditionalFormatting sqref="H4:H67 F68:H65536 H1 F1:G4 F8:G8 F13:G13 F16:G16 F20:G20 F25:G25 F28:G52 F56:G56 F61:G61 F64:G64">
    <cfRule type="cellIs" priority="1" dxfId="0" operator="equal" stopIfTrue="1">
      <formula>0</formula>
    </cfRule>
  </conditionalFormatting>
  <printOptions/>
  <pageMargins left="0.75" right="0.75" top="0.54" bottom="0.4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財務調査課</dc:creator>
  <cp:keywords/>
  <dc:description/>
  <cp:lastModifiedBy>茨城県</cp:lastModifiedBy>
  <cp:lastPrinted>2008-03-11T08:27:07Z</cp:lastPrinted>
  <dcterms:created xsi:type="dcterms:W3CDTF">2007-09-07T04:31:42Z</dcterms:created>
  <dcterms:modified xsi:type="dcterms:W3CDTF">2010-03-23T06:47:35Z</dcterms:modified>
  <cp:category/>
  <cp:version/>
  <cp:contentType/>
  <cp:contentStatus/>
</cp:coreProperties>
</file>