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２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給与費（第8表）" sheetId="8" r:id="rId8"/>
  </sheets>
  <definedNames>
    <definedName name="_xlnm.Print_Area" localSheetId="1">'２０表（第2表）'!$A$1:$P$54</definedName>
    <definedName name="_xlnm.Print_Area" localSheetId="2">'２１表（第3表）'!$A$1:$AL$35</definedName>
    <definedName name="_xlnm.Print_Area" localSheetId="3">'２２表（第4表）'!$A$1:$P$62</definedName>
    <definedName name="_xlnm.Print_Area" localSheetId="5">'２３表(第6表)'!$A$1:$P$73</definedName>
    <definedName name="_xlnm.Print_Area" localSheetId="6">'２４表（第7表）'!$A$1:$P$29</definedName>
    <definedName name="_xlnm.Print_Area" localSheetId="0">'２表（第1表）'!$A$1:$P$60</definedName>
    <definedName name="_xlnm.Print_Area" localSheetId="7">'給与費（第8表）'!$A$1:$O$20</definedName>
    <definedName name="_xlnm.Print_Area" localSheetId="4">'財務分析（第5表）'!$B$1:$Q$32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3">'２２表（第4表）'!$A:$D,'２２表（第4表）'!$1:$4</definedName>
    <definedName name="_xlnm.Print_Titles" localSheetId="5">'２３表(第6表)'!$A:$D,'２３表(第6表)'!$1:$4</definedName>
    <definedName name="_xlnm.Print_Titles" localSheetId="6">'２４表（第7表）'!$A:$D,'２４表（第7表）'!$1:$4</definedName>
    <definedName name="_xlnm.Print_Titles" localSheetId="0">'２表（第1表）'!$3:$6</definedName>
    <definedName name="_xlnm.Print_Titles" localSheetId="7">'給与費（第8表）'!$A:$C,'給与費（第8表）'!$1:$4</definedName>
    <definedName name="_xlnm.Print_Titles" localSheetId="4">'財務分析（第5表）'!$1:$4</definedName>
  </definedNames>
  <calcPr fullCalcOnLoad="1"/>
</workbook>
</file>

<file path=xl/sharedStrings.xml><?xml version="1.0" encoding="utf-8"?>
<sst xmlns="http://schemas.openxmlformats.org/spreadsheetml/2006/main" count="823" uniqueCount="438">
  <si>
    <t>３．基本給（千円）　　（ａ）</t>
  </si>
  <si>
    <t>４．手　当（千円）　　（b）</t>
  </si>
  <si>
    <t>チェック</t>
  </si>
  <si>
    <t>有形固定資産</t>
  </si>
  <si>
    <t>固定資産</t>
  </si>
  <si>
    <t>流動資産うち</t>
  </si>
  <si>
    <t>資産合計</t>
  </si>
  <si>
    <t>固定負債</t>
  </si>
  <si>
    <t>流動負債</t>
  </si>
  <si>
    <t>負債合計</t>
  </si>
  <si>
    <t>資本金</t>
  </si>
  <si>
    <t>自己資本金</t>
  </si>
  <si>
    <t>借入資本金</t>
  </si>
  <si>
    <t>剰余金</t>
  </si>
  <si>
    <t>資本剰余金</t>
  </si>
  <si>
    <t>利益剰余金</t>
  </si>
  <si>
    <t>資本合計</t>
  </si>
  <si>
    <t>負債資本合計</t>
  </si>
  <si>
    <t>経常損益</t>
  </si>
  <si>
    <t>（％）</t>
  </si>
  <si>
    <t>日立市</t>
  </si>
  <si>
    <t>082023</t>
  </si>
  <si>
    <t>稲敷市</t>
  </si>
  <si>
    <t>082295</t>
  </si>
  <si>
    <t>082121</t>
  </si>
  <si>
    <t>082147</t>
  </si>
  <si>
    <t>082155</t>
  </si>
  <si>
    <t>082236</t>
  </si>
  <si>
    <t>083020</t>
  </si>
  <si>
    <t>非設置</t>
  </si>
  <si>
    <t>地下水</t>
  </si>
  <si>
    <t>ダム等</t>
  </si>
  <si>
    <t>設置</t>
  </si>
  <si>
    <t>（常陸太田工水）</t>
  </si>
  <si>
    <t>（金砂郷工水）</t>
  </si>
  <si>
    <t>（円・銭／ｍ3）</t>
  </si>
  <si>
    <t>２．供用開始（予定）年月日</t>
  </si>
  <si>
    <t>４．給水先事業所数</t>
  </si>
  <si>
    <t>（１２）うち翌年度へ繰越される支出の財源充当額（Ｂ）</t>
  </si>
  <si>
    <t>笠間市</t>
  </si>
  <si>
    <t>（８）交付公債</t>
  </si>
  <si>
    <t>（９）その他</t>
  </si>
  <si>
    <t>13．他会計繰入金合計</t>
  </si>
  <si>
    <t>11．収益的支出に充てた企業債</t>
  </si>
  <si>
    <t>12．収益的支出に充てた他会計借入金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</si>
  <si>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</si>
  <si>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</si>
  <si>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</si>
  <si>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</si>
  <si>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</si>
  <si>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</si>
  <si>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</si>
  <si>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</si>
  <si>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</si>
  <si>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</si>
  <si>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</si>
  <si>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</si>
  <si>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</si>
  <si>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</si>
  <si>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</si>
  <si>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</si>
  <si>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</si>
  <si>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</si>
  <si>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</si>
  <si>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常陸太田市</t>
  </si>
  <si>
    <t>高萩市</t>
  </si>
  <si>
    <t>北茨城市</t>
  </si>
  <si>
    <t>潮来市</t>
  </si>
  <si>
    <t>茨城町</t>
  </si>
  <si>
    <t>高萩・北茨城広域</t>
  </si>
  <si>
    <t>項　　　　　目</t>
  </si>
  <si>
    <t>（第1工水）</t>
  </si>
  <si>
    <t>（第２工水）</t>
  </si>
  <si>
    <t>工業用水道企業団</t>
  </si>
  <si>
    <t>１．建設開始年月日</t>
  </si>
  <si>
    <t>一部給水</t>
  </si>
  <si>
    <t>全部給水</t>
  </si>
  <si>
    <t>３．法適用年月日</t>
  </si>
  <si>
    <t>５．１ｍ3当たりの建設単価　（円）</t>
  </si>
  <si>
    <t>６．管理者設置状況</t>
  </si>
  <si>
    <t>７．建設事業費</t>
  </si>
  <si>
    <t>（1）総事業費</t>
  </si>
  <si>
    <t>計画</t>
  </si>
  <si>
    <t>（千円）</t>
  </si>
  <si>
    <t>実績</t>
  </si>
  <si>
    <t>ア国庫補助金　</t>
  </si>
  <si>
    <t>イ企業債　　　　</t>
  </si>
  <si>
    <t>ウ他会計繰入金</t>
  </si>
  <si>
    <t>エその他　　　　</t>
  </si>
  <si>
    <t>（2）補助対象事業費</t>
  </si>
  <si>
    <t>（3）基準料金（円・銭／ｍ3）</t>
  </si>
  <si>
    <t>（４）妥当投資額　　（千円）</t>
  </si>
  <si>
    <t>８．施設及び業務</t>
  </si>
  <si>
    <t>（１）水源の種類</t>
  </si>
  <si>
    <t>（２）取水能力</t>
  </si>
  <si>
    <t>（ｍ3／日）</t>
  </si>
  <si>
    <t>その他</t>
  </si>
  <si>
    <t>（３）水利権</t>
  </si>
  <si>
    <t>（４）導水管延長</t>
  </si>
  <si>
    <t>（ｍ）</t>
  </si>
  <si>
    <t>（５）送水管延長</t>
  </si>
  <si>
    <t>（ｍ）</t>
  </si>
  <si>
    <t>（６）配水管延長</t>
  </si>
  <si>
    <t>（ｍ）</t>
  </si>
  <si>
    <t>（７）導送配水ポンプ設置数</t>
  </si>
  <si>
    <t>（８）浄水場設置数</t>
  </si>
  <si>
    <t>（９）配水池設置数</t>
  </si>
  <si>
    <t>（１０）配水能力　</t>
  </si>
  <si>
    <t>現在</t>
  </si>
  <si>
    <t>（１１）年間総配水量（千ｍ3）</t>
  </si>
  <si>
    <t>（１２）１日平均配水量（ｍ3）</t>
  </si>
  <si>
    <t>（１３）契約水量</t>
  </si>
  <si>
    <t>（１４）有収水量　</t>
  </si>
  <si>
    <t>計量分</t>
  </si>
  <si>
    <t>（千ｍ3）</t>
  </si>
  <si>
    <t>料金算定分</t>
  </si>
  <si>
    <t>９．料金</t>
  </si>
  <si>
    <t>（１）料金　</t>
  </si>
  <si>
    <t>基本料金</t>
  </si>
  <si>
    <t>特定料金</t>
  </si>
  <si>
    <t>超過料金</t>
  </si>
  <si>
    <t>（３）現行料金実施年月日</t>
  </si>
  <si>
    <t>（４）その他営業協力金等（円・銭／ｍ3）</t>
  </si>
  <si>
    <t>１０．職員数</t>
  </si>
  <si>
    <t>（人）</t>
  </si>
  <si>
    <t>（１）損益勘定所属職員</t>
  </si>
  <si>
    <t>（２）資本勘定所属職員</t>
  </si>
  <si>
    <t>　　　　　　　　　計</t>
  </si>
  <si>
    <t>（２）実質料金改定率（％）</t>
  </si>
  <si>
    <t>工 業 用 水 道 事 業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</si>
  <si>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</si>
  <si>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</si>
  <si>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</si>
  <si>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</si>
  <si>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</si>
  <si>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</si>
  <si>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</si>
  <si>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</si>
  <si>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</si>
  <si>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</si>
  <si>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</si>
  <si>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</si>
  <si>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</si>
  <si>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</si>
  <si>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</si>
  <si>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</si>
  <si>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</si>
  <si>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</si>
  <si>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原水及び浄水費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</si>
  <si>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</si>
  <si>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</si>
  <si>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</si>
  <si>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</si>
  <si>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</si>
  <si>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</si>
  <si>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</si>
  <si>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</si>
  <si>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</si>
  <si>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</si>
  <si>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</si>
  <si>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</si>
  <si>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</si>
  <si>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</si>
  <si>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</si>
  <si>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</si>
  <si>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</si>
  <si>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</si>
  <si>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</si>
  <si>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</si>
  <si>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</si>
  <si>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　　　　（Ａ）－（Ｄ）</t>
  </si>
  <si>
    <t>９．前年度繰越利益剰余金（又は欠損金）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</si>
  <si>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</si>
  <si>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</si>
  <si>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</si>
  <si>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</si>
  <si>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</si>
  <si>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</si>
  <si>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４．経常損失（▲）</t>
  </si>
  <si>
    <t>８．純損失（▲）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</si>
  <si>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</si>
  <si>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</si>
  <si>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</si>
  <si>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</si>
  <si>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</si>
  <si>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</si>
  <si>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給水原価</t>
  </si>
  <si>
    <t>1ｍ3当り（円）</t>
  </si>
  <si>
    <t>（％）</t>
  </si>
  <si>
    <t>１．職員給与費</t>
  </si>
  <si>
    <t>（１）基本給</t>
  </si>
  <si>
    <t>－</t>
  </si>
  <si>
    <t>（２）手当</t>
  </si>
  <si>
    <t>－</t>
  </si>
  <si>
    <t>（３）賃金</t>
  </si>
  <si>
    <t>－</t>
  </si>
  <si>
    <t>（４）退職給与金</t>
  </si>
  <si>
    <t>－</t>
  </si>
  <si>
    <t>（５）法定福利費</t>
  </si>
  <si>
    <t>－</t>
  </si>
  <si>
    <t>（６）計</t>
  </si>
  <si>
    <t>－</t>
  </si>
  <si>
    <t>２．支払利息</t>
  </si>
  <si>
    <t>－</t>
  </si>
  <si>
    <t>（１）一時借入金利息</t>
  </si>
  <si>
    <t>－</t>
  </si>
  <si>
    <t>（２）企業債利息</t>
  </si>
  <si>
    <t>（３）その他借入金利息</t>
  </si>
  <si>
    <t>－</t>
  </si>
  <si>
    <t>３．減価償却費</t>
  </si>
  <si>
    <t>－</t>
  </si>
  <si>
    <t>４．動力費</t>
  </si>
  <si>
    <t>－</t>
  </si>
  <si>
    <t>５．光熱水費</t>
  </si>
  <si>
    <t>－</t>
  </si>
  <si>
    <t>６．通信運搬費</t>
  </si>
  <si>
    <t>－</t>
  </si>
  <si>
    <t>７．修繕費</t>
  </si>
  <si>
    <t>８．材料費</t>
  </si>
  <si>
    <t>－</t>
  </si>
  <si>
    <t>９．薬品費</t>
  </si>
  <si>
    <t>－</t>
  </si>
  <si>
    <t>１０．路面復旧費</t>
  </si>
  <si>
    <t>－</t>
  </si>
  <si>
    <t>１１．委託料</t>
  </si>
  <si>
    <t>１２．受水費</t>
  </si>
  <si>
    <t>－</t>
  </si>
  <si>
    <t>１３．市町村交付金</t>
  </si>
  <si>
    <t>１４．その他</t>
  </si>
  <si>
    <t>１５．費用合計</t>
  </si>
  <si>
    <t>－</t>
  </si>
  <si>
    <t>１６．受託工事費</t>
  </si>
  <si>
    <t>１７．附帯事業費</t>
  </si>
  <si>
    <t>１８．材料及び不用品売却原価</t>
  </si>
  <si>
    <t>１９．経常費用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</si>
  <si>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</si>
  <si>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</si>
  <si>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</si>
  <si>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</si>
  <si>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</si>
  <si>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</si>
  <si>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</si>
  <si>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</si>
  <si>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</si>
  <si>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</si>
  <si>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</si>
  <si>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</si>
  <si>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</si>
  <si>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</si>
  <si>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</si>
  <si>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</si>
  <si>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</si>
  <si>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</si>
  <si>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</si>
  <si>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</si>
  <si>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</si>
  <si>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</si>
  <si>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</si>
  <si>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</si>
  <si>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</si>
  <si>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</si>
  <si>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</si>
  <si>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</si>
  <si>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</si>
  <si>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</si>
  <si>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</si>
  <si>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</si>
  <si>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</si>
  <si>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</si>
  <si>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</si>
  <si>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</si>
  <si>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</si>
  <si>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</si>
  <si>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</si>
  <si>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</si>
  <si>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</si>
  <si>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</si>
  <si>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</si>
  <si>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</si>
  <si>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</si>
  <si>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</si>
  <si>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</si>
  <si>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</si>
  <si>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</si>
  <si>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</si>
  <si>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</si>
  <si>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</si>
  <si>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</si>
  <si>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</si>
  <si>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</si>
  <si>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</si>
  <si>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</si>
  <si>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カ当年度未処理欠損金（▲）</t>
  </si>
  <si>
    <t>当年度純損失（▲）</t>
  </si>
  <si>
    <t>経常損失（▲）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</si>
  <si>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</si>
  <si>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</si>
  <si>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</si>
  <si>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</si>
  <si>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</si>
  <si>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</si>
  <si>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自己資本金＋剰余金　</t>
  </si>
  <si>
    <t>負債・資本合計</t>
  </si>
  <si>
    <t>２．固定資産対長期資本比率</t>
  </si>
  <si>
    <t>固定資産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</si>
  <si>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</si>
  <si>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</si>
  <si>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</si>
  <si>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</si>
  <si>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</si>
  <si>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</si>
  <si>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</si>
  <si>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</si>
  <si>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</si>
  <si>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</si>
  <si>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</si>
  <si>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</si>
  <si>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</si>
  <si>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</si>
  <si>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</si>
  <si>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</si>
  <si>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</si>
  <si>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</si>
  <si>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</si>
  <si>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</si>
  <si>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（４）職員給与費</t>
  </si>
  <si>
    <t>職員給与費</t>
  </si>
  <si>
    <t>×１００</t>
  </si>
  <si>
    <t>－</t>
  </si>
  <si>
    <t>第６表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</si>
  <si>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</si>
  <si>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</si>
  <si>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</si>
  <si>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</si>
  <si>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</si>
  <si>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</si>
  <si>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</si>
  <si>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</si>
  <si>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</si>
  <si>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</si>
  <si>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</si>
  <si>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</si>
  <si>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</si>
  <si>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</si>
  <si>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</si>
  <si>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</si>
  <si>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</si>
  <si>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うち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</si>
  <si>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</si>
  <si>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</si>
  <si>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</si>
  <si>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</si>
  <si>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</si>
  <si>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</si>
  <si>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政府資金</t>
  </si>
  <si>
    <t>公庫資金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</si>
  <si>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</si>
  <si>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</si>
  <si>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</si>
  <si>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</si>
  <si>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</si>
  <si>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</si>
  <si>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</si>
  <si>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公庫資金に係る繰上償還金分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</si>
  <si>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</si>
  <si>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</si>
  <si>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</si>
  <si>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</si>
  <si>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</si>
  <si>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（Ｄ）―（Ｅ）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</si>
  <si>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</si>
  <si>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</si>
  <si>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</si>
  <si>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</si>
  <si>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</si>
  <si>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</si>
  <si>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</si>
  <si>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</si>
  <si>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</si>
  <si>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</si>
  <si>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</si>
  <si>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</si>
  <si>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</si>
  <si>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</si>
  <si>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６．当年度許可債で未借入又は未発行の額</t>
  </si>
  <si>
    <t>８．企業債償還に対して
　　繰入れたもの</t>
  </si>
  <si>
    <t>９．企業債利息に対して
　　繰入れたもの</t>
  </si>
  <si>
    <t>10．企業債元利償還金
　　 に対して繰入れたもの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</si>
  <si>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</si>
  <si>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</si>
  <si>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</si>
  <si>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</si>
  <si>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</si>
  <si>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</si>
  <si>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</si>
  <si>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</si>
  <si>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（２）公営企業金融公庫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</si>
  <si>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</si>
  <si>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</si>
  <si>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</si>
  <si>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</si>
  <si>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</si>
  <si>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</si>
  <si>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</si>
  <si>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</si>
  <si>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</si>
  <si>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</si>
  <si>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</si>
  <si>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</si>
  <si>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調整手当</t>
  </si>
  <si>
    <t>時間外勤務手当</t>
  </si>
  <si>
    <t>特殊勤務手当</t>
  </si>
  <si>
    <t>期末勤勉手当</t>
  </si>
  <si>
    <t>５．計（千円）　　（ａ）＋（ｂ）</t>
  </si>
  <si>
    <t>資本合計－借入資本金</t>
  </si>
  <si>
    <t>{（Ｂ＋Ｃ）-（Ｅ＋Ｆ）}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</si>
  <si>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</si>
  <si>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</si>
  <si>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</si>
  <si>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</si>
  <si>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</si>
  <si>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</si>
  <si>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</si>
  <si>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</si>
  <si>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</si>
  <si>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>－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</si>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</sst>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sz val="9"/>
      <color indexed="4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7">
    <xf numFmtId="0" fontId="0" fillId="0" borderId="0" xfId="0" applyAlignment="1">
      <alignment/>
    </xf>
    <xf numFmtId="177" fontId="0" fillId="0" borderId="0" xfId="16" applyNumberFormat="1" applyAlignment="1">
      <alignment/>
    </xf>
    <xf numFmtId="38" fontId="0" fillId="0" borderId="0" xfId="16" applyFill="1" applyAlignment="1">
      <alignment/>
    </xf>
    <xf numFmtId="49" fontId="0" fillId="0" borderId="0" xfId="16" applyNumberFormat="1" applyFill="1" applyAlignment="1">
      <alignment horizontal="right"/>
    </xf>
    <xf numFmtId="57" fontId="0" fillId="0" borderId="0" xfId="16" applyNumberFormat="1" applyFill="1" applyAlignment="1">
      <alignment/>
    </xf>
    <xf numFmtId="1" fontId="0" fillId="0" borderId="0" xfId="16" applyNumberFormat="1" applyFill="1" applyAlignment="1">
      <alignment/>
    </xf>
    <xf numFmtId="40" fontId="0" fillId="0" borderId="0" xfId="16" applyNumberFormat="1" applyFill="1" applyAlignment="1">
      <alignment/>
    </xf>
    <xf numFmtId="177" fontId="0" fillId="0" borderId="0" xfId="16" applyNumberFormat="1" applyFill="1" applyAlignment="1">
      <alignment/>
    </xf>
    <xf numFmtId="38" fontId="0" fillId="0" borderId="0" xfId="16" applyFill="1" applyAlignment="1">
      <alignment horizontal="right"/>
    </xf>
    <xf numFmtId="184" fontId="5" fillId="0" borderId="0" xfId="16" applyNumberFormat="1" applyFont="1" applyBorder="1" applyAlignment="1">
      <alignment vertical="center"/>
    </xf>
    <xf numFmtId="184" fontId="0" fillId="0" borderId="0" xfId="16" applyNumberFormat="1" applyBorder="1" applyAlignment="1">
      <alignment vertical="center"/>
    </xf>
    <xf numFmtId="184" fontId="0" fillId="0" borderId="0" xfId="16" applyNumberFormat="1" applyAlignment="1">
      <alignment vertical="center"/>
    </xf>
    <xf numFmtId="184" fontId="0" fillId="0" borderId="0" xfId="16" applyNumberFormat="1" applyFont="1" applyAlignment="1">
      <alignment vertical="center"/>
    </xf>
    <xf numFmtId="184" fontId="6" fillId="0" borderId="0" xfId="16" applyNumberFormat="1" applyFont="1" applyBorder="1" applyAlignment="1">
      <alignment vertical="center"/>
    </xf>
    <xf numFmtId="184" fontId="4" fillId="0" borderId="1" xfId="16" applyNumberFormat="1" applyFont="1" applyBorder="1" applyAlignment="1">
      <alignment vertical="center"/>
    </xf>
    <xf numFmtId="184" fontId="4" fillId="0" borderId="2" xfId="16" applyNumberFormat="1" applyFont="1" applyFill="1" applyBorder="1" applyAlignment="1">
      <alignment vertical="center"/>
    </xf>
    <xf numFmtId="184" fontId="4" fillId="0" borderId="0" xfId="16" applyNumberFormat="1" applyFont="1" applyFill="1" applyBorder="1" applyAlignment="1">
      <alignment vertical="center"/>
    </xf>
    <xf numFmtId="38" fontId="4" fillId="0" borderId="3" xfId="16" applyFont="1" applyBorder="1" applyAlignment="1">
      <alignment horizontal="center" vertical="center"/>
    </xf>
    <xf numFmtId="184" fontId="4" fillId="2" borderId="4" xfId="16" applyNumberFormat="1" applyFont="1" applyFill="1" applyBorder="1" applyAlignment="1">
      <alignment vertical="center"/>
    </xf>
    <xf numFmtId="184" fontId="4" fillId="2" borderId="1" xfId="16" applyNumberFormat="1" applyFont="1" applyFill="1" applyBorder="1" applyAlignment="1">
      <alignment vertical="center"/>
    </xf>
    <xf numFmtId="184" fontId="4" fillId="3" borderId="5" xfId="16" applyNumberFormat="1" applyFont="1" applyFill="1" applyBorder="1" applyAlignment="1">
      <alignment vertical="center"/>
    </xf>
    <xf numFmtId="184" fontId="4" fillId="2" borderId="2" xfId="16" applyNumberFormat="1" applyFont="1" applyFill="1" applyBorder="1" applyAlignment="1">
      <alignment vertical="center"/>
    </xf>
    <xf numFmtId="184" fontId="4" fillId="0" borderId="2" xfId="16" applyNumberFormat="1" applyFont="1" applyBorder="1" applyAlignment="1">
      <alignment vertical="center"/>
    </xf>
    <xf numFmtId="38" fontId="4" fillId="0" borderId="5" xfId="16" applyFont="1" applyFill="1" applyBorder="1" applyAlignment="1">
      <alignment vertical="center"/>
    </xf>
    <xf numFmtId="184" fontId="4" fillId="0" borderId="6" xfId="16" applyNumberFormat="1" applyFont="1" applyBorder="1" applyAlignment="1">
      <alignment vertical="center"/>
    </xf>
    <xf numFmtId="184" fontId="4" fillId="3" borderId="7" xfId="16" applyNumberFormat="1" applyFont="1" applyFill="1" applyBorder="1" applyAlignment="1">
      <alignment vertical="center"/>
    </xf>
    <xf numFmtId="184" fontId="4" fillId="0" borderId="8" xfId="16" applyNumberFormat="1" applyFont="1" applyBorder="1" applyAlignment="1">
      <alignment vertical="center"/>
    </xf>
    <xf numFmtId="184" fontId="4" fillId="3" borderId="9" xfId="16" applyNumberFormat="1" applyFont="1" applyFill="1" applyBorder="1" applyAlignment="1">
      <alignment vertical="center"/>
    </xf>
    <xf numFmtId="184" fontId="4" fillId="3" borderId="10" xfId="16" applyNumberFormat="1" applyFont="1" applyFill="1" applyBorder="1" applyAlignment="1">
      <alignment vertical="center"/>
    </xf>
    <xf numFmtId="184" fontId="4" fillId="0" borderId="7" xfId="16" applyNumberFormat="1" applyFont="1" applyFill="1" applyBorder="1" applyAlignment="1">
      <alignment vertical="center"/>
    </xf>
    <xf numFmtId="184" fontId="4" fillId="0" borderId="5" xfId="16" applyNumberFormat="1" applyFont="1" applyFill="1" applyBorder="1" applyAlignment="1">
      <alignment vertical="center"/>
    </xf>
    <xf numFmtId="184" fontId="4" fillId="0" borderId="11" xfId="16" applyNumberFormat="1" applyFont="1" applyFill="1" applyBorder="1" applyAlignment="1">
      <alignment vertical="center"/>
    </xf>
    <xf numFmtId="184" fontId="4" fillId="0" borderId="0" xfId="16" applyNumberFormat="1" applyFont="1" applyAlignment="1">
      <alignment horizontal="center" vertical="center"/>
    </xf>
    <xf numFmtId="38" fontId="0" fillId="0" borderId="0" xfId="16" applyFont="1" applyFill="1" applyAlignment="1">
      <alignment vertical="center"/>
    </xf>
    <xf numFmtId="38" fontId="0" fillId="0" borderId="0" xfId="16" applyFill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38" fontId="4" fillId="0" borderId="0" xfId="16" applyFont="1" applyFill="1" applyAlignment="1">
      <alignment horizontal="right" vertical="center"/>
    </xf>
    <xf numFmtId="49" fontId="4" fillId="0" borderId="0" xfId="16" applyNumberFormat="1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/>
    </xf>
    <xf numFmtId="38" fontId="4" fillId="0" borderId="6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4" fillId="0" borderId="14" xfId="16" applyFont="1" applyFill="1" applyBorder="1" applyAlignment="1">
      <alignment vertical="center"/>
    </xf>
    <xf numFmtId="38" fontId="4" fillId="0" borderId="13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vertical="center"/>
    </xf>
    <xf numFmtId="38" fontId="4" fillId="0" borderId="7" xfId="16" applyFont="1" applyFill="1" applyBorder="1" applyAlignment="1">
      <alignment vertical="center"/>
    </xf>
    <xf numFmtId="38" fontId="4" fillId="3" borderId="11" xfId="16" applyFont="1" applyFill="1" applyBorder="1" applyAlignment="1">
      <alignment vertical="center"/>
    </xf>
    <xf numFmtId="38" fontId="4" fillId="3" borderId="5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184" fontId="0" fillId="0" borderId="0" xfId="16" applyNumberFormat="1" applyFill="1" applyAlignment="1">
      <alignment vertical="center"/>
    </xf>
    <xf numFmtId="184" fontId="4" fillId="0" borderId="0" xfId="16" applyNumberFormat="1" applyFont="1" applyBorder="1" applyAlignment="1">
      <alignment vertical="center"/>
    </xf>
    <xf numFmtId="38" fontId="4" fillId="0" borderId="11" xfId="16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49" fontId="0" fillId="0" borderId="0" xfId="16" applyNumberFormat="1" applyFill="1" applyAlignment="1">
      <alignment horizontal="right" vertical="center"/>
    </xf>
    <xf numFmtId="49" fontId="3" fillId="0" borderId="2" xfId="16" applyNumberFormat="1" applyFont="1" applyFill="1" applyBorder="1" applyAlignment="1">
      <alignment horizontal="right" vertical="center"/>
    </xf>
    <xf numFmtId="49" fontId="3" fillId="0" borderId="0" xfId="16" applyNumberFormat="1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3" fillId="0" borderId="9" xfId="16" applyNumberFormat="1" applyFont="1" applyFill="1" applyBorder="1" applyAlignment="1">
      <alignment vertical="center"/>
    </xf>
    <xf numFmtId="0" fontId="3" fillId="0" borderId="8" xfId="16" applyNumberFormat="1" applyFont="1" applyFill="1" applyBorder="1" applyAlignment="1">
      <alignment vertical="center"/>
    </xf>
    <xf numFmtId="57" fontId="3" fillId="0" borderId="11" xfId="16" applyNumberFormat="1" applyFont="1" applyFill="1" applyBorder="1" applyAlignment="1">
      <alignment horizontal="center" vertical="center"/>
    </xf>
    <xf numFmtId="57" fontId="0" fillId="0" borderId="0" xfId="16" applyNumberFormat="1" applyFill="1" applyAlignment="1">
      <alignment vertical="center"/>
    </xf>
    <xf numFmtId="0" fontId="3" fillId="0" borderId="1" xfId="16" applyNumberFormat="1" applyFont="1" applyFill="1" applyBorder="1" applyAlignment="1">
      <alignment vertical="center"/>
    </xf>
    <xf numFmtId="57" fontId="3" fillId="0" borderId="5" xfId="16" applyNumberFormat="1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5" xfId="16" applyFont="1" applyFill="1" applyBorder="1" applyAlignment="1">
      <alignment horizontal="center" vertical="center"/>
    </xf>
    <xf numFmtId="1" fontId="3" fillId="0" borderId="4" xfId="16" applyNumberFormat="1" applyFont="1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1" fontId="3" fillId="0" borderId="2" xfId="16" applyNumberFormat="1" applyFont="1" applyFill="1" applyBorder="1" applyAlignment="1">
      <alignment vertical="center"/>
    </xf>
    <xf numFmtId="1" fontId="3" fillId="0" borderId="1" xfId="16" applyNumberFormat="1" applyFont="1" applyFill="1" applyBorder="1" applyAlignment="1">
      <alignment vertical="center"/>
    </xf>
    <xf numFmtId="1" fontId="0" fillId="0" borderId="0" xfId="16" applyNumberFormat="1" applyFill="1" applyAlignment="1">
      <alignment vertical="center"/>
    </xf>
    <xf numFmtId="40" fontId="3" fillId="0" borderId="2" xfId="16" applyNumberFormat="1" applyFont="1" applyFill="1" applyBorder="1" applyAlignment="1">
      <alignment vertical="center"/>
    </xf>
    <xf numFmtId="40" fontId="3" fillId="0" borderId="5" xfId="16" applyNumberFormat="1" applyFont="1" applyFill="1" applyBorder="1" applyAlignment="1">
      <alignment vertical="center"/>
    </xf>
    <xf numFmtId="40" fontId="0" fillId="0" borderId="0" xfId="16" applyNumberFormat="1" applyFill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0" borderId="13" xfId="16" applyFont="1" applyFill="1" applyBorder="1" applyAlignment="1">
      <alignment horizontal="right" vertical="center"/>
    </xf>
    <xf numFmtId="57" fontId="3" fillId="0" borderId="6" xfId="16" applyNumberFormat="1" applyFont="1" applyFill="1" applyBorder="1" applyAlignment="1">
      <alignment vertical="center"/>
    </xf>
    <xf numFmtId="38" fontId="3" fillId="0" borderId="5" xfId="16" applyNumberFormat="1" applyFont="1" applyFill="1" applyBorder="1" applyAlignment="1">
      <alignment vertical="center"/>
    </xf>
    <xf numFmtId="177" fontId="0" fillId="0" borderId="0" xfId="16" applyNumberFormat="1" applyFill="1" applyAlignment="1">
      <alignment vertical="center"/>
    </xf>
    <xf numFmtId="38" fontId="3" fillId="0" borderId="6" xfId="16" applyFont="1" applyFill="1" applyBorder="1" applyAlignment="1">
      <alignment horizontal="right" vertical="center"/>
    </xf>
    <xf numFmtId="38" fontId="3" fillId="0" borderId="14" xfId="16" applyFont="1" applyFill="1" applyBorder="1" applyAlignment="1">
      <alignment vertical="center"/>
    </xf>
    <xf numFmtId="40" fontId="3" fillId="0" borderId="7" xfId="16" applyNumberFormat="1" applyFont="1" applyFill="1" applyBorder="1" applyAlignment="1">
      <alignment vertical="center"/>
    </xf>
    <xf numFmtId="38" fontId="0" fillId="0" borderId="0" xfId="16" applyFill="1" applyAlignment="1">
      <alignment horizontal="right" vertical="center"/>
    </xf>
    <xf numFmtId="38" fontId="3" fillId="0" borderId="0" xfId="16" applyFont="1" applyFill="1" applyBorder="1" applyAlignment="1">
      <alignment vertical="center"/>
    </xf>
    <xf numFmtId="57" fontId="3" fillId="0" borderId="5" xfId="16" applyNumberFormat="1" applyFont="1" applyFill="1" applyBorder="1" applyAlignment="1">
      <alignment vertical="center"/>
    </xf>
    <xf numFmtId="184" fontId="4" fillId="0" borderId="0" xfId="16" applyNumberFormat="1" applyFont="1" applyFill="1" applyAlignment="1">
      <alignment horizontal="center" vertical="center"/>
    </xf>
    <xf numFmtId="177" fontId="6" fillId="0" borderId="0" xfId="16" applyNumberFormat="1" applyFont="1" applyAlignment="1">
      <alignment vertical="center"/>
    </xf>
    <xf numFmtId="177" fontId="0" fillId="0" borderId="0" xfId="16" applyNumberFormat="1" applyAlignment="1">
      <alignment vertical="center"/>
    </xf>
    <xf numFmtId="0" fontId="0" fillId="0" borderId="0" xfId="0" applyAlignment="1">
      <alignment vertical="center"/>
    </xf>
    <xf numFmtId="177" fontId="4" fillId="0" borderId="0" xfId="16" applyNumberFormat="1" applyFont="1" applyBorder="1" applyAlignment="1">
      <alignment horizontal="right" vertical="center"/>
    </xf>
    <xf numFmtId="177" fontId="4" fillId="0" borderId="0" xfId="16" applyNumberFormat="1" applyFont="1" applyBorder="1" applyAlignment="1">
      <alignment horizontal="left" vertical="center"/>
    </xf>
    <xf numFmtId="177" fontId="4" fillId="0" borderId="13" xfId="16" applyNumberFormat="1" applyFont="1" applyBorder="1" applyAlignment="1">
      <alignment vertical="center"/>
    </xf>
    <xf numFmtId="177" fontId="4" fillId="0" borderId="14" xfId="16" applyNumberFormat="1" applyFont="1" applyBorder="1" applyAlignment="1">
      <alignment horizontal="center" vertical="center"/>
    </xf>
    <xf numFmtId="177" fontId="4" fillId="0" borderId="12" xfId="16" applyNumberFormat="1" applyFont="1" applyBorder="1" applyAlignment="1">
      <alignment vertical="center"/>
    </xf>
    <xf numFmtId="177" fontId="4" fillId="0" borderId="14" xfId="16" applyNumberFormat="1" applyFont="1" applyBorder="1" applyAlignment="1">
      <alignment vertical="center"/>
    </xf>
    <xf numFmtId="177" fontId="4" fillId="0" borderId="0" xfId="16" applyNumberFormat="1" applyFont="1" applyAlignment="1">
      <alignment horizontal="center" vertical="center"/>
    </xf>
    <xf numFmtId="38" fontId="0" fillId="0" borderId="0" xfId="16" applyAlignment="1">
      <alignment vertical="center"/>
    </xf>
    <xf numFmtId="38" fontId="4" fillId="0" borderId="6" xfId="16" applyFont="1" applyBorder="1" applyAlignment="1">
      <alignment vertical="center"/>
    </xf>
    <xf numFmtId="38" fontId="0" fillId="3" borderId="0" xfId="16" applyFill="1" applyAlignment="1">
      <alignment vertical="center"/>
    </xf>
    <xf numFmtId="38" fontId="4" fillId="0" borderId="4" xfId="16" applyFont="1" applyBorder="1" applyAlignment="1">
      <alignment vertical="center"/>
    </xf>
    <xf numFmtId="38" fontId="3" fillId="0" borderId="3" xfId="16" applyFont="1" applyFill="1" applyBorder="1" applyAlignment="1">
      <alignment horizontal="center" vertical="center" shrinkToFit="1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2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4" xfId="0" applyNumberFormat="1" applyFont="1" applyBorder="1" applyAlignment="1">
      <alignment horizontal="left" vertical="center"/>
    </xf>
    <xf numFmtId="184" fontId="4" fillId="0" borderId="2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16" applyFont="1" applyFill="1" applyAlignment="1">
      <alignment horizontal="center" vertical="center"/>
    </xf>
    <xf numFmtId="184" fontId="4" fillId="0" borderId="1" xfId="0" applyNumberFormat="1" applyFont="1" applyFill="1" applyBorder="1" applyAlignment="1">
      <alignment horizontal="left" vertical="center"/>
    </xf>
    <xf numFmtId="184" fontId="4" fillId="0" borderId="4" xfId="0" applyNumberFormat="1" applyFont="1" applyFill="1" applyBorder="1" applyAlignment="1">
      <alignment horizontal="left" vertical="center"/>
    </xf>
    <xf numFmtId="184" fontId="4" fillId="0" borderId="2" xfId="0" applyNumberFormat="1" applyFont="1" applyFill="1" applyBorder="1" applyAlignment="1">
      <alignment horizontal="left" vertical="center"/>
    </xf>
    <xf numFmtId="184" fontId="4" fillId="0" borderId="6" xfId="0" applyNumberFormat="1" applyFont="1" applyFill="1" applyBorder="1" applyAlignment="1">
      <alignment horizontal="left" vertical="center"/>
    </xf>
    <xf numFmtId="184" fontId="4" fillId="0" borderId="9" xfId="0" applyNumberFormat="1" applyFont="1" applyFill="1" applyBorder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184" fontId="2" fillId="0" borderId="0" xfId="0" applyNumberFormat="1" applyFont="1" applyFill="1" applyAlignment="1">
      <alignment horizontal="left" vertical="center"/>
    </xf>
    <xf numFmtId="38" fontId="0" fillId="0" borderId="0" xfId="16" applyBorder="1" applyAlignment="1">
      <alignment vertical="center"/>
    </xf>
    <xf numFmtId="38" fontId="6" fillId="0" borderId="0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10" fillId="0" borderId="5" xfId="16" applyNumberFormat="1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49" fontId="3" fillId="0" borderId="17" xfId="16" applyNumberFormat="1" applyFont="1" applyFill="1" applyBorder="1" applyAlignment="1">
      <alignment horizontal="right" vertical="center"/>
    </xf>
    <xf numFmtId="49" fontId="3" fillId="0" borderId="18" xfId="16" applyNumberFormat="1" applyFont="1" applyFill="1" applyBorder="1" applyAlignment="1">
      <alignment horizontal="right" vertical="center"/>
    </xf>
    <xf numFmtId="49" fontId="3" fillId="0" borderId="19" xfId="16" applyNumberFormat="1" applyFont="1" applyFill="1" applyBorder="1" applyAlignment="1">
      <alignment horizontal="center" vertical="center"/>
    </xf>
    <xf numFmtId="49" fontId="3" fillId="0" borderId="20" xfId="16" applyNumberFormat="1" applyFont="1" applyFill="1" applyBorder="1" applyAlignment="1">
      <alignment horizontal="center" vertical="center"/>
    </xf>
    <xf numFmtId="49" fontId="3" fillId="0" borderId="21" xfId="16" applyNumberFormat="1" applyFont="1" applyFill="1" applyBorder="1" applyAlignment="1">
      <alignment horizontal="right" vertical="center"/>
    </xf>
    <xf numFmtId="38" fontId="0" fillId="0" borderId="0" xfId="16" applyFill="1" applyBorder="1" applyAlignment="1">
      <alignment vertical="center"/>
    </xf>
    <xf numFmtId="0" fontId="3" fillId="0" borderId="22" xfId="16" applyNumberFormat="1" applyFont="1" applyFill="1" applyBorder="1" applyAlignment="1">
      <alignment vertical="center"/>
    </xf>
    <xf numFmtId="57" fontId="3" fillId="0" borderId="21" xfId="16" applyNumberFormat="1" applyFont="1" applyFill="1" applyBorder="1" applyAlignment="1">
      <alignment vertical="center"/>
    </xf>
    <xf numFmtId="0" fontId="3" fillId="0" borderId="23" xfId="16" applyNumberFormat="1" applyFont="1" applyFill="1" applyBorder="1" applyAlignment="1">
      <alignment vertical="center"/>
    </xf>
    <xf numFmtId="38" fontId="3" fillId="0" borderId="24" xfId="16" applyFont="1" applyFill="1" applyBorder="1" applyAlignment="1">
      <alignment vertical="center"/>
    </xf>
    <xf numFmtId="1" fontId="3" fillId="0" borderId="21" xfId="16" applyNumberFormat="1" applyFont="1" applyFill="1" applyBorder="1" applyAlignment="1">
      <alignment vertical="center"/>
    </xf>
    <xf numFmtId="0" fontId="3" fillId="0" borderId="21" xfId="16" applyNumberFormat="1" applyFont="1" applyFill="1" applyBorder="1" applyAlignment="1">
      <alignment vertical="center"/>
    </xf>
    <xf numFmtId="38" fontId="3" fillId="0" borderId="21" xfId="16" applyFont="1" applyFill="1" applyBorder="1" applyAlignment="1">
      <alignment vertical="center"/>
    </xf>
    <xf numFmtId="38" fontId="3" fillId="0" borderId="23" xfId="16" applyFont="1" applyFill="1" applyBorder="1" applyAlignment="1">
      <alignment vertical="center"/>
    </xf>
    <xf numFmtId="38" fontId="3" fillId="0" borderId="22" xfId="16" applyFont="1" applyFill="1" applyBorder="1" applyAlignment="1">
      <alignment vertical="center"/>
    </xf>
    <xf numFmtId="38" fontId="3" fillId="0" borderId="21" xfId="16" applyFont="1" applyFill="1" applyBorder="1" applyAlignment="1">
      <alignment horizontal="right" vertical="center"/>
    </xf>
    <xf numFmtId="38" fontId="3" fillId="0" borderId="25" xfId="16" applyFont="1" applyFill="1" applyBorder="1" applyAlignment="1">
      <alignment vertical="center"/>
    </xf>
    <xf numFmtId="38" fontId="3" fillId="0" borderId="26" xfId="16" applyFont="1" applyFill="1" applyBorder="1" applyAlignment="1">
      <alignment vertical="center"/>
    </xf>
    <xf numFmtId="38" fontId="3" fillId="0" borderId="27" xfId="16" applyFont="1" applyFill="1" applyBorder="1" applyAlignment="1">
      <alignment vertical="center"/>
    </xf>
    <xf numFmtId="38" fontId="3" fillId="0" borderId="28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49" fontId="3" fillId="0" borderId="18" xfId="16" applyNumberFormat="1" applyFont="1" applyFill="1" applyBorder="1" applyAlignment="1">
      <alignment horizontal="center" vertical="center"/>
    </xf>
    <xf numFmtId="49" fontId="3" fillId="0" borderId="0" xfId="16" applyNumberFormat="1" applyFont="1" applyFill="1" applyBorder="1" applyAlignment="1">
      <alignment horizontal="center" vertical="center" shrinkToFit="1"/>
    </xf>
    <xf numFmtId="57" fontId="3" fillId="0" borderId="6" xfId="16" applyNumberFormat="1" applyFont="1" applyFill="1" applyBorder="1" applyAlignment="1">
      <alignment horizontal="center" vertical="center"/>
    </xf>
    <xf numFmtId="57" fontId="3" fillId="0" borderId="9" xfId="16" applyNumberFormat="1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38" fontId="3" fillId="0" borderId="9" xfId="16" applyNumberFormat="1" applyFont="1" applyFill="1" applyBorder="1" applyAlignment="1">
      <alignment vertical="center"/>
    </xf>
    <xf numFmtId="40" fontId="3" fillId="0" borderId="9" xfId="16" applyNumberFormat="1" applyFont="1" applyFill="1" applyBorder="1" applyAlignment="1">
      <alignment vertical="center"/>
    </xf>
    <xf numFmtId="57" fontId="3" fillId="0" borderId="9" xfId="16" applyNumberFormat="1" applyFont="1" applyFill="1" applyBorder="1" applyAlignment="1">
      <alignment vertical="center"/>
    </xf>
    <xf numFmtId="38" fontId="3" fillId="3" borderId="29" xfId="16" applyFont="1" applyFill="1" applyBorder="1" applyAlignment="1">
      <alignment horizontal="center" vertical="center"/>
    </xf>
    <xf numFmtId="38" fontId="3" fillId="3" borderId="30" xfId="16" applyFont="1" applyFill="1" applyBorder="1" applyAlignment="1">
      <alignment horizontal="center" vertical="center"/>
    </xf>
    <xf numFmtId="38" fontId="3" fillId="0" borderId="30" xfId="16" applyFont="1" applyFill="1" applyBorder="1" applyAlignment="1">
      <alignment vertical="center"/>
    </xf>
    <xf numFmtId="38" fontId="3" fillId="3" borderId="30" xfId="16" applyFont="1" applyFill="1" applyBorder="1" applyAlignment="1">
      <alignment vertical="center"/>
    </xf>
    <xf numFmtId="40" fontId="3" fillId="4" borderId="30" xfId="16" applyNumberFormat="1" applyFont="1" applyFill="1" applyBorder="1" applyAlignment="1">
      <alignment vertical="center"/>
    </xf>
    <xf numFmtId="38" fontId="3" fillId="0" borderId="30" xfId="16" applyNumberFormat="1" applyFont="1" applyFill="1" applyBorder="1" applyAlignment="1">
      <alignment vertical="center"/>
    </xf>
    <xf numFmtId="38" fontId="3" fillId="0" borderId="31" xfId="16" applyFont="1" applyFill="1" applyBorder="1" applyAlignment="1">
      <alignment vertical="center"/>
    </xf>
    <xf numFmtId="38" fontId="3" fillId="0" borderId="12" xfId="16" applyFont="1" applyFill="1" applyBorder="1" applyAlignment="1">
      <alignment horizontal="center" vertical="center"/>
    </xf>
    <xf numFmtId="57" fontId="3" fillId="0" borderId="14" xfId="16" applyNumberFormat="1" applyFont="1" applyFill="1" applyBorder="1" applyAlignment="1">
      <alignment horizontal="center" vertical="center"/>
    </xf>
    <xf numFmtId="57" fontId="3" fillId="0" borderId="7" xfId="16" applyNumberFormat="1" applyFont="1" applyFill="1" applyBorder="1" applyAlignment="1">
      <alignment horizontal="center" vertical="center"/>
    </xf>
    <xf numFmtId="38" fontId="3" fillId="0" borderId="7" xfId="16" applyFont="1" applyFill="1" applyBorder="1" applyAlignment="1">
      <alignment horizontal="center" vertical="center"/>
    </xf>
    <xf numFmtId="38" fontId="3" fillId="0" borderId="7" xfId="16" applyNumberFormat="1" applyFont="1" applyFill="1" applyBorder="1" applyAlignment="1">
      <alignment vertical="center"/>
    </xf>
    <xf numFmtId="57" fontId="3" fillId="0" borderId="7" xfId="16" applyNumberFormat="1" applyFont="1" applyFill="1" applyBorder="1" applyAlignment="1">
      <alignment vertical="center"/>
    </xf>
    <xf numFmtId="0" fontId="3" fillId="0" borderId="13" xfId="16" applyNumberFormat="1" applyFont="1" applyFill="1" applyBorder="1" applyAlignment="1">
      <alignment vertical="center"/>
    </xf>
    <xf numFmtId="38" fontId="3" fillId="0" borderId="25" xfId="16" applyFont="1" applyFill="1" applyBorder="1" applyAlignment="1">
      <alignment horizontal="left" vertical="center"/>
    </xf>
    <xf numFmtId="38" fontId="3" fillId="0" borderId="32" xfId="16" applyFont="1" applyFill="1" applyBorder="1" applyAlignment="1">
      <alignment vertical="center"/>
    </xf>
    <xf numFmtId="38" fontId="0" fillId="0" borderId="32" xfId="16" applyFill="1" applyBorder="1" applyAlignment="1">
      <alignment vertical="center"/>
    </xf>
    <xf numFmtId="38" fontId="3" fillId="0" borderId="33" xfId="16" applyFont="1" applyFill="1" applyBorder="1" applyAlignment="1">
      <alignment horizontal="center" vertical="center" shrinkToFit="1"/>
    </xf>
    <xf numFmtId="38" fontId="3" fillId="0" borderId="34" xfId="16" applyFont="1" applyFill="1" applyBorder="1" applyAlignment="1">
      <alignment horizontal="center" vertical="center" shrinkToFit="1"/>
    </xf>
    <xf numFmtId="38" fontId="3" fillId="0" borderId="34" xfId="16" applyFont="1" applyFill="1" applyBorder="1" applyAlignment="1">
      <alignment horizontal="center" vertical="center"/>
    </xf>
    <xf numFmtId="38" fontId="3" fillId="0" borderId="34" xfId="16" applyFont="1" applyFill="1" applyBorder="1" applyAlignment="1">
      <alignment vertical="center"/>
    </xf>
    <xf numFmtId="38" fontId="3" fillId="0" borderId="32" xfId="16" applyFont="1" applyFill="1" applyBorder="1" applyAlignment="1">
      <alignment horizontal="center" vertical="center" shrinkToFit="1"/>
    </xf>
    <xf numFmtId="38" fontId="3" fillId="0" borderId="12" xfId="16" applyFont="1" applyFill="1" applyBorder="1" applyAlignment="1">
      <alignment vertical="center"/>
    </xf>
    <xf numFmtId="38" fontId="3" fillId="3" borderId="14" xfId="16" applyFont="1" applyFill="1" applyBorder="1" applyAlignment="1">
      <alignment vertical="center"/>
    </xf>
    <xf numFmtId="38" fontId="3" fillId="3" borderId="11" xfId="16" applyFont="1" applyFill="1" applyBorder="1" applyAlignment="1">
      <alignment vertical="center"/>
    </xf>
    <xf numFmtId="38" fontId="3" fillId="3" borderId="6" xfId="16" applyFont="1" applyFill="1" applyBorder="1" applyAlignment="1">
      <alignment vertical="center"/>
    </xf>
    <xf numFmtId="38" fontId="3" fillId="3" borderId="29" xfId="16" applyFont="1" applyFill="1" applyBorder="1" applyAlignment="1">
      <alignment vertical="center"/>
    </xf>
    <xf numFmtId="38" fontId="3" fillId="0" borderId="35" xfId="16" applyFont="1" applyFill="1" applyBorder="1" applyAlignment="1">
      <alignment vertical="center"/>
    </xf>
    <xf numFmtId="38" fontId="3" fillId="0" borderId="28" xfId="16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horizontal="center" vertical="center"/>
    </xf>
    <xf numFmtId="38" fontId="3" fillId="0" borderId="26" xfId="16" applyFont="1" applyFill="1" applyBorder="1" applyAlignment="1">
      <alignment horizontal="center" vertical="center"/>
    </xf>
    <xf numFmtId="38" fontId="3" fillId="3" borderId="31" xfId="16" applyFont="1" applyFill="1" applyBorder="1" applyAlignment="1">
      <alignment vertical="center"/>
    </xf>
    <xf numFmtId="40" fontId="3" fillId="3" borderId="14" xfId="16" applyNumberFormat="1" applyFont="1" applyFill="1" applyBorder="1" applyAlignment="1">
      <alignment vertical="center"/>
    </xf>
    <xf numFmtId="40" fontId="3" fillId="3" borderId="11" xfId="16" applyNumberFormat="1" applyFont="1" applyFill="1" applyBorder="1" applyAlignment="1">
      <alignment vertical="center"/>
    </xf>
    <xf numFmtId="40" fontId="3" fillId="3" borderId="6" xfId="16" applyNumberFormat="1" applyFont="1" applyFill="1" applyBorder="1" applyAlignment="1">
      <alignment vertical="center"/>
    </xf>
    <xf numFmtId="40" fontId="3" fillId="3" borderId="29" xfId="16" applyNumberFormat="1" applyFont="1" applyFill="1" applyBorder="1" applyAlignment="1">
      <alignment vertical="center"/>
    </xf>
    <xf numFmtId="40" fontId="3" fillId="0" borderId="28" xfId="16" applyNumberFormat="1" applyFont="1" applyFill="1" applyBorder="1" applyAlignment="1">
      <alignment vertical="center"/>
    </xf>
    <xf numFmtId="40" fontId="3" fillId="0" borderId="10" xfId="16" applyNumberFormat="1" applyFont="1" applyFill="1" applyBorder="1" applyAlignment="1">
      <alignment vertical="center"/>
    </xf>
    <xf numFmtId="40" fontId="3" fillId="0" borderId="26" xfId="16" applyNumberFormat="1" applyFont="1" applyFill="1" applyBorder="1" applyAlignment="1">
      <alignment vertical="center"/>
    </xf>
    <xf numFmtId="40" fontId="3" fillId="3" borderId="31" xfId="16" applyNumberFormat="1" applyFont="1" applyFill="1" applyBorder="1" applyAlignment="1">
      <alignment vertical="center"/>
    </xf>
    <xf numFmtId="38" fontId="3" fillId="0" borderId="36" xfId="16" applyFont="1" applyFill="1" applyBorder="1" applyAlignment="1">
      <alignment vertical="center"/>
    </xf>
    <xf numFmtId="38" fontId="3" fillId="0" borderId="37" xfId="16" applyFont="1" applyFill="1" applyBorder="1" applyAlignment="1">
      <alignment horizontal="center" vertical="center"/>
    </xf>
    <xf numFmtId="38" fontId="0" fillId="0" borderId="0" xfId="16" applyFont="1" applyFill="1" applyAlignment="1">
      <alignment/>
    </xf>
    <xf numFmtId="184" fontId="4" fillId="0" borderId="17" xfId="16" applyNumberFormat="1" applyFont="1" applyBorder="1" applyAlignment="1">
      <alignment vertical="center"/>
    </xf>
    <xf numFmtId="184" fontId="4" fillId="0" borderId="18" xfId="16" applyNumberFormat="1" applyFont="1" applyBorder="1" applyAlignment="1">
      <alignment vertical="center"/>
    </xf>
    <xf numFmtId="49" fontId="4" fillId="0" borderId="19" xfId="16" applyNumberFormat="1" applyFont="1" applyBorder="1" applyAlignment="1">
      <alignment horizontal="center" vertical="center"/>
    </xf>
    <xf numFmtId="49" fontId="4" fillId="0" borderId="20" xfId="16" applyNumberFormat="1" applyFont="1" applyBorder="1" applyAlignment="1">
      <alignment horizontal="center" vertical="center"/>
    </xf>
    <xf numFmtId="184" fontId="4" fillId="0" borderId="21" xfId="16" applyNumberFormat="1" applyFont="1" applyFill="1" applyBorder="1" applyAlignment="1">
      <alignment vertical="center"/>
    </xf>
    <xf numFmtId="184" fontId="4" fillId="2" borderId="22" xfId="16" applyNumberFormat="1" applyFont="1" applyFill="1" applyBorder="1" applyAlignment="1">
      <alignment vertical="center"/>
    </xf>
    <xf numFmtId="184" fontId="4" fillId="2" borderId="21" xfId="16" applyNumberFormat="1" applyFont="1" applyFill="1" applyBorder="1" applyAlignment="1">
      <alignment vertical="center"/>
    </xf>
    <xf numFmtId="184" fontId="4" fillId="0" borderId="21" xfId="16" applyNumberFormat="1" applyFont="1" applyBorder="1" applyAlignment="1">
      <alignment vertical="center"/>
    </xf>
    <xf numFmtId="184" fontId="4" fillId="0" borderId="23" xfId="16" applyNumberFormat="1" applyFont="1" applyBorder="1" applyAlignment="1">
      <alignment vertical="center"/>
    </xf>
    <xf numFmtId="184" fontId="4" fillId="0" borderId="24" xfId="16" applyNumberFormat="1" applyFont="1" applyBorder="1" applyAlignment="1">
      <alignment vertical="center"/>
    </xf>
    <xf numFmtId="184" fontId="0" fillId="2" borderId="0" xfId="16" applyNumberFormat="1" applyFill="1" applyAlignment="1">
      <alignment vertical="center"/>
    </xf>
    <xf numFmtId="49" fontId="4" fillId="0" borderId="18" xfId="16" applyNumberFormat="1" applyFont="1" applyBorder="1" applyAlignment="1">
      <alignment horizontal="center" vertical="center"/>
    </xf>
    <xf numFmtId="49" fontId="4" fillId="0" borderId="0" xfId="16" applyNumberFormat="1" applyFont="1" applyBorder="1" applyAlignment="1">
      <alignment horizontal="center" vertical="center" shrinkToFit="1"/>
    </xf>
    <xf numFmtId="184" fontId="4" fillId="0" borderId="9" xfId="16" applyNumberFormat="1" applyFont="1" applyFill="1" applyBorder="1" applyAlignment="1">
      <alignment vertical="center"/>
    </xf>
    <xf numFmtId="184" fontId="4" fillId="0" borderId="8" xfId="16" applyNumberFormat="1" applyFont="1" applyFill="1" applyBorder="1" applyAlignment="1">
      <alignment vertical="center"/>
    </xf>
    <xf numFmtId="184" fontId="4" fillId="0" borderId="30" xfId="16" applyNumberFormat="1" applyFont="1" applyFill="1" applyBorder="1" applyAlignment="1">
      <alignment vertical="center"/>
    </xf>
    <xf numFmtId="184" fontId="4" fillId="2" borderId="0" xfId="16" applyNumberFormat="1" applyFont="1" applyFill="1" applyBorder="1" applyAlignment="1">
      <alignment vertical="center"/>
    </xf>
    <xf numFmtId="184" fontId="4" fillId="0" borderId="6" xfId="16" applyNumberFormat="1" applyFont="1" applyFill="1" applyBorder="1" applyAlignment="1">
      <alignment vertical="center"/>
    </xf>
    <xf numFmtId="184" fontId="4" fillId="0" borderId="29" xfId="16" applyNumberFormat="1" applyFont="1" applyFill="1" applyBorder="1" applyAlignment="1">
      <alignment vertical="center"/>
    </xf>
    <xf numFmtId="184" fontId="4" fillId="0" borderId="25" xfId="16" applyNumberFormat="1" applyFont="1" applyFill="1" applyBorder="1" applyAlignment="1">
      <alignment horizontal="center" vertical="center"/>
    </xf>
    <xf numFmtId="184" fontId="4" fillId="0" borderId="32" xfId="16" applyNumberFormat="1" applyFont="1" applyFill="1" applyBorder="1" applyAlignment="1">
      <alignment horizontal="center" vertical="center"/>
    </xf>
    <xf numFmtId="38" fontId="4" fillId="0" borderId="34" xfId="16" applyFont="1" applyBorder="1" applyAlignment="1">
      <alignment vertical="center"/>
    </xf>
    <xf numFmtId="38" fontId="4" fillId="0" borderId="34" xfId="16" applyFont="1" applyBorder="1" applyAlignment="1">
      <alignment horizontal="center" vertical="center" shrinkToFit="1"/>
    </xf>
    <xf numFmtId="38" fontId="4" fillId="0" borderId="34" xfId="16" applyFont="1" applyBorder="1" applyAlignment="1">
      <alignment horizontal="center" vertical="center"/>
    </xf>
    <xf numFmtId="38" fontId="4" fillId="0" borderId="32" xfId="16" applyFont="1" applyBorder="1" applyAlignment="1">
      <alignment horizontal="center" vertical="center" shrinkToFit="1"/>
    </xf>
    <xf numFmtId="38" fontId="4" fillId="0" borderId="12" xfId="16" applyFont="1" applyBorder="1" applyAlignment="1">
      <alignment horizontal="center" vertical="center"/>
    </xf>
    <xf numFmtId="38" fontId="4" fillId="0" borderId="33" xfId="16" applyFont="1" applyBorder="1" applyAlignment="1">
      <alignment vertical="center"/>
    </xf>
    <xf numFmtId="184" fontId="4" fillId="0" borderId="14" xfId="16" applyNumberFormat="1" applyFont="1" applyFill="1" applyBorder="1" applyAlignment="1">
      <alignment vertical="center"/>
    </xf>
    <xf numFmtId="184" fontId="4" fillId="0" borderId="38" xfId="16" applyNumberFormat="1" applyFont="1" applyBorder="1" applyAlignment="1">
      <alignment horizontal="center" vertical="center"/>
    </xf>
    <xf numFmtId="184" fontId="4" fillId="0" borderId="39" xfId="16" applyNumberFormat="1" applyFont="1" applyFill="1" applyBorder="1" applyAlignment="1">
      <alignment horizontal="center" vertical="center"/>
    </xf>
    <xf numFmtId="184" fontId="4" fillId="0" borderId="40" xfId="16" applyNumberFormat="1" applyFont="1" applyFill="1" applyBorder="1" applyAlignment="1">
      <alignment horizontal="center" vertical="center"/>
    </xf>
    <xf numFmtId="184" fontId="4" fillId="2" borderId="39" xfId="16" applyNumberFormat="1" applyFont="1" applyFill="1" applyBorder="1" applyAlignment="1">
      <alignment vertical="center"/>
    </xf>
    <xf numFmtId="184" fontId="4" fillId="2" borderId="41" xfId="16" applyNumberFormat="1" applyFont="1" applyFill="1" applyBorder="1" applyAlignment="1">
      <alignment vertical="center"/>
    </xf>
    <xf numFmtId="184" fontId="4" fillId="0" borderId="42" xfId="16" applyNumberFormat="1" applyFont="1" applyBorder="1" applyAlignment="1">
      <alignment vertical="center"/>
    </xf>
    <xf numFmtId="184" fontId="4" fillId="0" borderId="41" xfId="16" applyNumberFormat="1" applyFont="1" applyBorder="1" applyAlignment="1">
      <alignment vertical="center"/>
    </xf>
    <xf numFmtId="184" fontId="4" fillId="0" borderId="43" xfId="16" applyNumberFormat="1" applyFont="1" applyBorder="1" applyAlignment="1">
      <alignment vertical="center"/>
    </xf>
    <xf numFmtId="184" fontId="4" fillId="0" borderId="44" xfId="16" applyNumberFormat="1" applyFont="1" applyFill="1" applyBorder="1" applyAlignment="1">
      <alignment vertical="center"/>
    </xf>
    <xf numFmtId="184" fontId="4" fillId="0" borderId="45" xfId="16" applyNumberFormat="1" applyFont="1" applyFill="1" applyBorder="1" applyAlignment="1">
      <alignment vertical="center"/>
    </xf>
    <xf numFmtId="184" fontId="4" fillId="0" borderId="46" xfId="16" applyNumberFormat="1" applyFont="1" applyFill="1" applyBorder="1" applyAlignment="1">
      <alignment vertical="center"/>
    </xf>
    <xf numFmtId="184" fontId="4" fillId="0" borderId="24" xfId="16" applyNumberFormat="1" applyFont="1" applyFill="1" applyBorder="1" applyAlignment="1">
      <alignment vertical="center"/>
    </xf>
    <xf numFmtId="184" fontId="4" fillId="0" borderId="42" xfId="16" applyNumberFormat="1" applyFont="1" applyFill="1" applyBorder="1" applyAlignment="1">
      <alignment vertical="center"/>
    </xf>
    <xf numFmtId="184" fontId="4" fillId="0" borderId="1" xfId="16" applyNumberFormat="1" applyFont="1" applyFill="1" applyBorder="1" applyAlignment="1">
      <alignment vertical="center"/>
    </xf>
    <xf numFmtId="184" fontId="4" fillId="0" borderId="41" xfId="16" applyNumberFormat="1" applyFont="1" applyFill="1" applyBorder="1" applyAlignment="1">
      <alignment vertical="center"/>
    </xf>
    <xf numFmtId="184" fontId="4" fillId="0" borderId="4" xfId="16" applyNumberFormat="1" applyFont="1" applyFill="1" applyBorder="1" applyAlignment="1">
      <alignment vertical="center"/>
    </xf>
    <xf numFmtId="184" fontId="4" fillId="0" borderId="25" xfId="16" applyNumberFormat="1" applyFont="1" applyFill="1" applyBorder="1" applyAlignment="1">
      <alignment vertical="center"/>
    </xf>
    <xf numFmtId="184" fontId="4" fillId="0" borderId="36" xfId="16" applyNumberFormat="1" applyFont="1" applyFill="1" applyBorder="1" applyAlignment="1">
      <alignment vertical="center"/>
    </xf>
    <xf numFmtId="184" fontId="4" fillId="0" borderId="26" xfId="16" applyNumberFormat="1" applyFont="1" applyFill="1" applyBorder="1" applyAlignment="1">
      <alignment vertical="center"/>
    </xf>
    <xf numFmtId="184" fontId="4" fillId="0" borderId="47" xfId="16" applyNumberFormat="1" applyFont="1" applyFill="1" applyBorder="1" applyAlignment="1">
      <alignment vertical="center"/>
    </xf>
    <xf numFmtId="184" fontId="4" fillId="0" borderId="28" xfId="16" applyNumberFormat="1" applyFont="1" applyFill="1" applyBorder="1" applyAlignment="1">
      <alignment vertical="center"/>
    </xf>
    <xf numFmtId="184" fontId="4" fillId="0" borderId="10" xfId="16" applyNumberFormat="1" applyFont="1" applyFill="1" applyBorder="1" applyAlignment="1">
      <alignment vertical="center"/>
    </xf>
    <xf numFmtId="184" fontId="4" fillId="0" borderId="31" xfId="16" applyNumberFormat="1" applyFont="1" applyFill="1" applyBorder="1" applyAlignment="1">
      <alignment vertical="center"/>
    </xf>
    <xf numFmtId="184" fontId="4" fillId="0" borderId="25" xfId="16" applyNumberFormat="1" applyFont="1" applyBorder="1" applyAlignment="1">
      <alignment vertical="center"/>
    </xf>
    <xf numFmtId="184" fontId="4" fillId="0" borderId="36" xfId="16" applyNumberFormat="1" applyFont="1" applyBorder="1" applyAlignment="1">
      <alignment vertical="center"/>
    </xf>
    <xf numFmtId="184" fontId="4" fillId="2" borderId="23" xfId="16" applyNumberFormat="1" applyFont="1" applyFill="1" applyBorder="1" applyAlignment="1">
      <alignment vertical="center"/>
    </xf>
    <xf numFmtId="184" fontId="4" fillId="2" borderId="13" xfId="16" applyNumberFormat="1" applyFont="1" applyFill="1" applyBorder="1" applyAlignment="1">
      <alignment vertical="center"/>
    </xf>
    <xf numFmtId="184" fontId="4" fillId="0" borderId="13" xfId="16" applyNumberFormat="1" applyFont="1" applyFill="1" applyBorder="1" applyAlignment="1">
      <alignment vertical="center"/>
    </xf>
    <xf numFmtId="190" fontId="4" fillId="0" borderId="7" xfId="16" applyNumberFormat="1" applyFont="1" applyFill="1" applyBorder="1" applyAlignment="1">
      <alignment vertical="center"/>
    </xf>
    <xf numFmtId="190" fontId="4" fillId="0" borderId="5" xfId="16" applyNumberFormat="1" applyFont="1" applyFill="1" applyBorder="1" applyAlignment="1">
      <alignment vertical="center"/>
    </xf>
    <xf numFmtId="190" fontId="4" fillId="0" borderId="9" xfId="16" applyNumberFormat="1" applyFont="1" applyFill="1" applyBorder="1" applyAlignment="1">
      <alignment vertical="center"/>
    </xf>
    <xf numFmtId="190" fontId="4" fillId="0" borderId="30" xfId="16" applyNumberFormat="1" applyFont="1" applyFill="1" applyBorder="1" applyAlignment="1">
      <alignment vertical="center"/>
    </xf>
    <xf numFmtId="184" fontId="4" fillId="2" borderId="48" xfId="16" applyNumberFormat="1" applyFont="1" applyFill="1" applyBorder="1" applyAlignment="1">
      <alignment vertical="center"/>
    </xf>
    <xf numFmtId="184" fontId="4" fillId="2" borderId="44" xfId="16" applyNumberFormat="1" applyFont="1" applyFill="1" applyBorder="1" applyAlignment="1">
      <alignment vertical="center"/>
    </xf>
    <xf numFmtId="184" fontId="4" fillId="2" borderId="35" xfId="16" applyNumberFormat="1" applyFont="1" applyFill="1" applyBorder="1" applyAlignment="1">
      <alignment vertical="center"/>
    </xf>
    <xf numFmtId="184" fontId="4" fillId="2" borderId="27" xfId="16" applyNumberFormat="1" applyFont="1" applyFill="1" applyBorder="1" applyAlignment="1">
      <alignment vertical="center"/>
    </xf>
    <xf numFmtId="184" fontId="4" fillId="0" borderId="27" xfId="16" applyNumberFormat="1" applyFont="1" applyFill="1" applyBorder="1" applyAlignment="1">
      <alignment vertical="center"/>
    </xf>
    <xf numFmtId="184" fontId="4" fillId="0" borderId="13" xfId="16" applyNumberFormat="1" applyFont="1" applyBorder="1" applyAlignment="1">
      <alignment vertical="center"/>
    </xf>
    <xf numFmtId="190" fontId="4" fillId="0" borderId="14" xfId="16" applyNumberFormat="1" applyFont="1" applyFill="1" applyBorder="1" applyAlignment="1">
      <alignment vertical="center"/>
    </xf>
    <xf numFmtId="190" fontId="4" fillId="0" borderId="11" xfId="16" applyNumberFormat="1" applyFont="1" applyFill="1" applyBorder="1" applyAlignment="1">
      <alignment vertical="center"/>
    </xf>
    <xf numFmtId="190" fontId="4" fillId="0" borderId="6" xfId="16" applyNumberFormat="1" applyFont="1" applyFill="1" applyBorder="1" applyAlignment="1">
      <alignment vertical="center"/>
    </xf>
    <xf numFmtId="190" fontId="4" fillId="0" borderId="29" xfId="16" applyNumberFormat="1" applyFont="1" applyFill="1" applyBorder="1" applyAlignment="1">
      <alignment vertical="center"/>
    </xf>
    <xf numFmtId="38" fontId="4" fillId="0" borderId="17" xfId="16" applyFont="1" applyFill="1" applyBorder="1" applyAlignment="1">
      <alignment vertical="center"/>
    </xf>
    <xf numFmtId="49" fontId="4" fillId="0" borderId="18" xfId="16" applyNumberFormat="1" applyFont="1" applyFill="1" applyBorder="1" applyAlignment="1">
      <alignment horizontal="center" vertical="center"/>
    </xf>
    <xf numFmtId="49" fontId="4" fillId="0" borderId="20" xfId="16" applyNumberFormat="1" applyFont="1" applyFill="1" applyBorder="1" applyAlignment="1">
      <alignment horizontal="center" vertical="center"/>
    </xf>
    <xf numFmtId="38" fontId="4" fillId="0" borderId="18" xfId="16" applyFont="1" applyFill="1" applyBorder="1" applyAlignment="1">
      <alignment horizontal="center" vertical="center"/>
    </xf>
    <xf numFmtId="38" fontId="4" fillId="0" borderId="38" xfId="16" applyFont="1" applyFill="1" applyBorder="1" applyAlignment="1">
      <alignment horizontal="center" vertical="center"/>
    </xf>
    <xf numFmtId="38" fontId="4" fillId="0" borderId="21" xfId="16" applyFont="1" applyFill="1" applyBorder="1" applyAlignment="1">
      <alignment vertical="center"/>
    </xf>
    <xf numFmtId="38" fontId="4" fillId="0" borderId="39" xfId="16" applyFont="1" applyFill="1" applyBorder="1" applyAlignment="1">
      <alignment horizontal="right" vertical="center"/>
    </xf>
    <xf numFmtId="38" fontId="4" fillId="0" borderId="43" xfId="16" applyFont="1" applyFill="1" applyBorder="1" applyAlignment="1">
      <alignment horizontal="center" vertical="center"/>
    </xf>
    <xf numFmtId="38" fontId="4" fillId="0" borderId="39" xfId="16" applyFont="1" applyFill="1" applyBorder="1" applyAlignment="1">
      <alignment horizontal="center" vertical="center"/>
    </xf>
    <xf numFmtId="38" fontId="4" fillId="0" borderId="24" xfId="16" applyFont="1" applyFill="1" applyBorder="1" applyAlignment="1">
      <alignment vertical="center"/>
    </xf>
    <xf numFmtId="40" fontId="4" fillId="0" borderId="49" xfId="16" applyNumberFormat="1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38" fontId="4" fillId="3" borderId="49" xfId="16" applyFont="1" applyFill="1" applyBorder="1" applyAlignment="1">
      <alignment vertical="center"/>
    </xf>
    <xf numFmtId="38" fontId="4" fillId="0" borderId="35" xfId="16" applyFont="1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3" borderId="10" xfId="16" applyFont="1" applyFill="1" applyBorder="1" applyAlignment="1">
      <alignment vertical="center"/>
    </xf>
    <xf numFmtId="38" fontId="4" fillId="3" borderId="50" xfId="16" applyFont="1" applyFill="1" applyBorder="1" applyAlignment="1">
      <alignment vertical="center"/>
    </xf>
    <xf numFmtId="38" fontId="4" fillId="0" borderId="17" xfId="16" applyFont="1" applyFill="1" applyBorder="1" applyAlignment="1">
      <alignment horizontal="center" vertical="center"/>
    </xf>
    <xf numFmtId="38" fontId="4" fillId="0" borderId="21" xfId="16" applyFont="1" applyFill="1" applyBorder="1" applyAlignment="1">
      <alignment horizontal="right" vertical="center"/>
    </xf>
    <xf numFmtId="38" fontId="4" fillId="0" borderId="23" xfId="16" applyFont="1" applyFill="1" applyBorder="1" applyAlignment="1">
      <alignment horizontal="center" vertical="center"/>
    </xf>
    <xf numFmtId="38" fontId="4" fillId="0" borderId="51" xfId="16" applyFont="1" applyFill="1" applyBorder="1" applyAlignment="1">
      <alignment horizontal="center" vertical="center"/>
    </xf>
    <xf numFmtId="38" fontId="4" fillId="0" borderId="52" xfId="16" applyFont="1" applyFill="1" applyBorder="1" applyAlignment="1">
      <alignment vertical="center"/>
    </xf>
    <xf numFmtId="38" fontId="4" fillId="0" borderId="53" xfId="16" applyFont="1" applyFill="1" applyBorder="1" applyAlignment="1">
      <alignment vertical="center"/>
    </xf>
    <xf numFmtId="38" fontId="4" fillId="0" borderId="28" xfId="16" applyFont="1" applyFill="1" applyBorder="1" applyAlignment="1">
      <alignment vertical="center"/>
    </xf>
    <xf numFmtId="38" fontId="4" fillId="0" borderId="38" xfId="16" applyFont="1" applyFill="1" applyBorder="1" applyAlignment="1">
      <alignment vertical="center"/>
    </xf>
    <xf numFmtId="38" fontId="4" fillId="0" borderId="39" xfId="16" applyFont="1" applyFill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4" fillId="0" borderId="41" xfId="16" applyFont="1" applyFill="1" applyBorder="1" applyAlignment="1">
      <alignment vertical="center"/>
    </xf>
    <xf numFmtId="38" fontId="4" fillId="0" borderId="47" xfId="16" applyFont="1" applyFill="1" applyBorder="1" applyAlignment="1">
      <alignment vertical="center"/>
    </xf>
    <xf numFmtId="49" fontId="4" fillId="0" borderId="17" xfId="16" applyNumberFormat="1" applyFont="1" applyFill="1" applyBorder="1" applyAlignment="1">
      <alignment horizontal="center" vertical="center"/>
    </xf>
    <xf numFmtId="49" fontId="4" fillId="0" borderId="38" xfId="16" applyNumberFormat="1" applyFont="1" applyFill="1" applyBorder="1" applyAlignment="1">
      <alignment horizontal="center" vertical="center"/>
    </xf>
    <xf numFmtId="38" fontId="4" fillId="0" borderId="21" xfId="16" applyFont="1" applyFill="1" applyBorder="1" applyAlignment="1">
      <alignment horizontal="center" vertical="center"/>
    </xf>
    <xf numFmtId="38" fontId="4" fillId="0" borderId="43" xfId="16" applyFont="1" applyFill="1" applyBorder="1" applyAlignment="1">
      <alignment vertical="center"/>
    </xf>
    <xf numFmtId="40" fontId="4" fillId="0" borderId="49" xfId="16" applyNumberFormat="1" applyFont="1" applyFill="1" applyBorder="1" applyAlignment="1">
      <alignment horizontal="center" vertical="center"/>
    </xf>
    <xf numFmtId="49" fontId="4" fillId="0" borderId="21" xfId="16" applyNumberFormat="1" applyFont="1" applyFill="1" applyBorder="1" applyAlignment="1">
      <alignment horizontal="center" vertical="center"/>
    </xf>
    <xf numFmtId="49" fontId="4" fillId="0" borderId="39" xfId="16" applyNumberFormat="1" applyFont="1" applyFill="1" applyBorder="1" applyAlignment="1">
      <alignment horizontal="center" vertical="center"/>
    </xf>
    <xf numFmtId="38" fontId="4" fillId="0" borderId="25" xfId="16" applyFont="1" applyFill="1" applyBorder="1" applyAlignment="1">
      <alignment vertical="center"/>
    </xf>
    <xf numFmtId="38" fontId="4" fillId="0" borderId="40" xfId="16" applyFont="1" applyFill="1" applyBorder="1" applyAlignment="1">
      <alignment vertical="center"/>
    </xf>
    <xf numFmtId="38" fontId="4" fillId="0" borderId="54" xfId="16" applyFont="1" applyFill="1" applyBorder="1" applyAlignment="1">
      <alignment horizontal="center" vertical="center"/>
    </xf>
    <xf numFmtId="38" fontId="4" fillId="0" borderId="33" xfId="16" applyFont="1" applyFill="1" applyBorder="1" applyAlignment="1">
      <alignment horizontal="center" vertical="center"/>
    </xf>
    <xf numFmtId="38" fontId="4" fillId="0" borderId="40" xfId="16" applyFont="1" applyFill="1" applyBorder="1" applyAlignment="1">
      <alignment horizontal="center" vertical="center"/>
    </xf>
    <xf numFmtId="49" fontId="4" fillId="0" borderId="19" xfId="16" applyNumberFormat="1" applyFont="1" applyFill="1" applyBorder="1" applyAlignment="1">
      <alignment horizontal="center" vertical="center"/>
    </xf>
    <xf numFmtId="184" fontId="4" fillId="0" borderId="22" xfId="16" applyNumberFormat="1" applyFont="1" applyBorder="1" applyAlignment="1">
      <alignment vertical="center"/>
    </xf>
    <xf numFmtId="49" fontId="4" fillId="0" borderId="0" xfId="16" applyNumberFormat="1" applyFont="1" applyFill="1" applyBorder="1" applyAlignment="1">
      <alignment horizontal="center" vertical="center" shrinkToFit="1"/>
    </xf>
    <xf numFmtId="184" fontId="4" fillId="3" borderId="11" xfId="16" applyNumberFormat="1" applyFont="1" applyFill="1" applyBorder="1" applyAlignment="1">
      <alignment vertical="center"/>
    </xf>
    <xf numFmtId="184" fontId="4" fillId="0" borderId="25" xfId="16" applyNumberFormat="1" applyFont="1" applyBorder="1" applyAlignment="1">
      <alignment horizontal="center" vertical="center"/>
    </xf>
    <xf numFmtId="184" fontId="4" fillId="0" borderId="32" xfId="16" applyNumberFormat="1" applyFont="1" applyBorder="1" applyAlignment="1">
      <alignment horizontal="center" vertical="center"/>
    </xf>
    <xf numFmtId="38" fontId="4" fillId="0" borderId="34" xfId="16" applyFont="1" applyFill="1" applyBorder="1" applyAlignment="1">
      <alignment vertical="center"/>
    </xf>
    <xf numFmtId="38" fontId="4" fillId="0" borderId="34" xfId="16" applyFont="1" applyFill="1" applyBorder="1" applyAlignment="1">
      <alignment horizontal="center" vertical="center" shrinkToFit="1"/>
    </xf>
    <xf numFmtId="38" fontId="4" fillId="0" borderId="34" xfId="16" applyFont="1" applyFill="1" applyBorder="1" applyAlignment="1">
      <alignment horizontal="center" vertical="center"/>
    </xf>
    <xf numFmtId="38" fontId="4" fillId="0" borderId="32" xfId="16" applyFont="1" applyFill="1" applyBorder="1" applyAlignment="1">
      <alignment horizontal="center" vertical="center" shrinkToFit="1"/>
    </xf>
    <xf numFmtId="38" fontId="4" fillId="0" borderId="33" xfId="16" applyFont="1" applyFill="1" applyBorder="1" applyAlignment="1">
      <alignment vertical="center"/>
    </xf>
    <xf numFmtId="184" fontId="4" fillId="0" borderId="39" xfId="16" applyNumberFormat="1" applyFont="1" applyBorder="1" applyAlignment="1">
      <alignment horizontal="center" vertical="center"/>
    </xf>
    <xf numFmtId="184" fontId="4" fillId="0" borderId="40" xfId="16" applyNumberFormat="1" applyFont="1" applyBorder="1" applyAlignment="1">
      <alignment horizontal="center" vertical="center"/>
    </xf>
    <xf numFmtId="184" fontId="4" fillId="0" borderId="39" xfId="16" applyNumberFormat="1" applyFont="1" applyBorder="1" applyAlignment="1">
      <alignment vertical="center"/>
    </xf>
    <xf numFmtId="184" fontId="4" fillId="2" borderId="47" xfId="16" applyNumberFormat="1" applyFont="1" applyFill="1" applyBorder="1" applyAlignment="1">
      <alignment vertical="center"/>
    </xf>
    <xf numFmtId="184" fontId="4" fillId="2" borderId="43" xfId="16" applyNumberFormat="1" applyFont="1" applyFill="1" applyBorder="1" applyAlignment="1">
      <alignment vertical="center"/>
    </xf>
    <xf numFmtId="190" fontId="4" fillId="3" borderId="5" xfId="16" applyNumberFormat="1" applyFont="1" applyFill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184" fontId="3" fillId="0" borderId="17" xfId="16" applyNumberFormat="1" applyFont="1" applyFill="1" applyBorder="1" applyAlignment="1">
      <alignment vertical="center"/>
    </xf>
    <xf numFmtId="184" fontId="3" fillId="0" borderId="18" xfId="16" applyNumberFormat="1" applyFont="1" applyFill="1" applyBorder="1" applyAlignment="1">
      <alignment vertical="center"/>
    </xf>
    <xf numFmtId="38" fontId="3" fillId="0" borderId="55" xfId="16" applyFont="1" applyFill="1" applyBorder="1" applyAlignment="1">
      <alignment vertical="center"/>
    </xf>
    <xf numFmtId="184" fontId="3" fillId="0" borderId="21" xfId="16" applyNumberFormat="1" applyFont="1" applyFill="1" applyBorder="1" applyAlignment="1">
      <alignment vertical="center"/>
    </xf>
    <xf numFmtId="184" fontId="3" fillId="0" borderId="9" xfId="16" applyNumberFormat="1" applyFont="1" applyFill="1" applyBorder="1" applyAlignment="1">
      <alignment vertical="center"/>
    </xf>
    <xf numFmtId="184" fontId="3" fillId="0" borderId="8" xfId="16" applyNumberFormat="1" applyFont="1" applyFill="1" applyBorder="1" applyAlignment="1">
      <alignment vertical="center"/>
    </xf>
    <xf numFmtId="184" fontId="3" fillId="0" borderId="4" xfId="16" applyNumberFormat="1" applyFont="1" applyFill="1" applyBorder="1" applyAlignment="1">
      <alignment vertical="center"/>
    </xf>
    <xf numFmtId="184" fontId="3" fillId="0" borderId="1" xfId="16" applyNumberFormat="1" applyFont="1" applyFill="1" applyBorder="1" applyAlignment="1">
      <alignment vertical="center"/>
    </xf>
    <xf numFmtId="184" fontId="3" fillId="0" borderId="2" xfId="16" applyNumberFormat="1" applyFont="1" applyFill="1" applyBorder="1" applyAlignment="1">
      <alignment vertical="center"/>
    </xf>
    <xf numFmtId="184" fontId="3" fillId="0" borderId="23" xfId="16" applyNumberFormat="1" applyFont="1" applyFill="1" applyBorder="1" applyAlignment="1">
      <alignment vertical="center"/>
    </xf>
    <xf numFmtId="184" fontId="3" fillId="0" borderId="6" xfId="16" applyNumberFormat="1" applyFont="1" applyFill="1" applyBorder="1" applyAlignment="1">
      <alignment vertical="center"/>
    </xf>
    <xf numFmtId="38" fontId="3" fillId="0" borderId="12" xfId="16" applyFont="1" applyFill="1" applyBorder="1" applyAlignment="1">
      <alignment horizontal="center" vertical="center" shrinkToFit="1"/>
    </xf>
    <xf numFmtId="38" fontId="11" fillId="0" borderId="45" xfId="16" applyFont="1" applyFill="1" applyBorder="1" applyAlignment="1">
      <alignment vertical="center"/>
    </xf>
    <xf numFmtId="38" fontId="11" fillId="0" borderId="7" xfId="16" applyFont="1" applyFill="1" applyBorder="1" applyAlignment="1">
      <alignment vertical="center"/>
    </xf>
    <xf numFmtId="38" fontId="3" fillId="0" borderId="38" xfId="16" applyFont="1" applyFill="1" applyBorder="1" applyAlignment="1">
      <alignment horizontal="center" vertical="center"/>
    </xf>
    <xf numFmtId="38" fontId="3" fillId="0" borderId="39" xfId="16" applyFont="1" applyFill="1" applyBorder="1" applyAlignment="1">
      <alignment horizontal="center" vertical="center"/>
    </xf>
    <xf numFmtId="38" fontId="3" fillId="0" borderId="41" xfId="16" applyFont="1" applyFill="1" applyBorder="1" applyAlignment="1">
      <alignment vertical="center"/>
    </xf>
    <xf numFmtId="38" fontId="3" fillId="0" borderId="42" xfId="16" applyFont="1" applyFill="1" applyBorder="1" applyAlignment="1">
      <alignment vertical="center"/>
    </xf>
    <xf numFmtId="38" fontId="3" fillId="0" borderId="43" xfId="16" applyFont="1" applyFill="1" applyBorder="1" applyAlignment="1">
      <alignment vertical="center"/>
    </xf>
    <xf numFmtId="184" fontId="3" fillId="0" borderId="38" xfId="16" applyNumberFormat="1" applyFont="1" applyFill="1" applyBorder="1" applyAlignment="1">
      <alignment vertical="center"/>
    </xf>
    <xf numFmtId="184" fontId="3" fillId="0" borderId="42" xfId="16" applyNumberFormat="1" applyFont="1" applyFill="1" applyBorder="1" applyAlignment="1">
      <alignment vertical="center"/>
    </xf>
    <xf numFmtId="184" fontId="3" fillId="0" borderId="41" xfId="16" applyNumberFormat="1" applyFont="1" applyFill="1" applyBorder="1" applyAlignment="1">
      <alignment vertical="center"/>
    </xf>
    <xf numFmtId="38" fontId="3" fillId="0" borderId="56" xfId="16" applyFont="1" applyFill="1" applyBorder="1" applyAlignment="1">
      <alignment vertical="center"/>
    </xf>
    <xf numFmtId="38" fontId="3" fillId="0" borderId="57" xfId="16" applyFont="1" applyFill="1" applyBorder="1" applyAlignment="1">
      <alignment vertical="center"/>
    </xf>
    <xf numFmtId="38" fontId="3" fillId="0" borderId="46" xfId="16" applyFont="1" applyFill="1" applyBorder="1" applyAlignment="1">
      <alignment vertical="center"/>
    </xf>
    <xf numFmtId="38" fontId="3" fillId="0" borderId="39" xfId="16" applyFont="1" applyFill="1" applyBorder="1" applyAlignment="1">
      <alignment vertical="center"/>
    </xf>
    <xf numFmtId="38" fontId="3" fillId="0" borderId="25" xfId="16" applyFont="1" applyFill="1" applyBorder="1" applyAlignment="1">
      <alignment horizontal="center" vertical="center"/>
    </xf>
    <xf numFmtId="38" fontId="3" fillId="0" borderId="32" xfId="16" applyFont="1" applyFill="1" applyBorder="1" applyAlignment="1">
      <alignment horizontal="center" vertical="center"/>
    </xf>
    <xf numFmtId="38" fontId="3" fillId="0" borderId="40" xfId="16" applyFont="1" applyFill="1" applyBorder="1" applyAlignment="1">
      <alignment horizontal="center" vertical="center"/>
    </xf>
    <xf numFmtId="38" fontId="3" fillId="0" borderId="33" xfId="16" applyFont="1" applyFill="1" applyBorder="1" applyAlignment="1">
      <alignment vertical="center" shrinkToFit="1"/>
    </xf>
    <xf numFmtId="38" fontId="3" fillId="0" borderId="34" xfId="16" applyFont="1" applyFill="1" applyBorder="1" applyAlignment="1">
      <alignment vertical="center" shrinkToFit="1"/>
    </xf>
    <xf numFmtId="38" fontId="3" fillId="0" borderId="47" xfId="16" applyFont="1" applyFill="1" applyBorder="1" applyAlignment="1">
      <alignment vertical="center"/>
    </xf>
    <xf numFmtId="38" fontId="3" fillId="0" borderId="29" xfId="16" applyFont="1" applyFill="1" applyBorder="1" applyAlignment="1">
      <alignment vertical="center"/>
    </xf>
    <xf numFmtId="184" fontId="4" fillId="0" borderId="51" xfId="0" applyNumberFormat="1" applyFont="1" applyBorder="1" applyAlignment="1">
      <alignment horizontal="left" vertical="center"/>
    </xf>
    <xf numFmtId="184" fontId="4" fillId="0" borderId="21" xfId="0" applyNumberFormat="1" applyFont="1" applyBorder="1" applyAlignment="1">
      <alignment horizontal="left" vertical="center"/>
    </xf>
    <xf numFmtId="184" fontId="4" fillId="0" borderId="25" xfId="0" applyNumberFormat="1" applyFont="1" applyBorder="1" applyAlignment="1">
      <alignment horizontal="left" vertical="center"/>
    </xf>
    <xf numFmtId="184" fontId="4" fillId="0" borderId="36" xfId="0" applyNumberFormat="1" applyFont="1" applyBorder="1" applyAlignment="1">
      <alignment horizontal="left" vertical="center"/>
    </xf>
    <xf numFmtId="184" fontId="4" fillId="0" borderId="26" xfId="0" applyNumberFormat="1" applyFont="1" applyFill="1" applyBorder="1" applyAlignment="1">
      <alignment horizontal="left" vertical="center"/>
    </xf>
    <xf numFmtId="184" fontId="4" fillId="2" borderId="21" xfId="0" applyNumberFormat="1" applyFont="1" applyFill="1" applyBorder="1" applyAlignment="1">
      <alignment horizontal="left" vertical="center"/>
    </xf>
    <xf numFmtId="184" fontId="4" fillId="2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39" xfId="0" applyNumberFormat="1" applyFont="1" applyFill="1" applyBorder="1" applyAlignment="1">
      <alignment horizontal="left" vertical="center"/>
    </xf>
    <xf numFmtId="184" fontId="4" fillId="0" borderId="41" xfId="0" applyNumberFormat="1" applyFont="1" applyFill="1" applyBorder="1" applyAlignment="1">
      <alignment horizontal="left" vertical="center"/>
    </xf>
    <xf numFmtId="184" fontId="4" fillId="0" borderId="42" xfId="0" applyNumberFormat="1" applyFont="1" applyFill="1" applyBorder="1" applyAlignment="1">
      <alignment horizontal="left" vertical="center"/>
    </xf>
    <xf numFmtId="184" fontId="4" fillId="0" borderId="47" xfId="0" applyNumberFormat="1" applyFont="1" applyFill="1" applyBorder="1" applyAlignment="1">
      <alignment horizontal="left" vertical="center"/>
    </xf>
    <xf numFmtId="184" fontId="4" fillId="3" borderId="14" xfId="16" applyNumberFormat="1" applyFont="1" applyFill="1" applyBorder="1" applyAlignment="1">
      <alignment vertical="center"/>
    </xf>
    <xf numFmtId="184" fontId="4" fillId="3" borderId="6" xfId="16" applyNumberFormat="1" applyFont="1" applyFill="1" applyBorder="1" applyAlignment="1">
      <alignment vertical="center"/>
    </xf>
    <xf numFmtId="184" fontId="4" fillId="0" borderId="29" xfId="0" applyNumberFormat="1" applyFont="1" applyFill="1" applyBorder="1" applyAlignment="1">
      <alignment vertical="center"/>
    </xf>
    <xf numFmtId="184" fontId="4" fillId="3" borderId="30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vertical="center"/>
    </xf>
    <xf numFmtId="184" fontId="4" fillId="0" borderId="31" xfId="0" applyNumberFormat="1" applyFont="1" applyFill="1" applyBorder="1" applyAlignment="1">
      <alignment vertical="center"/>
    </xf>
    <xf numFmtId="184" fontId="4" fillId="3" borderId="29" xfId="0" applyNumberFormat="1" applyFont="1" applyFill="1" applyBorder="1" applyAlignment="1">
      <alignment vertical="center"/>
    </xf>
    <xf numFmtId="38" fontId="4" fillId="0" borderId="17" xfId="16" applyFont="1" applyBorder="1" applyAlignment="1">
      <alignment vertical="center"/>
    </xf>
    <xf numFmtId="38" fontId="4" fillId="0" borderId="18" xfId="16" applyFont="1" applyBorder="1" applyAlignment="1">
      <alignment vertical="center"/>
    </xf>
    <xf numFmtId="38" fontId="4" fillId="0" borderId="21" xfId="16" applyFont="1" applyBorder="1" applyAlignment="1">
      <alignment vertical="center"/>
    </xf>
    <xf numFmtId="38" fontId="4" fillId="0" borderId="22" xfId="16" applyFont="1" applyBorder="1" applyAlignment="1">
      <alignment vertical="center"/>
    </xf>
    <xf numFmtId="38" fontId="4" fillId="0" borderId="23" xfId="16" applyFont="1" applyBorder="1" applyAlignment="1">
      <alignment vertical="center"/>
    </xf>
    <xf numFmtId="38" fontId="4" fillId="0" borderId="35" xfId="16" applyFont="1" applyBorder="1" applyAlignment="1">
      <alignment vertical="center"/>
    </xf>
    <xf numFmtId="38" fontId="4" fillId="0" borderId="27" xfId="16" applyFont="1" applyBorder="1" applyAlignment="1">
      <alignment vertical="center"/>
    </xf>
    <xf numFmtId="38" fontId="4" fillId="0" borderId="38" xfId="16" applyFont="1" applyBorder="1" applyAlignment="1">
      <alignment vertical="center"/>
    </xf>
    <xf numFmtId="38" fontId="4" fillId="0" borderId="39" xfId="16" applyFont="1" applyBorder="1" applyAlignment="1">
      <alignment vertical="center"/>
    </xf>
    <xf numFmtId="38" fontId="4" fillId="0" borderId="41" xfId="16" applyFont="1" applyBorder="1" applyAlignment="1">
      <alignment vertical="center"/>
    </xf>
    <xf numFmtId="38" fontId="4" fillId="0" borderId="47" xfId="16" applyFont="1" applyBorder="1" applyAlignment="1">
      <alignment vertical="center"/>
    </xf>
    <xf numFmtId="38" fontId="4" fillId="0" borderId="26" xfId="16" applyFont="1" applyFill="1" applyBorder="1" applyAlignment="1">
      <alignment vertical="center"/>
    </xf>
    <xf numFmtId="38" fontId="4" fillId="0" borderId="30" xfId="16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4" fillId="0" borderId="43" xfId="16" applyFont="1" applyBorder="1" applyAlignment="1">
      <alignment vertical="center"/>
    </xf>
    <xf numFmtId="38" fontId="4" fillId="0" borderId="29" xfId="16" applyFont="1" applyFill="1" applyBorder="1" applyAlignment="1">
      <alignment vertical="center"/>
    </xf>
    <xf numFmtId="38" fontId="4" fillId="0" borderId="25" xfId="16" applyFont="1" applyBorder="1" applyAlignment="1">
      <alignment vertical="center"/>
    </xf>
    <xf numFmtId="38" fontId="4" fillId="0" borderId="32" xfId="16" applyFont="1" applyBorder="1" applyAlignment="1">
      <alignment vertical="center"/>
    </xf>
    <xf numFmtId="38" fontId="4" fillId="0" borderId="40" xfId="16" applyFont="1" applyBorder="1" applyAlignment="1">
      <alignment vertical="center"/>
    </xf>
    <xf numFmtId="177" fontId="4" fillId="0" borderId="17" xfId="16" applyNumberFormat="1" applyFont="1" applyBorder="1" applyAlignment="1">
      <alignment vertical="center"/>
    </xf>
    <xf numFmtId="177" fontId="4" fillId="0" borderId="18" xfId="16" applyNumberFormat="1" applyFont="1" applyBorder="1" applyAlignment="1">
      <alignment vertical="center"/>
    </xf>
    <xf numFmtId="177" fontId="4" fillId="0" borderId="18" xfId="16" applyNumberFormat="1" applyFont="1" applyBorder="1" applyAlignment="1">
      <alignment horizontal="left" vertical="center"/>
    </xf>
    <xf numFmtId="177" fontId="4" fillId="0" borderId="21" xfId="16" applyNumberFormat="1" applyFont="1" applyBorder="1" applyAlignment="1">
      <alignment vertical="center"/>
    </xf>
    <xf numFmtId="177" fontId="4" fillId="0" borderId="23" xfId="16" applyNumberFormat="1" applyFont="1" applyBorder="1" applyAlignment="1">
      <alignment vertical="center"/>
    </xf>
    <xf numFmtId="177" fontId="4" fillId="0" borderId="22" xfId="16" applyNumberFormat="1" applyFont="1" applyBorder="1" applyAlignment="1">
      <alignment vertical="center"/>
    </xf>
    <xf numFmtId="177" fontId="4" fillId="0" borderId="25" xfId="16" applyNumberFormat="1" applyFont="1" applyBorder="1" applyAlignment="1">
      <alignment vertical="center"/>
    </xf>
    <xf numFmtId="177" fontId="4" fillId="0" borderId="33" xfId="16" applyNumberFormat="1" applyFont="1" applyBorder="1" applyAlignment="1">
      <alignment vertical="center"/>
    </xf>
    <xf numFmtId="177" fontId="4" fillId="0" borderId="38" xfId="16" applyNumberFormat="1" applyFont="1" applyBorder="1" applyAlignment="1">
      <alignment vertical="center"/>
    </xf>
    <xf numFmtId="177" fontId="4" fillId="0" borderId="39" xfId="16" applyNumberFormat="1" applyFont="1" applyBorder="1" applyAlignment="1">
      <alignment horizontal="right" vertical="center"/>
    </xf>
    <xf numFmtId="177" fontId="4" fillId="0" borderId="32" xfId="16" applyNumberFormat="1" applyFont="1" applyBorder="1" applyAlignment="1">
      <alignment vertical="center"/>
    </xf>
    <xf numFmtId="177" fontId="4" fillId="0" borderId="32" xfId="16" applyNumberFormat="1" applyFont="1" applyBorder="1" applyAlignment="1">
      <alignment horizontal="center" vertical="center"/>
    </xf>
    <xf numFmtId="177" fontId="4" fillId="0" borderId="40" xfId="16" applyNumberFormat="1" applyFont="1" applyBorder="1" applyAlignment="1">
      <alignment horizontal="center" vertical="center"/>
    </xf>
    <xf numFmtId="38" fontId="4" fillId="0" borderId="34" xfId="16" applyFont="1" applyBorder="1" applyAlignment="1">
      <alignment vertical="center" shrinkToFit="1"/>
    </xf>
    <xf numFmtId="177" fontId="4" fillId="0" borderId="0" xfId="16" applyNumberFormat="1" applyFont="1" applyBorder="1" applyAlignment="1">
      <alignment vertical="center"/>
    </xf>
    <xf numFmtId="177" fontId="4" fillId="0" borderId="58" xfId="16" applyNumberFormat="1" applyFont="1" applyBorder="1" applyAlignment="1">
      <alignment vertical="center"/>
    </xf>
    <xf numFmtId="177" fontId="4" fillId="0" borderId="29" xfId="16" applyNumberFormat="1" applyFont="1" applyBorder="1" applyAlignment="1">
      <alignment vertical="center"/>
    </xf>
    <xf numFmtId="177" fontId="4" fillId="0" borderId="59" xfId="16" applyNumberFormat="1" applyFont="1" applyBorder="1" applyAlignment="1">
      <alignment vertical="center"/>
    </xf>
    <xf numFmtId="177" fontId="3" fillId="3" borderId="39" xfId="16" applyNumberFormat="1" applyFont="1" applyFill="1" applyBorder="1" applyAlignment="1">
      <alignment horizontal="center" vertical="center"/>
    </xf>
    <xf numFmtId="38" fontId="9" fillId="0" borderId="0" xfId="16" applyFont="1" applyFill="1" applyAlignment="1">
      <alignment horizontal="center" vertical="center"/>
    </xf>
    <xf numFmtId="38" fontId="12" fillId="0" borderId="0" xfId="16" applyFont="1" applyFill="1" applyAlignment="1">
      <alignment vertical="center"/>
    </xf>
    <xf numFmtId="38" fontId="3" fillId="0" borderId="33" xfId="16" applyFont="1" applyFill="1" applyBorder="1" applyAlignment="1">
      <alignment vertical="center"/>
    </xf>
    <xf numFmtId="49" fontId="3" fillId="0" borderId="38" xfId="16" applyNumberFormat="1" applyFont="1" applyFill="1" applyBorder="1" applyAlignment="1">
      <alignment horizontal="right" vertical="center"/>
    </xf>
    <xf numFmtId="49" fontId="3" fillId="0" borderId="39" xfId="16" applyNumberFormat="1" applyFont="1" applyFill="1" applyBorder="1" applyAlignment="1">
      <alignment horizontal="right" vertical="center"/>
    </xf>
    <xf numFmtId="38" fontId="3" fillId="0" borderId="40" xfId="16" applyFont="1" applyFill="1" applyBorder="1" applyAlignment="1">
      <alignment vertical="center"/>
    </xf>
    <xf numFmtId="0" fontId="3" fillId="0" borderId="43" xfId="16" applyNumberFormat="1" applyFont="1" applyFill="1" applyBorder="1" applyAlignment="1">
      <alignment vertical="center"/>
    </xf>
    <xf numFmtId="0" fontId="3" fillId="0" borderId="41" xfId="16" applyNumberFormat="1" applyFont="1" applyFill="1" applyBorder="1" applyAlignment="1">
      <alignment vertical="center"/>
    </xf>
    <xf numFmtId="38" fontId="3" fillId="0" borderId="59" xfId="16" applyFont="1" applyFill="1" applyBorder="1" applyAlignment="1">
      <alignment vertical="center"/>
    </xf>
    <xf numFmtId="38" fontId="3" fillId="0" borderId="60" xfId="16" applyFont="1" applyFill="1" applyBorder="1" applyAlignment="1">
      <alignment vertical="center"/>
    </xf>
    <xf numFmtId="38" fontId="3" fillId="0" borderId="61" xfId="16" applyFont="1" applyFill="1" applyBorder="1" applyAlignment="1">
      <alignment vertical="center"/>
    </xf>
    <xf numFmtId="38" fontId="3" fillId="0" borderId="62" xfId="16" applyFont="1" applyFill="1" applyBorder="1" applyAlignment="1">
      <alignment vertical="center"/>
    </xf>
    <xf numFmtId="38" fontId="3" fillId="0" borderId="63" xfId="16" applyFont="1" applyFill="1" applyBorder="1" applyAlignment="1">
      <alignment vertical="center"/>
    </xf>
    <xf numFmtId="38" fontId="3" fillId="0" borderId="64" xfId="16" applyFont="1" applyFill="1" applyBorder="1" applyAlignment="1">
      <alignment vertical="center"/>
    </xf>
    <xf numFmtId="38" fontId="3" fillId="0" borderId="65" xfId="16" applyFont="1" applyFill="1" applyBorder="1" applyAlignment="1">
      <alignment vertical="center"/>
    </xf>
    <xf numFmtId="57" fontId="3" fillId="3" borderId="15" xfId="16" applyNumberFormat="1" applyFont="1" applyFill="1" applyBorder="1" applyAlignment="1">
      <alignment horizontal="center" vertical="center"/>
    </xf>
    <xf numFmtId="57" fontId="3" fillId="3" borderId="16" xfId="16" applyNumberFormat="1" applyFont="1" applyFill="1" applyBorder="1" applyAlignment="1">
      <alignment horizontal="center" vertical="center"/>
    </xf>
    <xf numFmtId="57" fontId="3" fillId="3" borderId="4" xfId="16" applyNumberFormat="1" applyFont="1" applyFill="1" applyBorder="1" applyAlignment="1">
      <alignment horizontal="center" vertical="center"/>
    </xf>
    <xf numFmtId="38" fontId="3" fillId="3" borderId="57" xfId="16" applyFont="1" applyFill="1" applyBorder="1" applyAlignment="1">
      <alignment horizontal="center" vertical="center"/>
    </xf>
    <xf numFmtId="0" fontId="3" fillId="0" borderId="66" xfId="16" applyNumberFormat="1" applyFont="1" applyFill="1" applyBorder="1" applyAlignment="1">
      <alignment vertical="center"/>
    </xf>
    <xf numFmtId="0" fontId="3" fillId="0" borderId="61" xfId="16" applyNumberFormat="1" applyFont="1" applyFill="1" applyBorder="1" applyAlignment="1">
      <alignment vertical="center"/>
    </xf>
    <xf numFmtId="0" fontId="3" fillId="0" borderId="62" xfId="16" applyNumberFormat="1" applyFont="1" applyFill="1" applyBorder="1" applyAlignment="1">
      <alignment vertical="center"/>
    </xf>
    <xf numFmtId="57" fontId="3" fillId="0" borderId="63" xfId="16" applyNumberFormat="1" applyFont="1" applyFill="1" applyBorder="1" applyAlignment="1">
      <alignment horizontal="center" vertical="center"/>
    </xf>
    <xf numFmtId="57" fontId="3" fillId="0" borderId="64" xfId="16" applyNumberFormat="1" applyFont="1" applyFill="1" applyBorder="1" applyAlignment="1">
      <alignment horizontal="center" vertical="center"/>
    </xf>
    <xf numFmtId="57" fontId="3" fillId="0" borderId="60" xfId="16" applyNumberFormat="1" applyFont="1" applyFill="1" applyBorder="1" applyAlignment="1">
      <alignment horizontal="center" vertical="center"/>
    </xf>
    <xf numFmtId="38" fontId="3" fillId="3" borderId="65" xfId="16" applyFont="1" applyFill="1" applyBorder="1" applyAlignment="1">
      <alignment horizontal="center" vertical="center"/>
    </xf>
    <xf numFmtId="0" fontId="3" fillId="0" borderId="67" xfId="16" applyNumberFormat="1" applyFont="1" applyFill="1" applyBorder="1" applyAlignment="1">
      <alignment vertical="center"/>
    </xf>
    <xf numFmtId="0" fontId="3" fillId="0" borderId="68" xfId="16" applyNumberFormat="1" applyFont="1" applyFill="1" applyBorder="1" applyAlignment="1">
      <alignment vertical="center"/>
    </xf>
    <xf numFmtId="0" fontId="3" fillId="0" borderId="69" xfId="16" applyNumberFormat="1" applyFont="1" applyFill="1" applyBorder="1" applyAlignment="1">
      <alignment vertical="center"/>
    </xf>
    <xf numFmtId="57" fontId="3" fillId="0" borderId="70" xfId="16" applyNumberFormat="1" applyFont="1" applyFill="1" applyBorder="1" applyAlignment="1">
      <alignment horizontal="center" vertical="center"/>
    </xf>
    <xf numFmtId="57" fontId="3" fillId="0" borderId="71" xfId="16" applyNumberFormat="1" applyFont="1" applyFill="1" applyBorder="1" applyAlignment="1">
      <alignment horizontal="center" vertical="center"/>
    </xf>
    <xf numFmtId="57" fontId="3" fillId="0" borderId="72" xfId="16" applyNumberFormat="1" applyFont="1" applyFill="1" applyBorder="1" applyAlignment="1">
      <alignment horizontal="center" vertical="center"/>
    </xf>
    <xf numFmtId="38" fontId="3" fillId="3" borderId="73" xfId="16" applyFont="1" applyFill="1" applyBorder="1" applyAlignment="1">
      <alignment horizontal="center" vertical="center"/>
    </xf>
    <xf numFmtId="38" fontId="3" fillId="0" borderId="74" xfId="16" applyFont="1" applyFill="1" applyBorder="1" applyAlignment="1">
      <alignment vertical="center"/>
    </xf>
    <xf numFmtId="0" fontId="3" fillId="0" borderId="75" xfId="16" applyNumberFormat="1" applyFont="1" applyFill="1" applyBorder="1" applyAlignment="1">
      <alignment vertical="center"/>
    </xf>
    <xf numFmtId="40" fontId="3" fillId="0" borderId="76" xfId="16" applyNumberFormat="1" applyFont="1" applyFill="1" applyBorder="1" applyAlignment="1">
      <alignment vertical="center"/>
    </xf>
    <xf numFmtId="0" fontId="3" fillId="0" borderId="76" xfId="16" applyNumberFormat="1" applyFont="1" applyFill="1" applyBorder="1" applyAlignment="1">
      <alignment vertical="center"/>
    </xf>
    <xf numFmtId="40" fontId="3" fillId="0" borderId="77" xfId="16" applyNumberFormat="1" applyFont="1" applyFill="1" applyBorder="1" applyAlignment="1">
      <alignment vertical="center"/>
    </xf>
    <xf numFmtId="38" fontId="3" fillId="0" borderId="70" xfId="16" applyFont="1" applyFill="1" applyBorder="1" applyAlignment="1">
      <alignment vertical="center"/>
    </xf>
    <xf numFmtId="38" fontId="3" fillId="0" borderId="71" xfId="16" applyFont="1" applyFill="1" applyBorder="1" applyAlignment="1">
      <alignment vertical="center"/>
    </xf>
    <xf numFmtId="38" fontId="3" fillId="0" borderId="72" xfId="16" applyFont="1" applyFill="1" applyBorder="1" applyAlignment="1">
      <alignment vertical="center"/>
    </xf>
    <xf numFmtId="38" fontId="3" fillId="0" borderId="73" xfId="16" applyFont="1" applyFill="1" applyBorder="1" applyAlignment="1">
      <alignment vertical="center"/>
    </xf>
    <xf numFmtId="40" fontId="3" fillId="0" borderId="78" xfId="16" applyNumberFormat="1" applyFont="1" applyFill="1" applyBorder="1" applyAlignment="1">
      <alignment vertical="center"/>
    </xf>
    <xf numFmtId="0" fontId="3" fillId="0" borderId="79" xfId="16" applyNumberFormat="1" applyFont="1" applyFill="1" applyBorder="1" applyAlignment="1">
      <alignment vertical="center"/>
    </xf>
    <xf numFmtId="38" fontId="3" fillId="0" borderId="80" xfId="16" applyFont="1" applyFill="1" applyBorder="1" applyAlignment="1">
      <alignment vertical="center"/>
    </xf>
    <xf numFmtId="38" fontId="3" fillId="0" borderId="81" xfId="16" applyFont="1" applyFill="1" applyBorder="1" applyAlignment="1">
      <alignment vertical="center"/>
    </xf>
    <xf numFmtId="38" fontId="3" fillId="0" borderId="82" xfId="16" applyFont="1" applyFill="1" applyBorder="1" applyAlignment="1">
      <alignment vertical="center"/>
    </xf>
    <xf numFmtId="38" fontId="3" fillId="0" borderId="83" xfId="16" applyFont="1" applyFill="1" applyBorder="1" applyAlignment="1">
      <alignment vertical="center"/>
    </xf>
    <xf numFmtId="0" fontId="3" fillId="0" borderId="84" xfId="16" applyNumberFormat="1" applyFont="1" applyFill="1" applyBorder="1" applyAlignment="1">
      <alignment vertical="center"/>
    </xf>
    <xf numFmtId="38" fontId="3" fillId="0" borderId="85" xfId="16" applyFont="1" applyFill="1" applyBorder="1" applyAlignment="1">
      <alignment vertical="center"/>
    </xf>
    <xf numFmtId="38" fontId="3" fillId="0" borderId="86" xfId="16" applyFont="1" applyFill="1" applyBorder="1" applyAlignment="1">
      <alignment vertical="center"/>
    </xf>
    <xf numFmtId="1" fontId="3" fillId="0" borderId="86" xfId="16" applyNumberFormat="1" applyFont="1" applyFill="1" applyBorder="1" applyAlignment="1">
      <alignment vertical="center"/>
    </xf>
    <xf numFmtId="38" fontId="3" fillId="0" borderId="87" xfId="16" applyFont="1" applyFill="1" applyBorder="1" applyAlignment="1">
      <alignment vertical="center"/>
    </xf>
    <xf numFmtId="0" fontId="3" fillId="0" borderId="85" xfId="16" applyNumberFormat="1" applyFont="1" applyFill="1" applyBorder="1" applyAlignment="1">
      <alignment vertical="center"/>
    </xf>
    <xf numFmtId="0" fontId="3" fillId="0" borderId="88" xfId="16" applyNumberFormat="1" applyFont="1" applyFill="1" applyBorder="1" applyAlignment="1">
      <alignment vertical="center"/>
    </xf>
    <xf numFmtId="38" fontId="3" fillId="0" borderId="89" xfId="16" applyFont="1" applyFill="1" applyBorder="1" applyAlignment="1">
      <alignment vertical="center"/>
    </xf>
    <xf numFmtId="38" fontId="3" fillId="0" borderId="90" xfId="16" applyFont="1" applyFill="1" applyBorder="1" applyAlignment="1">
      <alignment vertical="center"/>
    </xf>
    <xf numFmtId="38" fontId="3" fillId="0" borderId="91" xfId="16" applyFont="1" applyFill="1" applyBorder="1" applyAlignment="1">
      <alignment vertical="center"/>
    </xf>
    <xf numFmtId="38" fontId="3" fillId="0" borderId="92" xfId="16" applyFont="1" applyFill="1" applyBorder="1" applyAlignment="1">
      <alignment vertical="center"/>
    </xf>
    <xf numFmtId="40" fontId="3" fillId="0" borderId="13" xfId="16" applyNumberFormat="1" applyFont="1" applyFill="1" applyBorder="1" applyAlignment="1">
      <alignment horizontal="right" vertical="center"/>
    </xf>
    <xf numFmtId="38" fontId="3" fillId="0" borderId="66" xfId="16" applyFont="1" applyFill="1" applyBorder="1" applyAlignment="1">
      <alignment horizontal="left" vertical="center"/>
    </xf>
    <xf numFmtId="49" fontId="3" fillId="0" borderId="66" xfId="16" applyNumberFormat="1" applyFont="1" applyFill="1" applyBorder="1" applyAlignment="1">
      <alignment horizontal="left" vertical="center"/>
    </xf>
    <xf numFmtId="38" fontId="3" fillId="0" borderId="63" xfId="16" applyFont="1" applyFill="1" applyBorder="1" applyAlignment="1">
      <alignment horizontal="right" vertical="center"/>
    </xf>
    <xf numFmtId="38" fontId="3" fillId="0" borderId="64" xfId="16" applyFont="1" applyFill="1" applyBorder="1" applyAlignment="1">
      <alignment horizontal="right" vertical="center"/>
    </xf>
    <xf numFmtId="38" fontId="3" fillId="0" borderId="60" xfId="16" applyFont="1" applyFill="1" applyBorder="1" applyAlignment="1">
      <alignment horizontal="right" vertical="center"/>
    </xf>
    <xf numFmtId="38" fontId="3" fillId="0" borderId="69" xfId="16" applyFont="1" applyFill="1" applyBorder="1" applyAlignment="1">
      <alignment vertical="center"/>
    </xf>
    <xf numFmtId="38" fontId="3" fillId="0" borderId="70" xfId="16" applyFont="1" applyFill="1" applyBorder="1" applyAlignment="1">
      <alignment horizontal="right" vertical="center"/>
    </xf>
    <xf numFmtId="38" fontId="3" fillId="0" borderId="71" xfId="16" applyFont="1" applyFill="1" applyBorder="1" applyAlignment="1">
      <alignment horizontal="right" vertical="center"/>
    </xf>
    <xf numFmtId="38" fontId="3" fillId="0" borderId="72" xfId="16" applyFont="1" applyFill="1" applyBorder="1" applyAlignment="1">
      <alignment horizontal="right" vertical="center"/>
    </xf>
    <xf numFmtId="38" fontId="3" fillId="0" borderId="79" xfId="16" applyFont="1" applyFill="1" applyBorder="1" applyAlignment="1">
      <alignment vertical="center"/>
    </xf>
    <xf numFmtId="38" fontId="3" fillId="0" borderId="93" xfId="16" applyFont="1" applyFill="1" applyBorder="1" applyAlignment="1">
      <alignment vertical="center"/>
    </xf>
    <xf numFmtId="38" fontId="3" fillId="0" borderId="94" xfId="16" applyFont="1" applyFill="1" applyBorder="1" applyAlignment="1">
      <alignment vertical="center"/>
    </xf>
    <xf numFmtId="38" fontId="3" fillId="0" borderId="95" xfId="16" applyFont="1" applyFill="1" applyBorder="1" applyAlignment="1">
      <alignment vertical="center"/>
    </xf>
    <xf numFmtId="38" fontId="3" fillId="0" borderId="96" xfId="16" applyFont="1" applyFill="1" applyBorder="1" applyAlignment="1">
      <alignment vertical="center"/>
    </xf>
    <xf numFmtId="38" fontId="3" fillId="0" borderId="97" xfId="16" applyFont="1" applyFill="1" applyBorder="1" applyAlignment="1">
      <alignment vertical="center"/>
    </xf>
    <xf numFmtId="40" fontId="3" fillId="0" borderId="80" xfId="16" applyNumberFormat="1" applyFont="1" applyFill="1" applyBorder="1" applyAlignment="1">
      <alignment vertical="center"/>
    </xf>
    <xf numFmtId="40" fontId="3" fillId="0" borderId="81" xfId="16" applyNumberFormat="1" applyFont="1" applyFill="1" applyBorder="1" applyAlignment="1">
      <alignment vertical="center"/>
    </xf>
    <xf numFmtId="40" fontId="3" fillId="0" borderId="82" xfId="16" applyNumberFormat="1" applyFont="1" applyFill="1" applyBorder="1" applyAlignment="1">
      <alignment vertical="center"/>
    </xf>
    <xf numFmtId="40" fontId="3" fillId="3" borderId="83" xfId="16" applyNumberFormat="1" applyFont="1" applyFill="1" applyBorder="1" applyAlignment="1">
      <alignment vertical="center"/>
    </xf>
    <xf numFmtId="38" fontId="3" fillId="0" borderId="76" xfId="16" applyFont="1" applyFill="1" applyBorder="1" applyAlignment="1">
      <alignment vertical="center"/>
    </xf>
    <xf numFmtId="40" fontId="3" fillId="0" borderId="63" xfId="16" applyNumberFormat="1" applyFont="1" applyFill="1" applyBorder="1" applyAlignment="1">
      <alignment vertical="center"/>
    </xf>
    <xf numFmtId="40" fontId="3" fillId="0" borderId="64" xfId="16" applyNumberFormat="1" applyFont="1" applyFill="1" applyBorder="1" applyAlignment="1">
      <alignment vertical="center"/>
    </xf>
    <xf numFmtId="40" fontId="3" fillId="0" borderId="60" xfId="16" applyNumberFormat="1" applyFont="1" applyFill="1" applyBorder="1" applyAlignment="1">
      <alignment vertical="center"/>
    </xf>
    <xf numFmtId="40" fontId="3" fillId="3" borderId="65" xfId="16" applyNumberFormat="1" applyFont="1" applyFill="1" applyBorder="1" applyAlignment="1">
      <alignment vertical="center"/>
    </xf>
    <xf numFmtId="38" fontId="3" fillId="0" borderId="77" xfId="16" applyFont="1" applyFill="1" applyBorder="1" applyAlignment="1">
      <alignment vertical="center"/>
    </xf>
    <xf numFmtId="40" fontId="3" fillId="0" borderId="70" xfId="16" applyNumberFormat="1" applyFont="1" applyFill="1" applyBorder="1" applyAlignment="1">
      <alignment vertical="center"/>
    </xf>
    <xf numFmtId="40" fontId="3" fillId="0" borderId="71" xfId="16" applyNumberFormat="1" applyFont="1" applyFill="1" applyBorder="1" applyAlignment="1">
      <alignment vertical="center"/>
    </xf>
    <xf numFmtId="40" fontId="3" fillId="0" borderId="72" xfId="16" applyNumberFormat="1" applyFont="1" applyFill="1" applyBorder="1" applyAlignment="1">
      <alignment vertical="center"/>
    </xf>
    <xf numFmtId="40" fontId="3" fillId="3" borderId="73" xfId="16" applyNumberFormat="1" applyFont="1" applyFill="1" applyBorder="1" applyAlignment="1">
      <alignment vertical="center"/>
    </xf>
    <xf numFmtId="190" fontId="7" fillId="0" borderId="7" xfId="16" applyNumberFormat="1" applyFont="1" applyFill="1" applyBorder="1" applyAlignment="1">
      <alignment vertical="center"/>
    </xf>
    <xf numFmtId="190" fontId="7" fillId="0" borderId="5" xfId="16" applyNumberFormat="1" applyFont="1" applyFill="1" applyBorder="1" applyAlignment="1">
      <alignment vertical="center"/>
    </xf>
    <xf numFmtId="190" fontId="7" fillId="0" borderId="9" xfId="16" applyNumberFormat="1" applyFont="1" applyFill="1" applyBorder="1" applyAlignment="1">
      <alignment vertical="center"/>
    </xf>
    <xf numFmtId="190" fontId="7" fillId="0" borderId="30" xfId="16" applyNumberFormat="1" applyFont="1" applyFill="1" applyBorder="1" applyAlignment="1">
      <alignment vertical="center"/>
    </xf>
    <xf numFmtId="184" fontId="4" fillId="0" borderId="39" xfId="16" applyNumberFormat="1" applyFont="1" applyFill="1" applyBorder="1" applyAlignment="1">
      <alignment vertical="center"/>
    </xf>
    <xf numFmtId="184" fontId="4" fillId="0" borderId="35" xfId="16" applyNumberFormat="1" applyFont="1" applyFill="1" applyBorder="1" applyAlignment="1">
      <alignment vertical="center"/>
    </xf>
    <xf numFmtId="184" fontId="4" fillId="0" borderId="15" xfId="16" applyNumberFormat="1" applyFont="1" applyFill="1" applyBorder="1" applyAlignment="1">
      <alignment vertical="center"/>
    </xf>
    <xf numFmtId="184" fontId="4" fillId="0" borderId="16" xfId="16" applyNumberFormat="1" applyFont="1" applyFill="1" applyBorder="1" applyAlignment="1">
      <alignment vertical="center"/>
    </xf>
    <xf numFmtId="184" fontId="4" fillId="0" borderId="57" xfId="16" applyNumberFormat="1" applyFont="1" applyFill="1" applyBorder="1" applyAlignment="1">
      <alignment vertical="center"/>
    </xf>
    <xf numFmtId="184" fontId="4" fillId="0" borderId="63" xfId="16" applyNumberFormat="1" applyFont="1" applyFill="1" applyBorder="1" applyAlignment="1">
      <alignment vertical="center"/>
    </xf>
    <xf numFmtId="184" fontId="4" fillId="0" borderId="64" xfId="16" applyNumberFormat="1" applyFont="1" applyFill="1" applyBorder="1" applyAlignment="1">
      <alignment vertical="center"/>
    </xf>
    <xf numFmtId="184" fontId="4" fillId="0" borderId="60" xfId="16" applyNumberFormat="1" applyFont="1" applyFill="1" applyBorder="1" applyAlignment="1">
      <alignment vertical="center"/>
    </xf>
    <xf numFmtId="184" fontId="4" fillId="0" borderId="65" xfId="16" applyNumberFormat="1" applyFont="1" applyFill="1" applyBorder="1" applyAlignment="1">
      <alignment vertical="center"/>
    </xf>
    <xf numFmtId="184" fontId="4" fillId="0" borderId="98" xfId="16" applyNumberFormat="1" applyFont="1" applyFill="1" applyBorder="1" applyAlignment="1">
      <alignment vertical="center"/>
    </xf>
    <xf numFmtId="184" fontId="4" fillId="0" borderId="99" xfId="16" applyNumberFormat="1" applyFont="1" applyFill="1" applyBorder="1" applyAlignment="1">
      <alignment vertical="center"/>
    </xf>
    <xf numFmtId="184" fontId="4" fillId="0" borderId="94" xfId="16" applyNumberFormat="1" applyFont="1" applyFill="1" applyBorder="1" applyAlignment="1">
      <alignment vertical="center"/>
    </xf>
    <xf numFmtId="184" fontId="4" fillId="0" borderId="95" xfId="16" applyNumberFormat="1" applyFont="1" applyFill="1" applyBorder="1" applyAlignment="1">
      <alignment vertical="center"/>
    </xf>
    <xf numFmtId="184" fontId="4" fillId="0" borderId="96" xfId="16" applyNumberFormat="1" applyFont="1" applyFill="1" applyBorder="1" applyAlignment="1">
      <alignment vertical="center"/>
    </xf>
    <xf numFmtId="184" fontId="4" fillId="0" borderId="97" xfId="16" applyNumberFormat="1" applyFont="1" applyFill="1" applyBorder="1" applyAlignment="1">
      <alignment vertical="center"/>
    </xf>
    <xf numFmtId="184" fontId="4" fillId="0" borderId="66" xfId="16" applyNumberFormat="1" applyFont="1" applyBorder="1" applyAlignment="1">
      <alignment vertical="center"/>
    </xf>
    <xf numFmtId="184" fontId="4" fillId="0" borderId="61" xfId="16" applyNumberFormat="1" applyFont="1" applyBorder="1" applyAlignment="1">
      <alignment vertical="center"/>
    </xf>
    <xf numFmtId="184" fontId="4" fillId="0" borderId="62" xfId="16" applyNumberFormat="1" applyFont="1" applyBorder="1" applyAlignment="1">
      <alignment vertical="center"/>
    </xf>
    <xf numFmtId="184" fontId="4" fillId="0" borderId="64" xfId="16" applyNumberFormat="1" applyFont="1" applyBorder="1" applyAlignment="1">
      <alignment vertical="center"/>
    </xf>
    <xf numFmtId="184" fontId="4" fillId="0" borderId="60" xfId="16" applyNumberFormat="1" applyFont="1" applyBorder="1" applyAlignment="1">
      <alignment vertical="center"/>
    </xf>
    <xf numFmtId="184" fontId="4" fillId="0" borderId="65" xfId="16" applyNumberFormat="1" applyFont="1" applyBorder="1" applyAlignment="1">
      <alignment vertical="center"/>
    </xf>
    <xf numFmtId="184" fontId="4" fillId="0" borderId="98" xfId="16" applyNumberFormat="1" applyFont="1" applyBorder="1" applyAlignment="1">
      <alignment vertical="center"/>
    </xf>
    <xf numFmtId="184" fontId="4" fillId="0" borderId="100" xfId="16" applyNumberFormat="1" applyFont="1" applyBorder="1" applyAlignment="1">
      <alignment vertical="center"/>
    </xf>
    <xf numFmtId="184" fontId="4" fillId="0" borderId="99" xfId="16" applyNumberFormat="1" applyFont="1" applyBorder="1" applyAlignment="1">
      <alignment vertical="center"/>
    </xf>
    <xf numFmtId="184" fontId="4" fillId="0" borderId="95" xfId="16" applyNumberFormat="1" applyFont="1" applyBorder="1" applyAlignment="1">
      <alignment vertical="center"/>
    </xf>
    <xf numFmtId="184" fontId="4" fillId="0" borderId="96" xfId="16" applyNumberFormat="1" applyFont="1" applyBorder="1" applyAlignment="1">
      <alignment vertical="center"/>
    </xf>
    <xf numFmtId="184" fontId="4" fillId="0" borderId="97" xfId="16" applyNumberFormat="1" applyFont="1" applyBorder="1" applyAlignment="1">
      <alignment vertical="center"/>
    </xf>
    <xf numFmtId="184" fontId="4" fillId="0" borderId="12" xfId="16" applyNumberFormat="1" applyFont="1" applyFill="1" applyBorder="1" applyAlignment="1">
      <alignment vertical="center"/>
    </xf>
    <xf numFmtId="184" fontId="4" fillId="0" borderId="3" xfId="16" applyNumberFormat="1" applyFont="1" applyFill="1" applyBorder="1" applyAlignment="1">
      <alignment vertical="center"/>
    </xf>
    <xf numFmtId="184" fontId="4" fillId="0" borderId="58" xfId="16" applyNumberFormat="1" applyFont="1" applyFill="1" applyBorder="1" applyAlignment="1">
      <alignment vertical="center"/>
    </xf>
    <xf numFmtId="184" fontId="4" fillId="0" borderId="67" xfId="16" applyNumberFormat="1" applyFont="1" applyBorder="1" applyAlignment="1">
      <alignment vertical="center"/>
    </xf>
    <xf numFmtId="184" fontId="4" fillId="0" borderId="68" xfId="16" applyNumberFormat="1" applyFont="1" applyBorder="1" applyAlignment="1">
      <alignment vertical="center"/>
    </xf>
    <xf numFmtId="184" fontId="4" fillId="0" borderId="69" xfId="16" applyNumberFormat="1" applyFont="1" applyBorder="1" applyAlignment="1">
      <alignment vertical="center"/>
    </xf>
    <xf numFmtId="184" fontId="4" fillId="0" borderId="70" xfId="16" applyNumberFormat="1" applyFont="1" applyFill="1" applyBorder="1" applyAlignment="1">
      <alignment vertical="center"/>
    </xf>
    <xf numFmtId="184" fontId="4" fillId="0" borderId="71" xfId="16" applyNumberFormat="1" applyFont="1" applyFill="1" applyBorder="1" applyAlignment="1">
      <alignment vertical="center"/>
    </xf>
    <xf numFmtId="184" fontId="4" fillId="0" borderId="72" xfId="16" applyNumberFormat="1" applyFont="1" applyFill="1" applyBorder="1" applyAlignment="1">
      <alignment vertical="center"/>
    </xf>
    <xf numFmtId="184" fontId="4" fillId="0" borderId="73" xfId="16" applyNumberFormat="1" applyFont="1" applyFill="1" applyBorder="1" applyAlignment="1">
      <alignment vertical="center"/>
    </xf>
    <xf numFmtId="184" fontId="4" fillId="0" borderId="76" xfId="16" applyNumberFormat="1" applyFont="1" applyBorder="1" applyAlignment="1">
      <alignment vertical="center"/>
    </xf>
    <xf numFmtId="38" fontId="4" fillId="0" borderId="64" xfId="16" applyFont="1" applyFill="1" applyBorder="1" applyAlignment="1">
      <alignment vertical="center"/>
    </xf>
    <xf numFmtId="184" fontId="4" fillId="0" borderId="77" xfId="16" applyNumberFormat="1" applyFont="1" applyBorder="1" applyAlignment="1">
      <alignment vertical="center"/>
    </xf>
    <xf numFmtId="38" fontId="4" fillId="0" borderId="71" xfId="16" applyFont="1" applyFill="1" applyBorder="1" applyAlignment="1">
      <alignment vertical="center"/>
    </xf>
    <xf numFmtId="184" fontId="4" fillId="2" borderId="101" xfId="16" applyNumberFormat="1" applyFont="1" applyFill="1" applyBorder="1" applyAlignment="1">
      <alignment vertical="center"/>
    </xf>
    <xf numFmtId="184" fontId="4" fillId="0" borderId="101" xfId="16" applyNumberFormat="1" applyFont="1" applyBorder="1" applyAlignment="1">
      <alignment vertical="center"/>
    </xf>
    <xf numFmtId="184" fontId="4" fillId="0" borderId="102" xfId="16" applyNumberFormat="1" applyFont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38" fontId="4" fillId="3" borderId="51" xfId="16" applyFont="1" applyFill="1" applyBorder="1" applyAlignment="1">
      <alignment vertical="center"/>
    </xf>
    <xf numFmtId="38" fontId="4" fillId="3" borderId="12" xfId="16" applyFont="1" applyFill="1" applyBorder="1" applyAlignment="1">
      <alignment vertical="center"/>
    </xf>
    <xf numFmtId="38" fontId="4" fillId="3" borderId="39" xfId="16" applyFont="1" applyFill="1" applyBorder="1" applyAlignment="1">
      <alignment vertical="center"/>
    </xf>
    <xf numFmtId="38" fontId="4" fillId="3" borderId="3" xfId="16" applyFont="1" applyFill="1" applyBorder="1" applyAlignment="1">
      <alignment vertical="center"/>
    </xf>
    <xf numFmtId="38" fontId="4" fillId="3" borderId="103" xfId="16" applyFont="1" applyFill="1" applyBorder="1" applyAlignment="1">
      <alignment vertical="center"/>
    </xf>
    <xf numFmtId="38" fontId="4" fillId="3" borderId="51" xfId="16" applyFont="1" applyFill="1" applyBorder="1" applyAlignment="1">
      <alignment horizontal="center" vertical="center"/>
    </xf>
    <xf numFmtId="38" fontId="4" fillId="3" borderId="3" xfId="16" applyFont="1" applyFill="1" applyBorder="1" applyAlignment="1">
      <alignment horizontal="center" vertical="center"/>
    </xf>
    <xf numFmtId="38" fontId="4" fillId="3" borderId="103" xfId="16" applyFont="1" applyFill="1" applyBorder="1" applyAlignment="1">
      <alignment horizontal="center" vertical="center"/>
    </xf>
    <xf numFmtId="38" fontId="4" fillId="3" borderId="12" xfId="16" applyFont="1" applyFill="1" applyBorder="1" applyAlignment="1">
      <alignment horizontal="center" vertical="center"/>
    </xf>
    <xf numFmtId="38" fontId="4" fillId="3" borderId="39" xfId="16" applyFont="1" applyFill="1" applyBorder="1" applyAlignment="1">
      <alignment horizontal="center" vertical="center"/>
    </xf>
    <xf numFmtId="38" fontId="4" fillId="0" borderId="76" xfId="16" applyFont="1" applyFill="1" applyBorder="1" applyAlignment="1">
      <alignment vertical="center"/>
    </xf>
    <xf numFmtId="38" fontId="4" fillId="0" borderId="104" xfId="16" applyFont="1" applyFill="1" applyBorder="1" applyAlignment="1">
      <alignment vertical="center"/>
    </xf>
    <xf numFmtId="177" fontId="10" fillId="0" borderId="64" xfId="16" applyNumberFormat="1" applyFont="1" applyFill="1" applyBorder="1" applyAlignment="1">
      <alignment vertical="center"/>
    </xf>
    <xf numFmtId="40" fontId="4" fillId="0" borderId="105" xfId="16" applyNumberFormat="1" applyFont="1" applyFill="1" applyBorder="1" applyAlignment="1">
      <alignment vertical="center"/>
    </xf>
    <xf numFmtId="40" fontId="4" fillId="0" borderId="105" xfId="16" applyNumberFormat="1" applyFont="1" applyFill="1" applyBorder="1" applyAlignment="1">
      <alignment horizontal="center" vertical="center"/>
    </xf>
    <xf numFmtId="38" fontId="4" fillId="0" borderId="77" xfId="16" applyFont="1" applyFill="1" applyBorder="1" applyAlignment="1">
      <alignment vertical="center"/>
    </xf>
    <xf numFmtId="38" fontId="4" fillId="0" borderId="106" xfId="16" applyFont="1" applyFill="1" applyBorder="1" applyAlignment="1">
      <alignment vertical="center"/>
    </xf>
    <xf numFmtId="177" fontId="10" fillId="0" borderId="71" xfId="16" applyNumberFormat="1" applyFont="1" applyFill="1" applyBorder="1" applyAlignment="1">
      <alignment vertical="center"/>
    </xf>
    <xf numFmtId="40" fontId="4" fillId="0" borderId="107" xfId="16" applyNumberFormat="1" applyFont="1" applyFill="1" applyBorder="1" applyAlignment="1">
      <alignment vertical="center"/>
    </xf>
    <xf numFmtId="40" fontId="4" fillId="0" borderId="107" xfId="16" applyNumberFormat="1" applyFont="1" applyFill="1" applyBorder="1" applyAlignment="1">
      <alignment horizontal="center" vertical="center"/>
    </xf>
    <xf numFmtId="38" fontId="4" fillId="0" borderId="108" xfId="16" applyFont="1" applyFill="1" applyBorder="1" applyAlignment="1">
      <alignment vertical="center"/>
    </xf>
    <xf numFmtId="177" fontId="10" fillId="0" borderId="16" xfId="16" applyNumberFormat="1" applyFont="1" applyFill="1" applyBorder="1" applyAlignment="1">
      <alignment vertical="center"/>
    </xf>
    <xf numFmtId="40" fontId="4" fillId="0" borderId="109" xfId="16" applyNumberFormat="1" applyFont="1" applyFill="1" applyBorder="1" applyAlignment="1">
      <alignment vertical="center"/>
    </xf>
    <xf numFmtId="40" fontId="4" fillId="0" borderId="109" xfId="16" applyNumberFormat="1" applyFont="1" applyFill="1" applyBorder="1" applyAlignment="1">
      <alignment horizontal="center" vertical="center"/>
    </xf>
    <xf numFmtId="38" fontId="13" fillId="0" borderId="0" xfId="16" applyFont="1" applyFill="1" applyAlignment="1">
      <alignment vertical="center"/>
    </xf>
    <xf numFmtId="184" fontId="13" fillId="0" borderId="0" xfId="16" applyNumberFormat="1" applyFont="1" applyBorder="1" applyAlignment="1">
      <alignment vertical="center"/>
    </xf>
    <xf numFmtId="38" fontId="0" fillId="0" borderId="0" xfId="16" applyNumberFormat="1" applyFill="1" applyAlignment="1">
      <alignment vertical="center"/>
    </xf>
    <xf numFmtId="38" fontId="4" fillId="0" borderId="24" xfId="16" applyNumberFormat="1" applyFont="1" applyFill="1" applyBorder="1" applyAlignment="1">
      <alignment vertical="center"/>
    </xf>
    <xf numFmtId="38" fontId="4" fillId="0" borderId="42" xfId="16" applyNumberFormat="1" applyFont="1" applyFill="1" applyBorder="1" applyAlignment="1">
      <alignment vertical="center"/>
    </xf>
    <xf numFmtId="38" fontId="4" fillId="0" borderId="52" xfId="16" applyNumberFormat="1" applyFont="1" applyFill="1" applyBorder="1" applyAlignment="1">
      <alignment vertical="center"/>
    </xf>
    <xf numFmtId="38" fontId="10" fillId="0" borderId="5" xfId="16" applyNumberFormat="1" applyFont="1" applyFill="1" applyBorder="1" applyAlignment="1">
      <alignment vertical="center"/>
    </xf>
    <xf numFmtId="38" fontId="4" fillId="0" borderId="49" xfId="16" applyNumberFormat="1" applyFont="1" applyFill="1" applyBorder="1" applyAlignment="1">
      <alignment horizontal="center" vertical="center"/>
    </xf>
    <xf numFmtId="38" fontId="4" fillId="0" borderId="0" xfId="16" applyNumberFormat="1" applyFont="1" applyFill="1" applyAlignment="1">
      <alignment vertical="center"/>
    </xf>
    <xf numFmtId="184" fontId="4" fillId="0" borderId="22" xfId="16" applyNumberFormat="1" applyFont="1" applyBorder="1" applyAlignment="1">
      <alignment horizontal="center" vertical="center"/>
    </xf>
    <xf numFmtId="184" fontId="4" fillId="0" borderId="110" xfId="16" applyNumberFormat="1" applyFont="1" applyBorder="1" applyAlignment="1">
      <alignment vertical="center"/>
    </xf>
    <xf numFmtId="184" fontId="4" fillId="0" borderId="111" xfId="16" applyNumberFormat="1" applyFont="1" applyBorder="1" applyAlignment="1">
      <alignment vertical="center"/>
    </xf>
    <xf numFmtId="184" fontId="4" fillId="0" borderId="112" xfId="16" applyNumberFormat="1" applyFont="1" applyBorder="1" applyAlignment="1">
      <alignment vertical="center"/>
    </xf>
    <xf numFmtId="184" fontId="4" fillId="0" borderId="80" xfId="16" applyNumberFormat="1" applyFont="1" applyFill="1" applyBorder="1" applyAlignment="1">
      <alignment vertical="center"/>
    </xf>
    <xf numFmtId="184" fontId="4" fillId="0" borderId="81" xfId="16" applyNumberFormat="1" applyFont="1" applyFill="1" applyBorder="1" applyAlignment="1">
      <alignment vertical="center"/>
    </xf>
    <xf numFmtId="184" fontId="4" fillId="3" borderId="81" xfId="16" applyNumberFormat="1" applyFont="1" applyFill="1" applyBorder="1" applyAlignment="1">
      <alignment vertical="center"/>
    </xf>
    <xf numFmtId="184" fontId="4" fillId="0" borderId="82" xfId="16" applyNumberFormat="1" applyFont="1" applyFill="1" applyBorder="1" applyAlignment="1">
      <alignment vertical="center"/>
    </xf>
    <xf numFmtId="184" fontId="4" fillId="0" borderId="83" xfId="16" applyNumberFormat="1" applyFont="1" applyFill="1" applyBorder="1" applyAlignment="1">
      <alignment vertical="center"/>
    </xf>
    <xf numFmtId="184" fontId="4" fillId="3" borderId="95" xfId="16" applyNumberFormat="1" applyFont="1" applyFill="1" applyBorder="1" applyAlignment="1">
      <alignment vertical="center"/>
    </xf>
    <xf numFmtId="184" fontId="4" fillId="3" borderId="16" xfId="16" applyNumberFormat="1" applyFont="1" applyFill="1" applyBorder="1" applyAlignment="1">
      <alignment vertical="center"/>
    </xf>
    <xf numFmtId="184" fontId="4" fillId="3" borderId="64" xfId="16" applyNumberFormat="1" applyFont="1" applyFill="1" applyBorder="1" applyAlignment="1">
      <alignment vertical="center"/>
    </xf>
    <xf numFmtId="184" fontId="4" fillId="3" borderId="71" xfId="16" applyNumberFormat="1" applyFont="1" applyFill="1" applyBorder="1" applyAlignment="1">
      <alignment vertical="center"/>
    </xf>
    <xf numFmtId="184" fontId="4" fillId="0" borderId="82" xfId="16" applyNumberFormat="1" applyFont="1" applyBorder="1" applyAlignment="1">
      <alignment vertical="center"/>
    </xf>
    <xf numFmtId="184" fontId="4" fillId="0" borderId="72" xfId="16" applyNumberFormat="1" applyFont="1" applyBorder="1" applyAlignment="1">
      <alignment vertical="center"/>
    </xf>
    <xf numFmtId="184" fontId="4" fillId="2" borderId="60" xfId="16" applyNumberFormat="1" applyFont="1" applyFill="1" applyBorder="1" applyAlignment="1">
      <alignment vertical="center"/>
    </xf>
    <xf numFmtId="184" fontId="4" fillId="2" borderId="61" xfId="16" applyNumberFormat="1" applyFont="1" applyFill="1" applyBorder="1" applyAlignment="1">
      <alignment vertical="center"/>
    </xf>
    <xf numFmtId="184" fontId="4" fillId="2" borderId="62" xfId="16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184" fontId="4" fillId="0" borderId="104" xfId="16" applyNumberFormat="1" applyFont="1" applyFill="1" applyBorder="1" applyAlignment="1">
      <alignment vertical="center"/>
    </xf>
    <xf numFmtId="184" fontId="4" fillId="0" borderId="64" xfId="0" applyNumberFormat="1" applyFont="1" applyFill="1" applyBorder="1" applyAlignment="1">
      <alignment vertical="center"/>
    </xf>
    <xf numFmtId="184" fontId="4" fillId="0" borderId="113" xfId="16" applyNumberFormat="1" applyFont="1" applyFill="1" applyBorder="1" applyAlignment="1">
      <alignment vertical="center"/>
    </xf>
    <xf numFmtId="184" fontId="4" fillId="0" borderId="81" xfId="0" applyNumberFormat="1" applyFont="1" applyFill="1" applyBorder="1" applyAlignment="1">
      <alignment vertical="center"/>
    </xf>
    <xf numFmtId="184" fontId="4" fillId="0" borderId="106" xfId="16" applyNumberFormat="1" applyFont="1" applyFill="1" applyBorder="1" applyAlignment="1">
      <alignment vertical="center"/>
    </xf>
    <xf numFmtId="184" fontId="4" fillId="0" borderId="71" xfId="0" applyNumberFormat="1" applyFont="1" applyFill="1" applyBorder="1" applyAlignment="1">
      <alignment vertical="center"/>
    </xf>
    <xf numFmtId="190" fontId="4" fillId="0" borderId="113" xfId="16" applyNumberFormat="1" applyFont="1" applyFill="1" applyBorder="1" applyAlignment="1">
      <alignment vertical="center"/>
    </xf>
    <xf numFmtId="190" fontId="4" fillId="0" borderId="81" xfId="16" applyNumberFormat="1" applyFont="1" applyFill="1" applyBorder="1" applyAlignment="1">
      <alignment vertical="center"/>
    </xf>
    <xf numFmtId="190" fontId="4" fillId="3" borderId="81" xfId="16" applyNumberFormat="1" applyFont="1" applyFill="1" applyBorder="1" applyAlignment="1">
      <alignment vertical="center"/>
    </xf>
    <xf numFmtId="190" fontId="4" fillId="0" borderId="82" xfId="16" applyNumberFormat="1" applyFont="1" applyFill="1" applyBorder="1" applyAlignment="1">
      <alignment vertical="center"/>
    </xf>
    <xf numFmtId="190" fontId="4" fillId="0" borderId="83" xfId="16" applyNumberFormat="1" applyFont="1" applyFill="1" applyBorder="1" applyAlignment="1">
      <alignment vertical="center"/>
    </xf>
    <xf numFmtId="190" fontId="4" fillId="0" borderId="104" xfId="16" applyNumberFormat="1" applyFont="1" applyFill="1" applyBorder="1" applyAlignment="1">
      <alignment vertical="center"/>
    </xf>
    <xf numFmtId="190" fontId="4" fillId="0" borderId="64" xfId="16" applyNumberFormat="1" applyFont="1" applyFill="1" applyBorder="1" applyAlignment="1">
      <alignment vertical="center"/>
    </xf>
    <xf numFmtId="190" fontId="4" fillId="3" borderId="64" xfId="16" applyNumberFormat="1" applyFont="1" applyFill="1" applyBorder="1" applyAlignment="1">
      <alignment vertical="center"/>
    </xf>
    <xf numFmtId="190" fontId="4" fillId="0" borderId="64" xfId="0" applyNumberFormat="1" applyFont="1" applyFill="1" applyBorder="1" applyAlignment="1">
      <alignment vertical="center"/>
    </xf>
    <xf numFmtId="190" fontId="4" fillId="0" borderId="60" xfId="16" applyNumberFormat="1" applyFont="1" applyFill="1" applyBorder="1" applyAlignment="1">
      <alignment vertical="center"/>
    </xf>
    <xf numFmtId="190" fontId="4" fillId="0" borderId="65" xfId="16" applyNumberFormat="1" applyFont="1" applyFill="1" applyBorder="1" applyAlignment="1">
      <alignment vertical="center"/>
    </xf>
    <xf numFmtId="190" fontId="4" fillId="0" borderId="106" xfId="16" applyNumberFormat="1" applyFont="1" applyFill="1" applyBorder="1" applyAlignment="1">
      <alignment vertical="center"/>
    </xf>
    <xf numFmtId="190" fontId="4" fillId="0" borderId="71" xfId="16" applyNumberFormat="1" applyFont="1" applyFill="1" applyBorder="1" applyAlignment="1">
      <alignment vertical="center"/>
    </xf>
    <xf numFmtId="190" fontId="4" fillId="3" borderId="71" xfId="16" applyNumberFormat="1" applyFont="1" applyFill="1" applyBorder="1" applyAlignment="1">
      <alignment vertical="center"/>
    </xf>
    <xf numFmtId="190" fontId="4" fillId="0" borderId="71" xfId="0" applyNumberFormat="1" applyFont="1" applyFill="1" applyBorder="1" applyAlignment="1">
      <alignment vertical="center"/>
    </xf>
    <xf numFmtId="190" fontId="4" fillId="0" borderId="72" xfId="16" applyNumberFormat="1" applyFont="1" applyFill="1" applyBorder="1" applyAlignment="1">
      <alignment vertical="center"/>
    </xf>
    <xf numFmtId="190" fontId="4" fillId="0" borderId="73" xfId="16" applyNumberFormat="1" applyFont="1" applyFill="1" applyBorder="1" applyAlignment="1">
      <alignment vertical="center"/>
    </xf>
    <xf numFmtId="184" fontId="4" fillId="0" borderId="79" xfId="0" applyNumberFormat="1" applyFont="1" applyFill="1" applyBorder="1" applyAlignment="1">
      <alignment horizontal="left" vertical="center"/>
    </xf>
    <xf numFmtId="184" fontId="4" fillId="0" borderId="83" xfId="0" applyNumberFormat="1" applyFont="1" applyFill="1" applyBorder="1" applyAlignment="1">
      <alignment vertical="center"/>
    </xf>
    <xf numFmtId="184" fontId="4" fillId="0" borderId="76" xfId="0" applyNumberFormat="1" applyFont="1" applyFill="1" applyBorder="1" applyAlignment="1">
      <alignment horizontal="left" vertical="center"/>
    </xf>
    <xf numFmtId="184" fontId="4" fillId="0" borderId="65" xfId="0" applyNumberFormat="1" applyFont="1" applyFill="1" applyBorder="1" applyAlignment="1">
      <alignment vertical="center"/>
    </xf>
    <xf numFmtId="184" fontId="4" fillId="0" borderId="77" xfId="0" applyNumberFormat="1" applyFont="1" applyFill="1" applyBorder="1" applyAlignment="1">
      <alignment horizontal="left" vertical="center"/>
    </xf>
    <xf numFmtId="184" fontId="4" fillId="0" borderId="73" xfId="0" applyNumberFormat="1" applyFont="1" applyFill="1" applyBorder="1" applyAlignment="1">
      <alignment vertical="center"/>
    </xf>
    <xf numFmtId="38" fontId="4" fillId="0" borderId="48" xfId="16" applyFont="1" applyBorder="1" applyAlignment="1">
      <alignment vertical="center"/>
    </xf>
    <xf numFmtId="38" fontId="4" fillId="0" borderId="44" xfId="16" applyFont="1" applyBorder="1" applyAlignment="1">
      <alignment vertical="center"/>
    </xf>
    <xf numFmtId="38" fontId="4" fillId="0" borderId="74" xfId="16" applyFont="1" applyBorder="1" applyAlignment="1">
      <alignment vertical="center"/>
    </xf>
    <xf numFmtId="38" fontId="4" fillId="0" borderId="45" xfId="16" applyFont="1" applyFill="1" applyBorder="1" applyAlignment="1">
      <alignment vertical="center"/>
    </xf>
    <xf numFmtId="38" fontId="4" fillId="0" borderId="55" xfId="16" applyFont="1" applyFill="1" applyBorder="1" applyAlignment="1">
      <alignment vertical="center"/>
    </xf>
    <xf numFmtId="38" fontId="4" fillId="3" borderId="55" xfId="16" applyFont="1" applyFill="1" applyBorder="1" applyAlignment="1">
      <alignment vertical="center"/>
    </xf>
    <xf numFmtId="38" fontId="4" fillId="0" borderId="56" xfId="16" applyFont="1" applyFill="1" applyBorder="1" applyAlignment="1">
      <alignment vertical="center"/>
    </xf>
    <xf numFmtId="38" fontId="4" fillId="0" borderId="46" xfId="16" applyFont="1" applyFill="1" applyBorder="1" applyAlignment="1">
      <alignment vertical="center"/>
    </xf>
    <xf numFmtId="38" fontId="4" fillId="0" borderId="24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42" xfId="16" applyFont="1" applyBorder="1" applyAlignment="1">
      <alignment vertical="center"/>
    </xf>
    <xf numFmtId="38" fontId="4" fillId="3" borderId="15" xfId="16" applyFont="1" applyFill="1" applyBorder="1" applyAlignment="1">
      <alignment vertical="center"/>
    </xf>
    <xf numFmtId="38" fontId="4" fillId="3" borderId="16" xfId="16" applyFont="1" applyFill="1" applyBorder="1" applyAlignment="1">
      <alignment vertical="center"/>
    </xf>
    <xf numFmtId="38" fontId="4" fillId="3" borderId="4" xfId="16" applyFont="1" applyFill="1" applyBorder="1" applyAlignment="1">
      <alignment vertical="center"/>
    </xf>
    <xf numFmtId="38" fontId="4" fillId="3" borderId="57" xfId="16" applyFont="1" applyFill="1" applyBorder="1" applyAlignment="1">
      <alignment vertical="center"/>
    </xf>
    <xf numFmtId="38" fontId="4" fillId="0" borderId="76" xfId="16" applyFont="1" applyBorder="1" applyAlignment="1">
      <alignment vertical="center"/>
    </xf>
    <xf numFmtId="38" fontId="4" fillId="0" borderId="63" xfId="16" applyFont="1" applyFill="1" applyBorder="1" applyAlignment="1">
      <alignment vertical="center"/>
    </xf>
    <xf numFmtId="38" fontId="4" fillId="3" borderId="64" xfId="16" applyFont="1" applyFill="1" applyBorder="1" applyAlignment="1">
      <alignment vertical="center"/>
    </xf>
    <xf numFmtId="38" fontId="4" fillId="0" borderId="60" xfId="16" applyFont="1" applyFill="1" applyBorder="1" applyAlignment="1">
      <alignment vertical="center"/>
    </xf>
    <xf numFmtId="38" fontId="4" fillId="0" borderId="65" xfId="16" applyFont="1" applyFill="1" applyBorder="1" applyAlignment="1">
      <alignment vertical="center"/>
    </xf>
    <xf numFmtId="38" fontId="4" fillId="0" borderId="77" xfId="16" applyFont="1" applyBorder="1" applyAlignment="1">
      <alignment vertical="center"/>
    </xf>
    <xf numFmtId="38" fontId="4" fillId="0" borderId="70" xfId="16" applyFont="1" applyFill="1" applyBorder="1" applyAlignment="1">
      <alignment vertical="center"/>
    </xf>
    <xf numFmtId="38" fontId="4" fillId="3" borderId="71" xfId="16" applyFont="1" applyFill="1" applyBorder="1" applyAlignment="1">
      <alignment vertical="center"/>
    </xf>
    <xf numFmtId="38" fontId="4" fillId="0" borderId="72" xfId="16" applyFont="1" applyFill="1" applyBorder="1" applyAlignment="1">
      <alignment vertical="center"/>
    </xf>
    <xf numFmtId="38" fontId="4" fillId="0" borderId="73" xfId="16" applyFont="1" applyFill="1" applyBorder="1" applyAlignment="1">
      <alignment vertical="center"/>
    </xf>
    <xf numFmtId="177" fontId="4" fillId="0" borderId="1" xfId="16" applyNumberFormat="1" applyFont="1" applyBorder="1" applyAlignment="1">
      <alignment vertical="center"/>
    </xf>
    <xf numFmtId="177" fontId="8" fillId="0" borderId="114" xfId="16" applyNumberFormat="1" applyFont="1" applyBorder="1" applyAlignment="1">
      <alignment horizontal="center" vertical="center" shrinkToFit="1"/>
    </xf>
    <xf numFmtId="177" fontId="4" fillId="0" borderId="102" xfId="16" applyNumberFormat="1" applyFont="1" applyBorder="1" applyAlignment="1">
      <alignment horizontal="center" vertical="center" shrinkToFit="1"/>
    </xf>
    <xf numFmtId="177" fontId="8" fillId="0" borderId="115" xfId="16" applyNumberFormat="1" applyFont="1" applyBorder="1" applyAlignment="1">
      <alignment horizontal="center" vertical="center" shrinkToFit="1"/>
    </xf>
    <xf numFmtId="177" fontId="8" fillId="0" borderId="115" xfId="16" applyNumberFormat="1" applyFont="1" applyBorder="1" applyAlignment="1">
      <alignment horizontal="left" vertical="center" shrinkToFit="1"/>
    </xf>
    <xf numFmtId="177" fontId="4" fillId="0" borderId="116" xfId="16" applyNumberFormat="1" applyFont="1" applyBorder="1" applyAlignment="1">
      <alignment horizontal="center" vertical="center" shrinkToFit="1"/>
    </xf>
    <xf numFmtId="177" fontId="4" fillId="3" borderId="101" xfId="16" applyNumberFormat="1" applyFont="1" applyFill="1" applyBorder="1" applyAlignment="1">
      <alignment horizontal="center" vertical="center" shrinkToFit="1"/>
    </xf>
    <xf numFmtId="177" fontId="4" fillId="0" borderId="117" xfId="16" applyNumberFormat="1" applyFont="1" applyBorder="1" applyAlignment="1">
      <alignment vertical="center"/>
    </xf>
    <xf numFmtId="177" fontId="4" fillId="3" borderId="12" xfId="16" applyNumberFormat="1" applyFont="1" applyFill="1" applyBorder="1" applyAlignment="1">
      <alignment vertical="center"/>
    </xf>
    <xf numFmtId="177" fontId="4" fillId="3" borderId="0" xfId="16" applyNumberFormat="1" applyFont="1" applyFill="1" applyBorder="1" applyAlignment="1">
      <alignment vertical="center"/>
    </xf>
    <xf numFmtId="177" fontId="4" fillId="3" borderId="58" xfId="16" applyNumberFormat="1" applyFont="1" applyFill="1" applyBorder="1" applyAlignment="1">
      <alignment vertical="center"/>
    </xf>
    <xf numFmtId="177" fontId="8" fillId="0" borderId="101" xfId="16" applyNumberFormat="1" applyFont="1" applyBorder="1" applyAlignment="1">
      <alignment horizontal="center" vertical="center" shrinkToFit="1"/>
    </xf>
    <xf numFmtId="177" fontId="8" fillId="0" borderId="118" xfId="16" applyNumberFormat="1" applyFont="1" applyBorder="1" applyAlignment="1">
      <alignment horizontal="center" vertical="center" shrinkToFit="1"/>
    </xf>
    <xf numFmtId="177" fontId="4" fillId="0" borderId="119" xfId="16" applyNumberFormat="1" applyFont="1" applyBorder="1" applyAlignment="1">
      <alignment vertical="center"/>
    </xf>
    <xf numFmtId="177" fontId="4" fillId="0" borderId="120" xfId="16" applyNumberFormat="1" applyFont="1" applyBorder="1" applyAlignment="1">
      <alignment vertical="center"/>
    </xf>
    <xf numFmtId="177" fontId="4" fillId="0" borderId="121" xfId="16" applyNumberFormat="1" applyFont="1" applyBorder="1" applyAlignment="1">
      <alignment vertical="center"/>
    </xf>
    <xf numFmtId="177" fontId="4" fillId="0" borderId="122" xfId="16" applyNumberFormat="1" applyFont="1" applyBorder="1" applyAlignment="1">
      <alignment horizontal="center" vertical="center" shrinkToFit="1"/>
    </xf>
    <xf numFmtId="177" fontId="4" fillId="0" borderId="89" xfId="16" applyNumberFormat="1" applyFont="1" applyBorder="1" applyAlignment="1">
      <alignment vertical="center"/>
    </xf>
    <xf numFmtId="177" fontId="4" fillId="0" borderId="89" xfId="16" applyNumberFormat="1" applyFont="1" applyBorder="1" applyAlignment="1">
      <alignment horizontal="center" vertical="center"/>
    </xf>
    <xf numFmtId="177" fontId="4" fillId="0" borderId="123" xfId="16" applyNumberFormat="1" applyFont="1" applyBorder="1" applyAlignment="1">
      <alignment vertical="center"/>
    </xf>
    <xf numFmtId="177" fontId="4" fillId="0" borderId="92" xfId="16" applyNumberFormat="1" applyFont="1" applyBorder="1" applyAlignment="1">
      <alignment vertical="center"/>
    </xf>
    <xf numFmtId="177" fontId="4" fillId="0" borderId="124" xfId="16" applyNumberFormat="1" applyFont="1" applyBorder="1" applyAlignment="1">
      <alignment vertical="center"/>
    </xf>
    <xf numFmtId="177" fontId="4" fillId="0" borderId="101" xfId="16" applyNumberFormat="1" applyFont="1" applyBorder="1" applyAlignment="1">
      <alignment horizontal="center" vertical="center" shrinkToFit="1"/>
    </xf>
    <xf numFmtId="177" fontId="4" fillId="0" borderId="12" xfId="16" applyNumberFormat="1" applyFont="1" applyBorder="1" applyAlignment="1">
      <alignment horizontal="center" vertical="center"/>
    </xf>
    <xf numFmtId="177" fontId="4" fillId="0" borderId="125" xfId="16" applyNumberFormat="1" applyFont="1" applyBorder="1" applyAlignment="1">
      <alignment vertical="center"/>
    </xf>
    <xf numFmtId="38" fontId="3" fillId="0" borderId="126" xfId="16" applyFont="1" applyFill="1" applyBorder="1" applyAlignment="1">
      <alignment vertical="center"/>
    </xf>
    <xf numFmtId="38" fontId="3" fillId="0" borderId="78" xfId="16" applyFont="1" applyFill="1" applyBorder="1" applyAlignment="1">
      <alignment vertical="center"/>
    </xf>
    <xf numFmtId="38" fontId="3" fillId="0" borderId="127" xfId="16" applyFont="1" applyFill="1" applyBorder="1" applyAlignment="1">
      <alignment vertical="center"/>
    </xf>
    <xf numFmtId="38" fontId="11" fillId="0" borderId="15" xfId="16" applyFont="1" applyFill="1" applyBorder="1" applyAlignment="1">
      <alignment vertical="center"/>
    </xf>
    <xf numFmtId="184" fontId="3" fillId="0" borderId="66" xfId="16" applyNumberFormat="1" applyFont="1" applyFill="1" applyBorder="1" applyAlignment="1">
      <alignment vertical="center"/>
    </xf>
    <xf numFmtId="184" fontId="3" fillId="0" borderId="62" xfId="16" applyNumberFormat="1" applyFont="1" applyFill="1" applyBorder="1" applyAlignment="1">
      <alignment vertical="center"/>
    </xf>
    <xf numFmtId="184" fontId="3" fillId="0" borderId="67" xfId="16" applyNumberFormat="1" applyFont="1" applyFill="1" applyBorder="1" applyAlignment="1">
      <alignment vertical="center"/>
    </xf>
    <xf numFmtId="184" fontId="3" fillId="0" borderId="69" xfId="16" applyNumberFormat="1" applyFont="1" applyFill="1" applyBorder="1" applyAlignment="1">
      <alignment vertical="center"/>
    </xf>
    <xf numFmtId="38" fontId="3" fillId="0" borderId="66" xfId="16" applyFont="1" applyFill="1" applyBorder="1" applyAlignment="1">
      <alignment vertical="center"/>
    </xf>
    <xf numFmtId="38" fontId="3" fillId="0" borderId="102" xfId="16" applyFont="1" applyFill="1" applyBorder="1" applyAlignment="1">
      <alignment vertical="center"/>
    </xf>
    <xf numFmtId="38" fontId="3" fillId="0" borderId="38" xfId="16" applyFont="1" applyFill="1" applyBorder="1" applyAlignment="1">
      <alignment vertical="center"/>
    </xf>
    <xf numFmtId="38" fontId="3" fillId="3" borderId="20" xfId="16" applyFont="1" applyFill="1" applyBorder="1" applyAlignment="1">
      <alignment vertical="center"/>
    </xf>
    <xf numFmtId="38" fontId="3" fillId="3" borderId="19" xfId="16" applyFont="1" applyFill="1" applyBorder="1" applyAlignment="1">
      <alignment vertical="center"/>
    </xf>
    <xf numFmtId="38" fontId="3" fillId="3" borderId="128" xfId="16" applyFont="1" applyFill="1" applyBorder="1" applyAlignment="1">
      <alignment vertical="center"/>
    </xf>
    <xf numFmtId="38" fontId="3" fillId="3" borderId="129" xfId="16" applyFont="1" applyFill="1" applyBorder="1" applyAlignment="1">
      <alignment vertical="center"/>
    </xf>
    <xf numFmtId="38" fontId="3" fillId="0" borderId="101" xfId="16" applyFont="1" applyFill="1" applyBorder="1" applyAlignment="1">
      <alignment vertical="center"/>
    </xf>
    <xf numFmtId="38" fontId="3" fillId="0" borderId="58" xfId="16" applyFont="1" applyFill="1" applyBorder="1" applyAlignment="1">
      <alignment vertical="center"/>
    </xf>
    <xf numFmtId="38" fontId="3" fillId="0" borderId="111" xfId="16" applyFont="1" applyFill="1" applyBorder="1" applyAlignment="1">
      <alignment vertical="center"/>
    </xf>
    <xf numFmtId="38" fontId="3" fillId="0" borderId="112" xfId="16" applyFont="1" applyFill="1" applyBorder="1" applyAlignment="1">
      <alignment vertical="center"/>
    </xf>
    <xf numFmtId="38" fontId="3" fillId="0" borderId="117" xfId="16" applyFont="1" applyFill="1" applyBorder="1" applyAlignment="1">
      <alignment vertical="center"/>
    </xf>
    <xf numFmtId="38" fontId="3" fillId="0" borderId="88" xfId="16" applyFont="1" applyFill="1" applyBorder="1" applyAlignment="1">
      <alignment vertical="center"/>
    </xf>
    <xf numFmtId="38" fontId="3" fillId="0" borderId="118" xfId="16" applyFont="1" applyFill="1" applyBorder="1" applyAlignment="1">
      <alignment vertical="center"/>
    </xf>
    <xf numFmtId="38" fontId="3" fillId="0" borderId="130" xfId="16" applyFont="1" applyFill="1" applyBorder="1" applyAlignment="1">
      <alignment vertical="center"/>
    </xf>
    <xf numFmtId="38" fontId="3" fillId="0" borderId="122" xfId="16" applyFont="1" applyFill="1" applyBorder="1" applyAlignment="1">
      <alignment vertical="center"/>
    </xf>
    <xf numFmtId="38" fontId="3" fillId="0" borderId="84" xfId="16" applyFont="1" applyFill="1" applyBorder="1" applyAlignment="1">
      <alignment vertical="center"/>
    </xf>
    <xf numFmtId="38" fontId="3" fillId="0" borderId="131" xfId="16" applyFont="1" applyFill="1" applyBorder="1" applyAlignment="1">
      <alignment vertical="center"/>
    </xf>
    <xf numFmtId="38" fontId="3" fillId="0" borderId="67" xfId="16" applyFont="1" applyFill="1" applyBorder="1" applyAlignment="1">
      <alignment vertical="center"/>
    </xf>
    <xf numFmtId="38" fontId="3" fillId="0" borderId="119" xfId="16" applyFont="1" applyFill="1" applyBorder="1" applyAlignment="1">
      <alignment vertical="center"/>
    </xf>
    <xf numFmtId="38" fontId="3" fillId="0" borderId="132" xfId="16" applyFont="1" applyFill="1" applyBorder="1" applyAlignment="1">
      <alignment vertical="center"/>
    </xf>
    <xf numFmtId="38" fontId="3" fillId="0" borderId="121" xfId="16" applyFont="1" applyFill="1" applyBorder="1" applyAlignment="1">
      <alignment vertical="center"/>
    </xf>
    <xf numFmtId="38" fontId="4" fillId="0" borderId="54" xfId="16" applyFont="1" applyBorder="1" applyAlignment="1">
      <alignment vertical="center"/>
    </xf>
    <xf numFmtId="177" fontId="14" fillId="0" borderId="0" xfId="16" applyNumberFormat="1" applyFont="1" applyAlignment="1">
      <alignment/>
    </xf>
    <xf numFmtId="177" fontId="10" fillId="0" borderId="22" xfId="16" applyNumberFormat="1" applyFont="1" applyBorder="1" applyAlignment="1">
      <alignment vertical="center"/>
    </xf>
    <xf numFmtId="177" fontId="10" fillId="0" borderId="1" xfId="16" applyNumberFormat="1" applyFont="1" applyBorder="1" applyAlignment="1">
      <alignment vertical="center"/>
    </xf>
    <xf numFmtId="177" fontId="15" fillId="0" borderId="115" xfId="16" applyNumberFormat="1" applyFont="1" applyBorder="1" applyAlignment="1">
      <alignment horizontal="center" vertical="center" shrinkToFit="1"/>
    </xf>
    <xf numFmtId="177" fontId="10" fillId="0" borderId="12" xfId="16" applyNumberFormat="1" applyFont="1" applyBorder="1" applyAlignment="1">
      <alignment vertical="center"/>
    </xf>
    <xf numFmtId="177" fontId="10" fillId="0" borderId="0" xfId="16" applyNumberFormat="1" applyFont="1" applyBorder="1" applyAlignment="1">
      <alignment vertical="center"/>
    </xf>
    <xf numFmtId="177" fontId="10" fillId="0" borderId="58" xfId="16" applyNumberFormat="1" applyFont="1" applyBorder="1" applyAlignment="1">
      <alignment vertical="center"/>
    </xf>
    <xf numFmtId="0" fontId="14" fillId="0" borderId="0" xfId="0" applyFont="1" applyAlignment="1">
      <alignment/>
    </xf>
    <xf numFmtId="177" fontId="10" fillId="0" borderId="23" xfId="16" applyNumberFormat="1" applyFont="1" applyBorder="1" applyAlignment="1">
      <alignment vertical="center"/>
    </xf>
    <xf numFmtId="177" fontId="10" fillId="0" borderId="13" xfId="16" applyNumberFormat="1" applyFont="1" applyBorder="1" applyAlignment="1">
      <alignment vertical="center"/>
    </xf>
    <xf numFmtId="177" fontId="10" fillId="0" borderId="102" xfId="16" applyNumberFormat="1" applyFont="1" applyBorder="1" applyAlignment="1">
      <alignment horizontal="center" vertical="center" shrinkToFit="1"/>
    </xf>
    <xf numFmtId="177" fontId="10" fillId="0" borderId="14" xfId="16" applyNumberFormat="1" applyFont="1" applyBorder="1" applyAlignment="1">
      <alignment vertical="center"/>
    </xf>
    <xf numFmtId="177" fontId="10" fillId="0" borderId="29" xfId="16" applyNumberFormat="1" applyFont="1" applyBorder="1" applyAlignment="1">
      <alignment vertical="center"/>
    </xf>
    <xf numFmtId="177" fontId="10" fillId="0" borderId="25" xfId="16" applyNumberFormat="1" applyFont="1" applyBorder="1" applyAlignment="1">
      <alignment vertical="center"/>
    </xf>
    <xf numFmtId="177" fontId="10" fillId="0" borderId="32" xfId="16" applyNumberFormat="1" applyFont="1" applyBorder="1" applyAlignment="1">
      <alignment vertical="center"/>
    </xf>
    <xf numFmtId="177" fontId="10" fillId="0" borderId="116" xfId="16" applyNumberFormat="1" applyFont="1" applyBorder="1" applyAlignment="1">
      <alignment horizontal="center" vertical="center" shrinkToFit="1"/>
    </xf>
    <xf numFmtId="177" fontId="10" fillId="0" borderId="33" xfId="16" applyNumberFormat="1" applyFont="1" applyBorder="1" applyAlignment="1">
      <alignment vertical="center"/>
    </xf>
    <xf numFmtId="177" fontId="10" fillId="0" borderId="59" xfId="16" applyNumberFormat="1" applyFont="1" applyBorder="1" applyAlignment="1">
      <alignment vertical="center"/>
    </xf>
    <xf numFmtId="177" fontId="10" fillId="0" borderId="21" xfId="16" applyNumberFormat="1" applyFont="1" applyBorder="1" applyAlignment="1">
      <alignment vertical="center"/>
    </xf>
    <xf numFmtId="177" fontId="15" fillId="0" borderId="101" xfId="16" applyNumberFormat="1" applyFont="1" applyBorder="1" applyAlignment="1">
      <alignment horizontal="center" vertical="center" shrinkToFit="1"/>
    </xf>
    <xf numFmtId="177" fontId="4" fillId="0" borderId="133" xfId="16" applyNumberFormat="1" applyFont="1" applyBorder="1" applyAlignment="1">
      <alignment vertical="center"/>
    </xf>
    <xf numFmtId="184" fontId="4" fillId="3" borderId="3" xfId="16" applyNumberFormat="1" applyFont="1" applyFill="1" applyBorder="1" applyAlignment="1">
      <alignment vertical="center"/>
    </xf>
    <xf numFmtId="177" fontId="10" fillId="0" borderId="15" xfId="16" applyNumberFormat="1" applyFont="1" applyBorder="1" applyAlignment="1">
      <alignment vertical="center"/>
    </xf>
    <xf numFmtId="177" fontId="10" fillId="0" borderId="57" xfId="16" applyNumberFormat="1" applyFont="1" applyBorder="1" applyAlignment="1">
      <alignment vertical="center"/>
    </xf>
    <xf numFmtId="38" fontId="3" fillId="0" borderId="113" xfId="16" applyFont="1" applyFill="1" applyBorder="1" applyAlignment="1">
      <alignment vertical="center"/>
    </xf>
    <xf numFmtId="38" fontId="3" fillId="0" borderId="125" xfId="16" applyFont="1" applyFill="1" applyBorder="1" applyAlignment="1">
      <alignment vertical="center"/>
    </xf>
    <xf numFmtId="177" fontId="0" fillId="0" borderId="0" xfId="16" applyNumberFormat="1" applyFont="1" applyAlignment="1">
      <alignment vertical="center"/>
    </xf>
    <xf numFmtId="38" fontId="4" fillId="0" borderId="59" xfId="16" applyFont="1" applyFill="1" applyBorder="1" applyAlignment="1">
      <alignment horizontal="center" vertical="center"/>
    </xf>
    <xf numFmtId="177" fontId="4" fillId="0" borderId="22" xfId="16" applyNumberFormat="1" applyFont="1" applyBorder="1" applyAlignment="1">
      <alignment horizontal="left" vertical="center" shrinkToFit="1"/>
    </xf>
    <xf numFmtId="177" fontId="4" fillId="0" borderId="1" xfId="16" applyNumberFormat="1" applyFont="1" applyBorder="1" applyAlignment="1">
      <alignment horizontal="left" vertical="center" shrinkToFit="1"/>
    </xf>
    <xf numFmtId="38" fontId="3" fillId="0" borderId="26" xfId="16" applyFont="1" applyFill="1" applyBorder="1" applyAlignment="1">
      <alignment horizontal="left" vertical="center" shrinkToFit="1"/>
    </xf>
    <xf numFmtId="38" fontId="3" fillId="0" borderId="27" xfId="16" applyFont="1" applyFill="1" applyBorder="1" applyAlignment="1">
      <alignment horizontal="left" vertical="center" shrinkToFit="1"/>
    </xf>
    <xf numFmtId="38" fontId="3" fillId="0" borderId="47" xfId="16" applyFont="1" applyFill="1" applyBorder="1" applyAlignment="1">
      <alignment horizontal="left" vertical="center" shrinkToFit="1"/>
    </xf>
    <xf numFmtId="38" fontId="12" fillId="0" borderId="0" xfId="16" applyFont="1" applyFill="1" applyAlignment="1">
      <alignment horizontal="center" vertical="center"/>
    </xf>
    <xf numFmtId="38" fontId="3" fillId="0" borderId="129" xfId="16" applyFont="1" applyFill="1" applyBorder="1" applyAlignment="1">
      <alignment horizontal="center" vertical="center"/>
    </xf>
    <xf numFmtId="38" fontId="3" fillId="0" borderId="58" xfId="16" applyFont="1" applyFill="1" applyBorder="1" applyAlignment="1">
      <alignment horizontal="center" vertical="center"/>
    </xf>
    <xf numFmtId="38" fontId="3" fillId="0" borderId="59" xfId="16" applyFont="1" applyFill="1" applyBorder="1" applyAlignment="1">
      <alignment horizontal="center" vertical="center"/>
    </xf>
    <xf numFmtId="184" fontId="4" fillId="0" borderId="66" xfId="16" applyNumberFormat="1" applyFont="1" applyFill="1" applyBorder="1" applyAlignment="1">
      <alignment horizontal="center" vertical="center" shrinkToFit="1"/>
    </xf>
    <xf numFmtId="184" fontId="4" fillId="0" borderId="62" xfId="16" applyNumberFormat="1" applyFont="1" applyFill="1" applyBorder="1" applyAlignment="1">
      <alignment horizontal="center" vertical="center" shrinkToFit="1"/>
    </xf>
    <xf numFmtId="38" fontId="4" fillId="0" borderId="129" xfId="16" applyFont="1" applyBorder="1" applyAlignment="1">
      <alignment horizontal="center" vertical="center"/>
    </xf>
    <xf numFmtId="38" fontId="4" fillId="0" borderId="58" xfId="16" applyFont="1" applyBorder="1" applyAlignment="1">
      <alignment horizontal="center" vertical="center"/>
    </xf>
    <xf numFmtId="38" fontId="4" fillId="0" borderId="59" xfId="16" applyFont="1" applyBorder="1" applyAlignment="1">
      <alignment horizontal="center" vertical="center"/>
    </xf>
    <xf numFmtId="184" fontId="4" fillId="2" borderId="134" xfId="16" applyNumberFormat="1" applyFont="1" applyFill="1" applyBorder="1" applyAlignment="1">
      <alignment horizontal="center" vertical="center"/>
    </xf>
    <xf numFmtId="184" fontId="4" fillId="2" borderId="135" xfId="16" applyNumberFormat="1" applyFont="1" applyFill="1" applyBorder="1" applyAlignment="1">
      <alignment horizontal="center" vertical="center"/>
    </xf>
    <xf numFmtId="184" fontId="4" fillId="2" borderId="103" xfId="16" applyNumberFormat="1" applyFont="1" applyFill="1" applyBorder="1" applyAlignment="1">
      <alignment horizontal="center" vertical="center"/>
    </xf>
    <xf numFmtId="184" fontId="4" fillId="2" borderId="24" xfId="16" applyNumberFormat="1" applyFont="1" applyFill="1" applyBorder="1" applyAlignment="1">
      <alignment horizontal="left" vertical="center" shrinkToFit="1"/>
    </xf>
    <xf numFmtId="184" fontId="4" fillId="2" borderId="8" xfId="16" applyNumberFormat="1" applyFont="1" applyFill="1" applyBorder="1" applyAlignment="1">
      <alignment horizontal="left" vertical="center" shrinkToFit="1"/>
    </xf>
    <xf numFmtId="184" fontId="4" fillId="2" borderId="42" xfId="16" applyNumberFormat="1" applyFont="1" applyFill="1" applyBorder="1" applyAlignment="1">
      <alignment horizontal="left" vertical="center" shrinkToFit="1"/>
    </xf>
    <xf numFmtId="38" fontId="4" fillId="0" borderId="129" xfId="16" applyFont="1" applyFill="1" applyBorder="1" applyAlignment="1">
      <alignment horizontal="center" vertical="center"/>
    </xf>
    <xf numFmtId="38" fontId="4" fillId="0" borderId="58" xfId="16" applyFont="1" applyFill="1" applyBorder="1" applyAlignment="1">
      <alignment horizontal="center" vertical="center"/>
    </xf>
    <xf numFmtId="177" fontId="3" fillId="0" borderId="38" xfId="16" applyNumberFormat="1" applyFont="1" applyBorder="1" applyAlignment="1">
      <alignment horizontal="center" vertical="center"/>
    </xf>
    <xf numFmtId="177" fontId="3" fillId="0" borderId="43" xfId="16" applyNumberFormat="1" applyFont="1" applyBorder="1" applyAlignment="1">
      <alignment horizontal="center" vertical="center"/>
    </xf>
    <xf numFmtId="177" fontId="3" fillId="0" borderId="41" xfId="16" applyNumberFormat="1" applyFont="1" applyBorder="1" applyAlignment="1">
      <alignment horizontal="center" vertical="center"/>
    </xf>
    <xf numFmtId="177" fontId="16" fillId="0" borderId="41" xfId="16" applyNumberFormat="1" applyFont="1" applyBorder="1" applyAlignment="1">
      <alignment horizontal="center" vertical="center"/>
    </xf>
    <xf numFmtId="177" fontId="16" fillId="0" borderId="43" xfId="16" applyNumberFormat="1" applyFont="1" applyBorder="1" applyAlignment="1">
      <alignment horizontal="center" vertical="center"/>
    </xf>
    <xf numFmtId="177" fontId="3" fillId="0" borderId="40" xfId="16" applyNumberFormat="1" applyFont="1" applyBorder="1" applyAlignment="1">
      <alignment horizontal="center" vertical="center"/>
    </xf>
    <xf numFmtId="177" fontId="16" fillId="0" borderId="39" xfId="16" applyNumberFormat="1" applyFont="1" applyBorder="1" applyAlignment="1">
      <alignment horizontal="center" vertical="center"/>
    </xf>
    <xf numFmtId="177" fontId="16" fillId="0" borderId="40" xfId="16" applyNumberFormat="1" applyFont="1" applyBorder="1" applyAlignment="1">
      <alignment horizontal="center" vertical="center"/>
    </xf>
    <xf numFmtId="177" fontId="3" fillId="0" borderId="130" xfId="16" applyNumberFormat="1" applyFont="1" applyBorder="1" applyAlignment="1">
      <alignment horizontal="center" vertical="center"/>
    </xf>
    <xf numFmtId="177" fontId="3" fillId="0" borderId="39" xfId="16" applyNumberFormat="1" applyFont="1" applyBorder="1" applyAlignment="1">
      <alignment horizontal="center" vertical="center"/>
    </xf>
    <xf numFmtId="177" fontId="3" fillId="0" borderId="136" xfId="16" applyNumberFormat="1" applyFont="1" applyBorder="1" applyAlignment="1">
      <alignment horizontal="center" vertical="center"/>
    </xf>
    <xf numFmtId="38" fontId="3" fillId="0" borderId="22" xfId="16" applyFont="1" applyFill="1" applyBorder="1" applyAlignment="1">
      <alignment horizontal="left" vertical="center" wrapText="1"/>
    </xf>
    <xf numFmtId="38" fontId="3" fillId="0" borderId="1" xfId="16" applyFont="1" applyFill="1" applyBorder="1" applyAlignment="1">
      <alignment horizontal="left" vertical="center"/>
    </xf>
    <xf numFmtId="38" fontId="3" fillId="0" borderId="23" xfId="16" applyFont="1" applyFill="1" applyBorder="1" applyAlignment="1">
      <alignment horizontal="left" vertical="center"/>
    </xf>
    <xf numFmtId="38" fontId="3" fillId="0" borderId="13" xfId="16" applyFont="1" applyFill="1" applyBorder="1" applyAlignment="1">
      <alignment horizontal="left" vertical="center"/>
    </xf>
    <xf numFmtId="38" fontId="3" fillId="0" borderId="25" xfId="16" applyFont="1" applyFill="1" applyBorder="1" applyAlignment="1">
      <alignment horizontal="left" vertical="center"/>
    </xf>
    <xf numFmtId="38" fontId="3" fillId="0" borderId="32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09600"/>
          <a:ext cx="2124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22860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390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B60"/>
  <sheetViews>
    <sheetView showZeros="0" tabSelected="1" view="pageBreakPreview" zoomScale="85" zoomScaleNormal="60" zoomScaleSheetLayoutView="85" workbookViewId="0" topLeftCell="A1">
      <pane xSplit="4" ySplit="6" topLeftCell="E2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71" sqref="F71"/>
    </sheetView>
  </sheetViews>
  <sheetFormatPr defaultColWidth="9.00390625" defaultRowHeight="13.5"/>
  <cols>
    <col min="1" max="1" width="3.375" style="34" customWidth="1"/>
    <col min="2" max="2" width="3.25390625" style="34" customWidth="1"/>
    <col min="3" max="3" width="12.875" style="34" customWidth="1"/>
    <col min="4" max="4" width="8.875" style="34" customWidth="1"/>
    <col min="5" max="16" width="13.25390625" style="34" customWidth="1"/>
    <col min="17" max="28" width="9.00390625" style="34" customWidth="1"/>
    <col min="29" max="16384" width="9.00390625" style="2" customWidth="1"/>
  </cols>
  <sheetData>
    <row r="1" spans="1:10" ht="21.75" customHeight="1">
      <c r="A1" s="763" t="s">
        <v>129</v>
      </c>
      <c r="B1" s="763"/>
      <c r="C1" s="763"/>
      <c r="D1" s="763"/>
      <c r="E1" s="763"/>
      <c r="F1" s="763"/>
      <c r="G1" s="763"/>
      <c r="H1" s="763"/>
      <c r="I1" s="763"/>
      <c r="J1" s="431"/>
    </row>
    <row r="2" spans="1:10" ht="6.75" customHeight="1">
      <c r="A2" s="430"/>
      <c r="B2" s="430"/>
      <c r="C2" s="430"/>
      <c r="D2" s="430"/>
      <c r="E2" s="430"/>
      <c r="F2" s="430"/>
      <c r="G2" s="430"/>
      <c r="H2" s="430"/>
      <c r="I2" s="430"/>
      <c r="J2" s="33"/>
    </row>
    <row r="3" ht="18.75" customHeight="1" thickBot="1">
      <c r="A3" s="592" t="s">
        <v>53</v>
      </c>
    </row>
    <row r="4" spans="1:28" s="3" customFormat="1" ht="13.5">
      <c r="A4" s="136"/>
      <c r="B4" s="137"/>
      <c r="C4" s="137"/>
      <c r="D4" s="433" t="s">
        <v>54</v>
      </c>
      <c r="E4" s="139" t="s">
        <v>55</v>
      </c>
      <c r="F4" s="139" t="s">
        <v>56</v>
      </c>
      <c r="G4" s="138" t="s">
        <v>56</v>
      </c>
      <c r="H4" s="138" t="s">
        <v>57</v>
      </c>
      <c r="I4" s="138" t="s">
        <v>58</v>
      </c>
      <c r="J4" s="138" t="s">
        <v>58</v>
      </c>
      <c r="K4" s="138" t="s">
        <v>59</v>
      </c>
      <c r="L4" s="138" t="s">
        <v>60</v>
      </c>
      <c r="M4" s="138" t="s">
        <v>61</v>
      </c>
      <c r="N4" s="138" t="s">
        <v>62</v>
      </c>
      <c r="O4" s="157" t="s">
        <v>63</v>
      </c>
      <c r="P4" s="764" t="s">
        <v>296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s="3" customFormat="1" ht="13.5">
      <c r="A5" s="140"/>
      <c r="B5" s="57"/>
      <c r="C5" s="57"/>
      <c r="D5" s="434"/>
      <c r="E5" s="172" t="s">
        <v>20</v>
      </c>
      <c r="F5" s="172" t="s">
        <v>64</v>
      </c>
      <c r="G5" s="58" t="s">
        <v>64</v>
      </c>
      <c r="H5" s="58" t="s">
        <v>65</v>
      </c>
      <c r="I5" s="58" t="s">
        <v>66</v>
      </c>
      <c r="J5" s="58" t="s">
        <v>66</v>
      </c>
      <c r="K5" s="58" t="s">
        <v>39</v>
      </c>
      <c r="L5" s="58" t="s">
        <v>67</v>
      </c>
      <c r="M5" s="58" t="s">
        <v>22</v>
      </c>
      <c r="N5" s="58" t="s">
        <v>68</v>
      </c>
      <c r="O5" s="158" t="s">
        <v>69</v>
      </c>
      <c r="P5" s="76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16" ht="14.25" thickBot="1">
      <c r="A6" s="179" t="s">
        <v>70</v>
      </c>
      <c r="B6" s="180"/>
      <c r="C6" s="181"/>
      <c r="D6" s="435"/>
      <c r="E6" s="432"/>
      <c r="F6" s="182" t="s">
        <v>33</v>
      </c>
      <c r="G6" s="183" t="s">
        <v>34</v>
      </c>
      <c r="H6" s="184"/>
      <c r="I6" s="184" t="s">
        <v>71</v>
      </c>
      <c r="J6" s="184" t="s">
        <v>72</v>
      </c>
      <c r="K6" s="185"/>
      <c r="L6" s="185"/>
      <c r="M6" s="185"/>
      <c r="N6" s="184"/>
      <c r="O6" s="186" t="s">
        <v>73</v>
      </c>
      <c r="P6" s="766"/>
    </row>
    <row r="7" spans="1:28" s="4" customFormat="1" ht="13.5" customHeight="1">
      <c r="A7" s="144" t="s">
        <v>74</v>
      </c>
      <c r="B7" s="178"/>
      <c r="C7" s="178"/>
      <c r="D7" s="436"/>
      <c r="E7" s="173">
        <v>31868</v>
      </c>
      <c r="F7" s="173">
        <v>32004</v>
      </c>
      <c r="G7" s="63">
        <v>36614</v>
      </c>
      <c r="H7" s="63">
        <v>25294</v>
      </c>
      <c r="I7" s="63">
        <v>24563</v>
      </c>
      <c r="J7" s="63">
        <v>27120</v>
      </c>
      <c r="K7" s="63">
        <v>33767</v>
      </c>
      <c r="L7" s="63">
        <v>32939</v>
      </c>
      <c r="M7" s="63">
        <v>32883</v>
      </c>
      <c r="N7" s="63">
        <v>36244</v>
      </c>
      <c r="O7" s="159">
        <v>31629</v>
      </c>
      <c r="P7" s="165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s="4" customFormat="1" ht="14.25" customHeight="1">
      <c r="A8" s="142" t="s">
        <v>36</v>
      </c>
      <c r="B8" s="65"/>
      <c r="C8" s="65"/>
      <c r="D8" s="437"/>
      <c r="E8" s="445"/>
      <c r="F8" s="445"/>
      <c r="G8" s="446"/>
      <c r="H8" s="446"/>
      <c r="I8" s="446"/>
      <c r="J8" s="446"/>
      <c r="K8" s="446"/>
      <c r="L8" s="446"/>
      <c r="M8" s="446"/>
      <c r="N8" s="446"/>
      <c r="O8" s="447"/>
      <c r="P8" s="448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s="4" customFormat="1" ht="13.5">
      <c r="A9" s="143"/>
      <c r="B9" s="449" t="s">
        <v>75</v>
      </c>
      <c r="C9" s="450"/>
      <c r="D9" s="451"/>
      <c r="E9" s="452"/>
      <c r="F9" s="452"/>
      <c r="G9" s="453">
        <v>39539</v>
      </c>
      <c r="H9" s="453">
        <v>27395</v>
      </c>
      <c r="I9" s="453">
        <v>25051</v>
      </c>
      <c r="J9" s="453">
        <v>28216</v>
      </c>
      <c r="K9" s="453"/>
      <c r="L9" s="453"/>
      <c r="M9" s="453">
        <v>33695</v>
      </c>
      <c r="N9" s="453"/>
      <c r="O9" s="454">
        <v>32782</v>
      </c>
      <c r="P9" s="455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s="4" customFormat="1" ht="13.5">
      <c r="A10" s="144"/>
      <c r="B10" s="456" t="s">
        <v>76</v>
      </c>
      <c r="C10" s="457"/>
      <c r="D10" s="458"/>
      <c r="E10" s="459">
        <v>33365</v>
      </c>
      <c r="F10" s="459">
        <v>33625</v>
      </c>
      <c r="G10" s="460">
        <v>40269</v>
      </c>
      <c r="H10" s="460">
        <v>30606</v>
      </c>
      <c r="I10" s="460">
        <v>25842</v>
      </c>
      <c r="J10" s="460">
        <v>28946</v>
      </c>
      <c r="K10" s="460">
        <v>34516</v>
      </c>
      <c r="L10" s="460">
        <v>33909</v>
      </c>
      <c r="M10" s="460">
        <v>34060</v>
      </c>
      <c r="N10" s="460">
        <v>39539</v>
      </c>
      <c r="O10" s="461">
        <v>38808</v>
      </c>
      <c r="P10" s="462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16" ht="13.5">
      <c r="A11" s="145" t="s">
        <v>77</v>
      </c>
      <c r="B11" s="67"/>
      <c r="C11" s="67"/>
      <c r="D11" s="356"/>
      <c r="E11" s="174">
        <v>31868</v>
      </c>
      <c r="F11" s="174">
        <v>31503</v>
      </c>
      <c r="G11" s="66">
        <v>37347</v>
      </c>
      <c r="H11" s="66">
        <v>25659</v>
      </c>
      <c r="I11" s="66">
        <v>24929</v>
      </c>
      <c r="J11" s="66">
        <v>27120</v>
      </c>
      <c r="K11" s="66">
        <v>38795</v>
      </c>
      <c r="L11" s="66">
        <v>33017</v>
      </c>
      <c r="M11" s="66">
        <v>38433</v>
      </c>
      <c r="N11" s="66">
        <v>36228</v>
      </c>
      <c r="O11" s="160">
        <v>30799</v>
      </c>
      <c r="P11" s="166"/>
    </row>
    <row r="12" spans="1:16" ht="13.5">
      <c r="A12" s="145" t="s">
        <v>37</v>
      </c>
      <c r="B12" s="67"/>
      <c r="C12" s="67"/>
      <c r="D12" s="356"/>
      <c r="E12" s="68">
        <v>11</v>
      </c>
      <c r="F12" s="68">
        <v>4</v>
      </c>
      <c r="G12" s="69">
        <v>0</v>
      </c>
      <c r="H12" s="69">
        <v>7</v>
      </c>
      <c r="I12" s="69">
        <v>8</v>
      </c>
      <c r="J12" s="69">
        <v>5</v>
      </c>
      <c r="K12" s="69">
        <v>3</v>
      </c>
      <c r="L12" s="69">
        <v>5</v>
      </c>
      <c r="M12" s="69">
        <v>8</v>
      </c>
      <c r="N12" s="69">
        <v>0</v>
      </c>
      <c r="O12" s="35">
        <v>15</v>
      </c>
      <c r="P12" s="167">
        <f>SUM(E12:O12)</f>
        <v>66</v>
      </c>
    </row>
    <row r="13" spans="1:16" ht="13.5">
      <c r="A13" s="145" t="s">
        <v>78</v>
      </c>
      <c r="B13" s="67"/>
      <c r="C13" s="67"/>
      <c r="D13" s="356"/>
      <c r="E13" s="68">
        <v>512851</v>
      </c>
      <c r="F13" s="68">
        <v>311975</v>
      </c>
      <c r="G13" s="69">
        <v>17170</v>
      </c>
      <c r="H13" s="69">
        <v>32990</v>
      </c>
      <c r="I13" s="69">
        <v>24122</v>
      </c>
      <c r="J13" s="69">
        <v>76278</v>
      </c>
      <c r="K13" s="69">
        <v>266531</v>
      </c>
      <c r="L13" s="69">
        <v>244310</v>
      </c>
      <c r="M13" s="69">
        <v>156897</v>
      </c>
      <c r="N13" s="69">
        <v>250045</v>
      </c>
      <c r="O13" s="35">
        <v>448684</v>
      </c>
      <c r="P13" s="168"/>
    </row>
    <row r="14" spans="1:16" ht="14.25" thickBot="1">
      <c r="A14" s="192" t="s">
        <v>79</v>
      </c>
      <c r="B14" s="154"/>
      <c r="C14" s="154"/>
      <c r="D14" s="370"/>
      <c r="E14" s="193" t="s">
        <v>32</v>
      </c>
      <c r="F14" s="193" t="s">
        <v>29</v>
      </c>
      <c r="G14" s="206"/>
      <c r="H14" s="194" t="s">
        <v>29</v>
      </c>
      <c r="I14" s="194" t="s">
        <v>29</v>
      </c>
      <c r="J14" s="206"/>
      <c r="K14" s="194" t="s">
        <v>29</v>
      </c>
      <c r="L14" s="194" t="s">
        <v>29</v>
      </c>
      <c r="M14" s="194" t="s">
        <v>29</v>
      </c>
      <c r="N14" s="194" t="s">
        <v>29</v>
      </c>
      <c r="O14" s="195" t="s">
        <v>32</v>
      </c>
      <c r="P14" s="196"/>
    </row>
    <row r="15" spans="1:16" ht="13.5">
      <c r="A15" s="146" t="s">
        <v>80</v>
      </c>
      <c r="B15" s="93"/>
      <c r="C15" s="93"/>
      <c r="D15" s="463"/>
      <c r="E15" s="188"/>
      <c r="F15" s="188"/>
      <c r="G15" s="189"/>
      <c r="H15" s="189"/>
      <c r="I15" s="189"/>
      <c r="J15" s="189"/>
      <c r="K15" s="189"/>
      <c r="L15" s="189"/>
      <c r="M15" s="189"/>
      <c r="N15" s="189"/>
      <c r="O15" s="190"/>
      <c r="P15" s="191"/>
    </row>
    <row r="16" spans="1:28" s="5" customFormat="1" ht="13.5">
      <c r="A16" s="146"/>
      <c r="B16" s="71" t="s">
        <v>81</v>
      </c>
      <c r="C16" s="75"/>
      <c r="D16" s="464" t="s">
        <v>82</v>
      </c>
      <c r="E16" s="73">
        <v>0</v>
      </c>
      <c r="F16" s="73">
        <v>0</v>
      </c>
      <c r="G16" s="81">
        <v>17170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150027</v>
      </c>
      <c r="O16" s="84">
        <v>6730264</v>
      </c>
      <c r="P16" s="362">
        <f aca="true" t="shared" si="0" ref="P16:P27">SUM(E16:O16)</f>
        <v>6897461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1:28" s="6" customFormat="1" ht="13.5">
      <c r="A17" s="147"/>
      <c r="B17" s="77"/>
      <c r="C17" s="489" t="s">
        <v>83</v>
      </c>
      <c r="D17" s="467" t="s">
        <v>84</v>
      </c>
      <c r="E17" s="468">
        <v>576957</v>
      </c>
      <c r="F17" s="468">
        <v>1871849</v>
      </c>
      <c r="G17" s="469">
        <v>15547</v>
      </c>
      <c r="H17" s="469">
        <v>659808</v>
      </c>
      <c r="I17" s="469">
        <v>609569</v>
      </c>
      <c r="J17" s="469">
        <v>613272</v>
      </c>
      <c r="K17" s="469">
        <v>399796</v>
      </c>
      <c r="L17" s="469">
        <v>200334</v>
      </c>
      <c r="M17" s="469">
        <v>136500</v>
      </c>
      <c r="N17" s="469">
        <v>150027</v>
      </c>
      <c r="O17" s="470">
        <v>6730264</v>
      </c>
      <c r="P17" s="471">
        <f t="shared" si="0"/>
        <v>11963923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1:28" s="6" customFormat="1" ht="13.5">
      <c r="A18" s="147"/>
      <c r="B18" s="77"/>
      <c r="C18" s="483" t="s">
        <v>85</v>
      </c>
      <c r="D18" s="484" t="s">
        <v>82</v>
      </c>
      <c r="E18" s="485">
        <v>0</v>
      </c>
      <c r="F18" s="485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7">
        <v>1325272</v>
      </c>
      <c r="P18" s="488">
        <f t="shared" si="0"/>
        <v>1325272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1:16" ht="13.5">
      <c r="A19" s="148"/>
      <c r="B19" s="80"/>
      <c r="C19" s="479"/>
      <c r="D19" s="465" t="s">
        <v>84</v>
      </c>
      <c r="E19" s="442">
        <v>117900</v>
      </c>
      <c r="F19" s="442">
        <v>472900</v>
      </c>
      <c r="G19" s="443">
        <v>0</v>
      </c>
      <c r="H19" s="443">
        <v>273540</v>
      </c>
      <c r="I19" s="443">
        <v>161716</v>
      </c>
      <c r="J19" s="443">
        <v>250200</v>
      </c>
      <c r="K19" s="443">
        <v>0</v>
      </c>
      <c r="L19" s="443">
        <v>0</v>
      </c>
      <c r="M19" s="443">
        <v>0</v>
      </c>
      <c r="N19" s="443">
        <v>0</v>
      </c>
      <c r="O19" s="439">
        <v>1325272</v>
      </c>
      <c r="P19" s="444">
        <f t="shared" si="0"/>
        <v>2601528</v>
      </c>
    </row>
    <row r="20" spans="1:16" ht="13.5">
      <c r="A20" s="148"/>
      <c r="B20" s="80"/>
      <c r="C20" s="478" t="s">
        <v>86</v>
      </c>
      <c r="D20" s="466" t="s">
        <v>82</v>
      </c>
      <c r="E20" s="442">
        <v>0</v>
      </c>
      <c r="F20" s="442">
        <v>0</v>
      </c>
      <c r="G20" s="443">
        <v>0</v>
      </c>
      <c r="H20" s="443">
        <v>0</v>
      </c>
      <c r="I20" s="443">
        <v>0</v>
      </c>
      <c r="J20" s="443">
        <v>0</v>
      </c>
      <c r="K20" s="443">
        <v>0</v>
      </c>
      <c r="L20" s="443">
        <v>0</v>
      </c>
      <c r="M20" s="443">
        <v>0</v>
      </c>
      <c r="N20" s="443">
        <v>0</v>
      </c>
      <c r="O20" s="439">
        <v>4373200</v>
      </c>
      <c r="P20" s="444">
        <f t="shared" si="0"/>
        <v>4373200</v>
      </c>
    </row>
    <row r="21" spans="1:16" ht="13.5">
      <c r="A21" s="148"/>
      <c r="B21" s="80"/>
      <c r="C21" s="480"/>
      <c r="D21" s="465" t="s">
        <v>84</v>
      </c>
      <c r="E21" s="442">
        <v>154000</v>
      </c>
      <c r="F21" s="442">
        <v>1001800</v>
      </c>
      <c r="G21" s="443">
        <v>0</v>
      </c>
      <c r="H21" s="443">
        <v>349000</v>
      </c>
      <c r="I21" s="443">
        <v>349200</v>
      </c>
      <c r="J21" s="443">
        <v>264400</v>
      </c>
      <c r="K21" s="443">
        <v>0</v>
      </c>
      <c r="L21" s="443">
        <v>0</v>
      </c>
      <c r="M21" s="443">
        <v>0</v>
      </c>
      <c r="N21" s="443">
        <v>0</v>
      </c>
      <c r="O21" s="439">
        <v>4373200</v>
      </c>
      <c r="P21" s="444">
        <f t="shared" si="0"/>
        <v>6491600</v>
      </c>
    </row>
    <row r="22" spans="1:16" ht="13.5">
      <c r="A22" s="148"/>
      <c r="B22" s="80"/>
      <c r="C22" s="479" t="s">
        <v>87</v>
      </c>
      <c r="D22" s="466" t="s">
        <v>82</v>
      </c>
      <c r="E22" s="442">
        <v>0</v>
      </c>
      <c r="F22" s="442">
        <v>0</v>
      </c>
      <c r="G22" s="443">
        <v>17170</v>
      </c>
      <c r="H22" s="443">
        <v>0</v>
      </c>
      <c r="I22" s="443">
        <v>0</v>
      </c>
      <c r="J22" s="443">
        <v>0</v>
      </c>
      <c r="K22" s="443">
        <v>0</v>
      </c>
      <c r="L22" s="443">
        <v>0</v>
      </c>
      <c r="M22" s="443">
        <v>0</v>
      </c>
      <c r="N22" s="443">
        <v>150027</v>
      </c>
      <c r="O22" s="439">
        <v>807933</v>
      </c>
      <c r="P22" s="444">
        <f t="shared" si="0"/>
        <v>975130</v>
      </c>
    </row>
    <row r="23" spans="1:28" s="5" customFormat="1" ht="12.75" customHeight="1">
      <c r="A23" s="146"/>
      <c r="B23" s="74"/>
      <c r="C23" s="481"/>
      <c r="D23" s="465" t="s">
        <v>84</v>
      </c>
      <c r="E23" s="442">
        <v>166513</v>
      </c>
      <c r="F23" s="442">
        <v>279696</v>
      </c>
      <c r="G23" s="443">
        <v>15547</v>
      </c>
      <c r="H23" s="443">
        <v>15527</v>
      </c>
      <c r="I23" s="443">
        <v>22053</v>
      </c>
      <c r="J23" s="443">
        <v>57272</v>
      </c>
      <c r="K23" s="443">
        <v>362206</v>
      </c>
      <c r="L23" s="443">
        <v>0</v>
      </c>
      <c r="M23" s="443">
        <v>0</v>
      </c>
      <c r="N23" s="443">
        <v>150027</v>
      </c>
      <c r="O23" s="439">
        <v>807933</v>
      </c>
      <c r="P23" s="444">
        <f t="shared" si="0"/>
        <v>1876774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s="5" customFormat="1" ht="12.75" customHeight="1">
      <c r="A24" s="146"/>
      <c r="B24" s="74"/>
      <c r="C24" s="479" t="s">
        <v>88</v>
      </c>
      <c r="D24" s="466" t="s">
        <v>82</v>
      </c>
      <c r="E24" s="442">
        <v>0</v>
      </c>
      <c r="F24" s="442">
        <v>0</v>
      </c>
      <c r="G24" s="443">
        <v>0</v>
      </c>
      <c r="H24" s="443">
        <v>0</v>
      </c>
      <c r="I24" s="443">
        <v>0</v>
      </c>
      <c r="J24" s="443">
        <v>0</v>
      </c>
      <c r="K24" s="443">
        <v>0</v>
      </c>
      <c r="L24" s="443">
        <v>0</v>
      </c>
      <c r="M24" s="443">
        <v>0</v>
      </c>
      <c r="N24" s="443">
        <v>0</v>
      </c>
      <c r="O24" s="439">
        <v>223859</v>
      </c>
      <c r="P24" s="444">
        <f t="shared" si="0"/>
        <v>223859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1:16" ht="12.75" customHeight="1">
      <c r="A25" s="148"/>
      <c r="B25" s="83"/>
      <c r="C25" s="482"/>
      <c r="D25" s="467" t="s">
        <v>84</v>
      </c>
      <c r="E25" s="468">
        <v>138544</v>
      </c>
      <c r="F25" s="468">
        <v>117453</v>
      </c>
      <c r="G25" s="469">
        <v>0</v>
      </c>
      <c r="H25" s="469">
        <v>21741</v>
      </c>
      <c r="I25" s="469">
        <v>76600</v>
      </c>
      <c r="J25" s="469">
        <v>41400</v>
      </c>
      <c r="K25" s="469">
        <v>37590</v>
      </c>
      <c r="L25" s="469">
        <v>200334</v>
      </c>
      <c r="M25" s="469">
        <v>136500</v>
      </c>
      <c r="N25" s="469">
        <v>0</v>
      </c>
      <c r="O25" s="470">
        <v>223859</v>
      </c>
      <c r="P25" s="471">
        <f t="shared" si="0"/>
        <v>994021</v>
      </c>
    </row>
    <row r="26" spans="1:16" ht="13.5">
      <c r="A26" s="148"/>
      <c r="B26" s="84" t="s">
        <v>89</v>
      </c>
      <c r="C26" s="72"/>
      <c r="D26" s="473" t="s">
        <v>82</v>
      </c>
      <c r="E26" s="474">
        <v>0</v>
      </c>
      <c r="F26" s="474">
        <v>0</v>
      </c>
      <c r="G26" s="475">
        <v>0</v>
      </c>
      <c r="H26" s="475">
        <v>0</v>
      </c>
      <c r="I26" s="475">
        <v>0</v>
      </c>
      <c r="J26" s="475">
        <v>0</v>
      </c>
      <c r="K26" s="475">
        <v>0</v>
      </c>
      <c r="L26" s="475">
        <v>0</v>
      </c>
      <c r="M26" s="475">
        <v>0</v>
      </c>
      <c r="N26" s="475">
        <v>0</v>
      </c>
      <c r="O26" s="476">
        <v>5201758</v>
      </c>
      <c r="P26" s="477">
        <f t="shared" si="0"/>
        <v>5201758</v>
      </c>
    </row>
    <row r="27" spans="1:16" ht="13.5">
      <c r="A27" s="148"/>
      <c r="B27" s="83"/>
      <c r="C27" s="85" t="s">
        <v>83</v>
      </c>
      <c r="D27" s="472" t="s">
        <v>84</v>
      </c>
      <c r="E27" s="90">
        <v>438413</v>
      </c>
      <c r="F27" s="90">
        <v>1577000</v>
      </c>
      <c r="G27" s="60">
        <v>0</v>
      </c>
      <c r="H27" s="60">
        <v>607910</v>
      </c>
      <c r="I27" s="60">
        <v>360516</v>
      </c>
      <c r="J27" s="60">
        <v>556000</v>
      </c>
      <c r="K27" s="60">
        <v>0</v>
      </c>
      <c r="L27" s="60">
        <v>0</v>
      </c>
      <c r="M27" s="60">
        <v>0</v>
      </c>
      <c r="N27" s="60">
        <v>0</v>
      </c>
      <c r="O27" s="83">
        <v>5201758</v>
      </c>
      <c r="P27" s="371">
        <f t="shared" si="0"/>
        <v>8741597</v>
      </c>
    </row>
    <row r="28" spans="1:28" s="207" customFormat="1" ht="13.5">
      <c r="A28" s="148"/>
      <c r="B28" s="35" t="s">
        <v>90</v>
      </c>
      <c r="C28" s="67"/>
      <c r="D28" s="356"/>
      <c r="E28" s="91">
        <v>45</v>
      </c>
      <c r="F28" s="91">
        <v>45</v>
      </c>
      <c r="G28" s="78">
        <v>0</v>
      </c>
      <c r="H28" s="78">
        <v>6</v>
      </c>
      <c r="I28" s="78">
        <v>45</v>
      </c>
      <c r="J28" s="78">
        <v>45</v>
      </c>
      <c r="K28" s="78">
        <v>0</v>
      </c>
      <c r="L28" s="78">
        <v>0</v>
      </c>
      <c r="M28" s="78">
        <v>0</v>
      </c>
      <c r="N28" s="78">
        <v>0</v>
      </c>
      <c r="O28" s="163">
        <v>50</v>
      </c>
      <c r="P28" s="169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16" ht="14.25" thickBot="1">
      <c r="A29" s="152"/>
      <c r="B29" s="153" t="s">
        <v>91</v>
      </c>
      <c r="C29" s="154"/>
      <c r="D29" s="370"/>
      <c r="E29" s="155">
        <v>114502</v>
      </c>
      <c r="F29" s="155">
        <v>533023</v>
      </c>
      <c r="G29" s="156">
        <v>0</v>
      </c>
      <c r="H29" s="156">
        <v>333470</v>
      </c>
      <c r="I29" s="156">
        <v>54409</v>
      </c>
      <c r="J29" s="156">
        <v>89375</v>
      </c>
      <c r="K29" s="156">
        <v>0</v>
      </c>
      <c r="L29" s="156">
        <v>0</v>
      </c>
      <c r="M29" s="156">
        <v>0</v>
      </c>
      <c r="N29" s="156">
        <v>0</v>
      </c>
      <c r="O29" s="153">
        <v>4748391</v>
      </c>
      <c r="P29" s="171">
        <f>SUM(E29:O29)</f>
        <v>5873170</v>
      </c>
    </row>
    <row r="30" spans="1:16" ht="13.5">
      <c r="A30" s="148" t="s">
        <v>92</v>
      </c>
      <c r="B30" s="93"/>
      <c r="C30" s="93"/>
      <c r="D30" s="364"/>
      <c r="E30" s="188"/>
      <c r="F30" s="188"/>
      <c r="G30" s="189"/>
      <c r="H30" s="189"/>
      <c r="I30" s="189"/>
      <c r="J30" s="189"/>
      <c r="K30" s="189"/>
      <c r="L30" s="189"/>
      <c r="M30" s="189"/>
      <c r="N30" s="189"/>
      <c r="O30" s="190"/>
      <c r="P30" s="191"/>
    </row>
    <row r="31" spans="1:16" ht="13.5">
      <c r="A31" s="148"/>
      <c r="B31" s="35" t="s">
        <v>93</v>
      </c>
      <c r="C31" s="67"/>
      <c r="D31" s="356"/>
      <c r="E31" s="175" t="s">
        <v>31</v>
      </c>
      <c r="F31" s="175" t="s">
        <v>31</v>
      </c>
      <c r="G31" s="70" t="s">
        <v>30</v>
      </c>
      <c r="H31" s="70" t="s">
        <v>31</v>
      </c>
      <c r="I31" s="70" t="s">
        <v>31</v>
      </c>
      <c r="J31" s="70" t="s">
        <v>31</v>
      </c>
      <c r="K31" s="70" t="s">
        <v>30</v>
      </c>
      <c r="L31" s="70" t="s">
        <v>30</v>
      </c>
      <c r="M31" s="70" t="s">
        <v>30</v>
      </c>
      <c r="N31" s="70" t="s">
        <v>30</v>
      </c>
      <c r="O31" s="161" t="s">
        <v>31</v>
      </c>
      <c r="P31" s="168"/>
    </row>
    <row r="32" spans="1:16" ht="13.5">
      <c r="A32" s="148"/>
      <c r="B32" s="84" t="s">
        <v>94</v>
      </c>
      <c r="C32" s="72"/>
      <c r="D32" s="355" t="s">
        <v>95</v>
      </c>
      <c r="E32" s="73">
        <v>1200</v>
      </c>
      <c r="F32" s="73">
        <v>6460</v>
      </c>
      <c r="G32" s="81">
        <v>1000</v>
      </c>
      <c r="H32" s="81">
        <v>20000</v>
      </c>
      <c r="I32" s="81">
        <v>27170</v>
      </c>
      <c r="J32" s="81">
        <v>8640</v>
      </c>
      <c r="K32" s="81">
        <v>1605</v>
      </c>
      <c r="L32" s="81">
        <v>820</v>
      </c>
      <c r="M32" s="81">
        <v>870</v>
      </c>
      <c r="N32" s="81">
        <v>600</v>
      </c>
      <c r="O32" s="84">
        <v>32280</v>
      </c>
      <c r="P32" s="362">
        <f aca="true" t="shared" si="1" ref="P32:P49">SUM(E32:O32)</f>
        <v>100645</v>
      </c>
    </row>
    <row r="33" spans="1:16" ht="13.5">
      <c r="A33" s="148"/>
      <c r="B33" s="80"/>
      <c r="C33" s="490" t="s">
        <v>31</v>
      </c>
      <c r="D33" s="441" t="s">
        <v>95</v>
      </c>
      <c r="E33" s="442">
        <v>1200</v>
      </c>
      <c r="F33" s="442">
        <v>6460</v>
      </c>
      <c r="G33" s="443">
        <v>0</v>
      </c>
      <c r="H33" s="443">
        <v>20000</v>
      </c>
      <c r="I33" s="443">
        <v>27170</v>
      </c>
      <c r="J33" s="443">
        <v>8640</v>
      </c>
      <c r="K33" s="443">
        <v>0</v>
      </c>
      <c r="L33" s="443">
        <v>0</v>
      </c>
      <c r="M33" s="443">
        <v>0</v>
      </c>
      <c r="N33" s="443">
        <v>0</v>
      </c>
      <c r="O33" s="439">
        <v>32280</v>
      </c>
      <c r="P33" s="444">
        <f t="shared" si="1"/>
        <v>95750</v>
      </c>
    </row>
    <row r="34" spans="1:28" s="3" customFormat="1" ht="13.5">
      <c r="A34" s="140"/>
      <c r="B34" s="56"/>
      <c r="C34" s="491" t="s">
        <v>30</v>
      </c>
      <c r="D34" s="441" t="s">
        <v>95</v>
      </c>
      <c r="E34" s="492">
        <v>0</v>
      </c>
      <c r="F34" s="492">
        <v>0</v>
      </c>
      <c r="G34" s="493">
        <v>1000</v>
      </c>
      <c r="H34" s="493">
        <v>0</v>
      </c>
      <c r="I34" s="493">
        <v>0</v>
      </c>
      <c r="J34" s="493">
        <v>0</v>
      </c>
      <c r="K34" s="493">
        <v>1605</v>
      </c>
      <c r="L34" s="493">
        <v>820</v>
      </c>
      <c r="M34" s="493">
        <v>870</v>
      </c>
      <c r="N34" s="493">
        <v>600</v>
      </c>
      <c r="O34" s="494">
        <v>0</v>
      </c>
      <c r="P34" s="444">
        <f t="shared" si="1"/>
        <v>4895</v>
      </c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s="4" customFormat="1" ht="13.5">
      <c r="A35" s="147"/>
      <c r="B35" s="86"/>
      <c r="C35" s="456" t="s">
        <v>96</v>
      </c>
      <c r="D35" s="495" t="s">
        <v>95</v>
      </c>
      <c r="E35" s="468">
        <v>0</v>
      </c>
      <c r="F35" s="468">
        <v>0</v>
      </c>
      <c r="G35" s="469">
        <v>0</v>
      </c>
      <c r="H35" s="469">
        <v>0</v>
      </c>
      <c r="I35" s="469">
        <v>0</v>
      </c>
      <c r="J35" s="469">
        <v>0</v>
      </c>
      <c r="K35" s="469">
        <v>0</v>
      </c>
      <c r="L35" s="469">
        <v>0</v>
      </c>
      <c r="M35" s="469">
        <v>0</v>
      </c>
      <c r="N35" s="469">
        <v>0</v>
      </c>
      <c r="O35" s="470">
        <v>0</v>
      </c>
      <c r="P35" s="471">
        <f t="shared" si="1"/>
        <v>0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s="7" customFormat="1" ht="13.5">
      <c r="A36" s="147"/>
      <c r="B36" s="61" t="s">
        <v>97</v>
      </c>
      <c r="C36" s="62"/>
      <c r="D36" s="355" t="s">
        <v>95</v>
      </c>
      <c r="E36" s="176">
        <v>450</v>
      </c>
      <c r="F36" s="176">
        <v>6460</v>
      </c>
      <c r="G36" s="87">
        <v>0</v>
      </c>
      <c r="H36" s="87">
        <v>20000</v>
      </c>
      <c r="I36" s="87">
        <v>27170</v>
      </c>
      <c r="J36" s="87">
        <v>8640</v>
      </c>
      <c r="K36" s="87">
        <v>0</v>
      </c>
      <c r="L36" s="87">
        <v>0</v>
      </c>
      <c r="M36" s="87">
        <v>0</v>
      </c>
      <c r="N36" s="87">
        <v>0</v>
      </c>
      <c r="O36" s="162">
        <v>10400</v>
      </c>
      <c r="P36" s="170">
        <f t="shared" si="1"/>
        <v>73120</v>
      </c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s="7" customFormat="1" ht="13.5">
      <c r="A37" s="147"/>
      <c r="B37" s="61" t="s">
        <v>98</v>
      </c>
      <c r="C37" s="62"/>
      <c r="D37" s="355" t="s">
        <v>99</v>
      </c>
      <c r="E37" s="176">
        <v>14</v>
      </c>
      <c r="F37" s="176">
        <v>3971</v>
      </c>
      <c r="G37" s="87">
        <v>0</v>
      </c>
      <c r="H37" s="87">
        <v>0</v>
      </c>
      <c r="I37" s="87">
        <v>5711</v>
      </c>
      <c r="J37" s="87">
        <v>2100</v>
      </c>
      <c r="K37" s="87">
        <v>1850</v>
      </c>
      <c r="L37" s="87">
        <v>1076</v>
      </c>
      <c r="M37" s="87">
        <v>442</v>
      </c>
      <c r="N37" s="87">
        <v>0</v>
      </c>
      <c r="O37" s="162">
        <v>0</v>
      </c>
      <c r="P37" s="170">
        <f t="shared" si="1"/>
        <v>15164</v>
      </c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16" ht="13.5">
      <c r="A38" s="148"/>
      <c r="B38" s="35" t="s">
        <v>100</v>
      </c>
      <c r="C38" s="67"/>
      <c r="D38" s="355" t="s">
        <v>101</v>
      </c>
      <c r="E38" s="68">
        <v>750</v>
      </c>
      <c r="F38" s="68">
        <v>0</v>
      </c>
      <c r="G38" s="69">
        <v>3167</v>
      </c>
      <c r="H38" s="69">
        <v>0</v>
      </c>
      <c r="I38" s="69">
        <v>0</v>
      </c>
      <c r="J38" s="69">
        <v>0</v>
      </c>
      <c r="K38" s="69">
        <v>89</v>
      </c>
      <c r="L38" s="69">
        <v>0</v>
      </c>
      <c r="M38" s="69">
        <v>0</v>
      </c>
      <c r="N38" s="69">
        <v>0</v>
      </c>
      <c r="O38" s="35">
        <v>3702</v>
      </c>
      <c r="P38" s="170">
        <f t="shared" si="1"/>
        <v>7708</v>
      </c>
    </row>
    <row r="39" spans="1:16" ht="13.5">
      <c r="A39" s="148"/>
      <c r="B39" s="35" t="s">
        <v>102</v>
      </c>
      <c r="C39" s="67"/>
      <c r="D39" s="355" t="s">
        <v>103</v>
      </c>
      <c r="E39" s="68">
        <v>2490</v>
      </c>
      <c r="F39" s="68">
        <v>1576</v>
      </c>
      <c r="G39" s="69">
        <v>3125</v>
      </c>
      <c r="H39" s="69">
        <v>10398</v>
      </c>
      <c r="I39" s="69">
        <v>2100</v>
      </c>
      <c r="J39" s="69">
        <v>4179</v>
      </c>
      <c r="K39" s="69">
        <v>1297</v>
      </c>
      <c r="L39" s="69">
        <v>3009</v>
      </c>
      <c r="M39" s="69">
        <v>1442</v>
      </c>
      <c r="N39" s="69">
        <v>1570</v>
      </c>
      <c r="O39" s="35">
        <v>9441</v>
      </c>
      <c r="P39" s="167">
        <f t="shared" si="1"/>
        <v>40627</v>
      </c>
    </row>
    <row r="40" spans="1:16" ht="13.5">
      <c r="A40" s="148"/>
      <c r="B40" s="35" t="s">
        <v>104</v>
      </c>
      <c r="C40" s="67"/>
      <c r="D40" s="356"/>
      <c r="E40" s="68">
        <v>5</v>
      </c>
      <c r="F40" s="68">
        <v>6</v>
      </c>
      <c r="G40" s="69">
        <v>2</v>
      </c>
      <c r="H40" s="69">
        <v>0</v>
      </c>
      <c r="I40" s="69">
        <v>5</v>
      </c>
      <c r="J40" s="69">
        <v>2</v>
      </c>
      <c r="K40" s="69">
        <v>7</v>
      </c>
      <c r="L40" s="69">
        <v>3</v>
      </c>
      <c r="M40" s="69">
        <v>4</v>
      </c>
      <c r="N40" s="69">
        <v>4</v>
      </c>
      <c r="O40" s="35">
        <v>2</v>
      </c>
      <c r="P40" s="167">
        <f t="shared" si="1"/>
        <v>40</v>
      </c>
    </row>
    <row r="41" spans="1:16" ht="13.5">
      <c r="A41" s="148"/>
      <c r="B41" s="35" t="s">
        <v>105</v>
      </c>
      <c r="C41" s="67"/>
      <c r="D41" s="356"/>
      <c r="E41" s="68">
        <v>0</v>
      </c>
      <c r="F41" s="68">
        <v>1</v>
      </c>
      <c r="G41" s="69">
        <v>0</v>
      </c>
      <c r="H41" s="69">
        <v>1</v>
      </c>
      <c r="I41" s="69">
        <v>1</v>
      </c>
      <c r="J41" s="69">
        <v>1</v>
      </c>
      <c r="K41" s="69">
        <v>1</v>
      </c>
      <c r="L41" s="69">
        <v>0</v>
      </c>
      <c r="M41" s="69">
        <v>1</v>
      </c>
      <c r="N41" s="69">
        <v>1</v>
      </c>
      <c r="O41" s="35">
        <v>1</v>
      </c>
      <c r="P41" s="167">
        <f t="shared" si="1"/>
        <v>8</v>
      </c>
    </row>
    <row r="42" spans="1:16" ht="13.5">
      <c r="A42" s="148"/>
      <c r="B42" s="84" t="s">
        <v>106</v>
      </c>
      <c r="C42" s="72"/>
      <c r="D42" s="356"/>
      <c r="E42" s="68">
        <v>2</v>
      </c>
      <c r="F42" s="68">
        <v>1</v>
      </c>
      <c r="G42" s="69">
        <v>1</v>
      </c>
      <c r="H42" s="69">
        <v>1</v>
      </c>
      <c r="I42" s="69">
        <v>1</v>
      </c>
      <c r="J42" s="69">
        <v>1</v>
      </c>
      <c r="K42" s="69">
        <v>1</v>
      </c>
      <c r="L42" s="69">
        <v>2</v>
      </c>
      <c r="M42" s="69">
        <v>1</v>
      </c>
      <c r="N42" s="69">
        <v>1</v>
      </c>
      <c r="O42" s="35">
        <v>1</v>
      </c>
      <c r="P42" s="167">
        <f t="shared" si="1"/>
        <v>13</v>
      </c>
    </row>
    <row r="43" spans="1:16" ht="13.5">
      <c r="A43" s="148"/>
      <c r="B43" s="84" t="s">
        <v>107</v>
      </c>
      <c r="C43" s="72"/>
      <c r="D43" s="473" t="s">
        <v>82</v>
      </c>
      <c r="E43" s="474">
        <v>1125</v>
      </c>
      <c r="F43" s="474">
        <v>6000</v>
      </c>
      <c r="G43" s="475">
        <v>1000</v>
      </c>
      <c r="H43" s="475">
        <v>20000</v>
      </c>
      <c r="I43" s="475">
        <v>25270</v>
      </c>
      <c r="J43" s="475">
        <v>8040</v>
      </c>
      <c r="K43" s="475">
        <v>1500</v>
      </c>
      <c r="L43" s="475">
        <v>820</v>
      </c>
      <c r="M43" s="475">
        <v>870</v>
      </c>
      <c r="N43" s="475">
        <v>600</v>
      </c>
      <c r="O43" s="476">
        <v>15000</v>
      </c>
      <c r="P43" s="477">
        <f t="shared" si="1"/>
        <v>80225</v>
      </c>
    </row>
    <row r="44" spans="1:28" s="8" customFormat="1" ht="13.5">
      <c r="A44" s="151"/>
      <c r="B44" s="89"/>
      <c r="C44" s="59" t="s">
        <v>95</v>
      </c>
      <c r="D44" s="467" t="s">
        <v>108</v>
      </c>
      <c r="E44" s="496">
        <v>1125</v>
      </c>
      <c r="F44" s="496">
        <v>6000</v>
      </c>
      <c r="G44" s="497">
        <v>0</v>
      </c>
      <c r="H44" s="497">
        <v>20000</v>
      </c>
      <c r="I44" s="497">
        <v>25270</v>
      </c>
      <c r="J44" s="497">
        <v>8040</v>
      </c>
      <c r="K44" s="497">
        <v>1500</v>
      </c>
      <c r="L44" s="497">
        <v>820</v>
      </c>
      <c r="M44" s="497">
        <v>870</v>
      </c>
      <c r="N44" s="497">
        <v>0</v>
      </c>
      <c r="O44" s="498">
        <v>15000</v>
      </c>
      <c r="P44" s="471">
        <f t="shared" si="1"/>
        <v>78625</v>
      </c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16" ht="13.5">
      <c r="A45" s="148"/>
      <c r="B45" s="83" t="s">
        <v>109</v>
      </c>
      <c r="C45" s="59"/>
      <c r="D45" s="356"/>
      <c r="E45" s="68">
        <v>7</v>
      </c>
      <c r="F45" s="68">
        <v>622</v>
      </c>
      <c r="G45" s="69">
        <v>0</v>
      </c>
      <c r="H45" s="69">
        <v>6776</v>
      </c>
      <c r="I45" s="69">
        <v>7907</v>
      </c>
      <c r="J45" s="69">
        <v>1452</v>
      </c>
      <c r="K45" s="69">
        <v>286</v>
      </c>
      <c r="L45" s="69">
        <v>90</v>
      </c>
      <c r="M45" s="69">
        <v>54</v>
      </c>
      <c r="N45" s="69">
        <v>0</v>
      </c>
      <c r="O45" s="35">
        <v>1318</v>
      </c>
      <c r="P45" s="167">
        <f t="shared" si="1"/>
        <v>18512</v>
      </c>
    </row>
    <row r="46" spans="1:16" ht="13.5">
      <c r="A46" s="148"/>
      <c r="B46" s="35" t="s">
        <v>110</v>
      </c>
      <c r="C46" s="67"/>
      <c r="D46" s="356"/>
      <c r="E46" s="68">
        <v>18</v>
      </c>
      <c r="F46" s="68">
        <v>1699</v>
      </c>
      <c r="G46" s="69">
        <v>0</v>
      </c>
      <c r="H46" s="69">
        <v>18513</v>
      </c>
      <c r="I46" s="69">
        <v>21606</v>
      </c>
      <c r="J46" s="69">
        <v>3968</v>
      </c>
      <c r="K46" s="69">
        <v>783</v>
      </c>
      <c r="L46" s="69">
        <v>245</v>
      </c>
      <c r="M46" s="69">
        <v>148</v>
      </c>
      <c r="N46" s="69">
        <v>0</v>
      </c>
      <c r="O46" s="35">
        <v>3602</v>
      </c>
      <c r="P46" s="167">
        <f t="shared" si="1"/>
        <v>50582</v>
      </c>
    </row>
    <row r="47" spans="1:16" ht="13.5">
      <c r="A47" s="148"/>
      <c r="B47" s="35" t="s">
        <v>111</v>
      </c>
      <c r="C47" s="67"/>
      <c r="D47" s="355" t="s">
        <v>95</v>
      </c>
      <c r="E47" s="68">
        <v>371</v>
      </c>
      <c r="F47" s="68">
        <v>2410</v>
      </c>
      <c r="G47" s="69">
        <v>0</v>
      </c>
      <c r="H47" s="69">
        <v>20000</v>
      </c>
      <c r="I47" s="69">
        <v>24012</v>
      </c>
      <c r="J47" s="69">
        <v>7640</v>
      </c>
      <c r="K47" s="69">
        <v>1250</v>
      </c>
      <c r="L47" s="69">
        <v>741</v>
      </c>
      <c r="M47" s="69">
        <v>340</v>
      </c>
      <c r="N47" s="69">
        <v>0</v>
      </c>
      <c r="O47" s="35">
        <v>6679</v>
      </c>
      <c r="P47" s="167">
        <f t="shared" si="1"/>
        <v>63443</v>
      </c>
    </row>
    <row r="48" spans="1:16" ht="13.5">
      <c r="A48" s="148"/>
      <c r="B48" s="84" t="s">
        <v>112</v>
      </c>
      <c r="C48" s="72"/>
      <c r="D48" s="499" t="s">
        <v>113</v>
      </c>
      <c r="E48" s="474">
        <v>6</v>
      </c>
      <c r="F48" s="474">
        <v>621</v>
      </c>
      <c r="G48" s="475">
        <v>0</v>
      </c>
      <c r="H48" s="475">
        <v>6686</v>
      </c>
      <c r="I48" s="475">
        <v>7232</v>
      </c>
      <c r="J48" s="475">
        <v>1405</v>
      </c>
      <c r="K48" s="475">
        <v>283</v>
      </c>
      <c r="L48" s="475">
        <v>88</v>
      </c>
      <c r="M48" s="475">
        <v>51</v>
      </c>
      <c r="N48" s="475">
        <v>0</v>
      </c>
      <c r="O48" s="476">
        <v>1203</v>
      </c>
      <c r="P48" s="477">
        <f t="shared" si="1"/>
        <v>17575</v>
      </c>
    </row>
    <row r="49" spans="1:16" ht="14.25" thickBot="1">
      <c r="A49" s="152"/>
      <c r="B49" s="205"/>
      <c r="C49" s="180" t="s">
        <v>114</v>
      </c>
      <c r="D49" s="500" t="s">
        <v>115</v>
      </c>
      <c r="E49" s="501">
        <v>6</v>
      </c>
      <c r="F49" s="501">
        <v>929</v>
      </c>
      <c r="G49" s="502">
        <v>0</v>
      </c>
      <c r="H49" s="502">
        <v>7320</v>
      </c>
      <c r="I49" s="502">
        <v>8796</v>
      </c>
      <c r="J49" s="502">
        <v>2759</v>
      </c>
      <c r="K49" s="502">
        <v>457</v>
      </c>
      <c r="L49" s="502">
        <v>88</v>
      </c>
      <c r="M49" s="502">
        <v>124</v>
      </c>
      <c r="N49" s="502">
        <v>0</v>
      </c>
      <c r="O49" s="503">
        <v>2453</v>
      </c>
      <c r="P49" s="504">
        <f t="shared" si="1"/>
        <v>22932</v>
      </c>
    </row>
    <row r="50" spans="1:16" ht="13.5">
      <c r="A50" s="148" t="s">
        <v>116</v>
      </c>
      <c r="B50" s="93"/>
      <c r="C50" s="93"/>
      <c r="D50" s="364"/>
      <c r="E50" s="188"/>
      <c r="F50" s="188"/>
      <c r="G50" s="189"/>
      <c r="H50" s="189"/>
      <c r="I50" s="189"/>
      <c r="J50" s="189"/>
      <c r="K50" s="189"/>
      <c r="L50" s="189"/>
      <c r="M50" s="189"/>
      <c r="N50" s="189"/>
      <c r="O50" s="190"/>
      <c r="P50" s="191"/>
    </row>
    <row r="51" spans="1:16" ht="13.5">
      <c r="A51" s="148"/>
      <c r="B51" s="84" t="s">
        <v>117</v>
      </c>
      <c r="C51" s="72"/>
      <c r="D51" s="499" t="s">
        <v>118</v>
      </c>
      <c r="E51" s="505">
        <v>45</v>
      </c>
      <c r="F51" s="505">
        <v>45</v>
      </c>
      <c r="G51" s="506">
        <v>0</v>
      </c>
      <c r="H51" s="506">
        <v>16.7</v>
      </c>
      <c r="I51" s="506">
        <v>18</v>
      </c>
      <c r="J51" s="506">
        <v>17</v>
      </c>
      <c r="K51" s="506">
        <v>63.9</v>
      </c>
      <c r="L51" s="506">
        <v>45</v>
      </c>
      <c r="M51" s="506">
        <v>64.76</v>
      </c>
      <c r="N51" s="506">
        <v>0</v>
      </c>
      <c r="O51" s="507">
        <v>50</v>
      </c>
      <c r="P51" s="508"/>
    </row>
    <row r="52" spans="1:16" ht="13.5">
      <c r="A52" s="148"/>
      <c r="B52" s="80"/>
      <c r="C52" s="93" t="s">
        <v>35</v>
      </c>
      <c r="D52" s="509" t="s">
        <v>119</v>
      </c>
      <c r="E52" s="510">
        <v>45</v>
      </c>
      <c r="F52" s="510">
        <v>45</v>
      </c>
      <c r="G52" s="511">
        <v>0</v>
      </c>
      <c r="H52" s="511">
        <v>33.4</v>
      </c>
      <c r="I52" s="511">
        <v>18</v>
      </c>
      <c r="J52" s="511">
        <v>17</v>
      </c>
      <c r="K52" s="511">
        <v>63.9</v>
      </c>
      <c r="L52" s="511">
        <v>45</v>
      </c>
      <c r="M52" s="511">
        <v>64.76</v>
      </c>
      <c r="N52" s="511">
        <v>0</v>
      </c>
      <c r="O52" s="512">
        <v>50</v>
      </c>
      <c r="P52" s="513"/>
    </row>
    <row r="53" spans="1:16" ht="13.5">
      <c r="A53" s="148"/>
      <c r="B53" s="83"/>
      <c r="C53" s="59"/>
      <c r="D53" s="514" t="s">
        <v>120</v>
      </c>
      <c r="E53" s="515">
        <v>90</v>
      </c>
      <c r="F53" s="515">
        <v>90</v>
      </c>
      <c r="G53" s="516">
        <v>0</v>
      </c>
      <c r="H53" s="516">
        <v>33.4</v>
      </c>
      <c r="I53" s="516">
        <v>36</v>
      </c>
      <c r="J53" s="516">
        <v>34</v>
      </c>
      <c r="K53" s="516">
        <v>127.8</v>
      </c>
      <c r="L53" s="516">
        <v>90</v>
      </c>
      <c r="M53" s="516">
        <v>85.71</v>
      </c>
      <c r="N53" s="516">
        <v>0</v>
      </c>
      <c r="O53" s="517">
        <v>100</v>
      </c>
      <c r="P53" s="518"/>
    </row>
    <row r="54" spans="1:16" ht="13.5">
      <c r="A54" s="148"/>
      <c r="B54" s="35" t="s">
        <v>128</v>
      </c>
      <c r="C54" s="67"/>
      <c r="D54" s="356"/>
      <c r="E54" s="68">
        <v>0</v>
      </c>
      <c r="F54" s="68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35">
        <v>0</v>
      </c>
      <c r="P54" s="168"/>
    </row>
    <row r="55" spans="1:16" ht="13.5">
      <c r="A55" s="148"/>
      <c r="B55" s="35" t="s">
        <v>121</v>
      </c>
      <c r="C55" s="67"/>
      <c r="D55" s="356"/>
      <c r="E55" s="177">
        <v>32843</v>
      </c>
      <c r="F55" s="177">
        <v>33329</v>
      </c>
      <c r="G55" s="94"/>
      <c r="H55" s="94">
        <v>35156</v>
      </c>
      <c r="I55" s="94">
        <v>30773</v>
      </c>
      <c r="J55" s="94">
        <v>28216</v>
      </c>
      <c r="K55" s="94">
        <v>34516</v>
      </c>
      <c r="L55" s="94">
        <v>35521</v>
      </c>
      <c r="M55" s="94">
        <v>33695</v>
      </c>
      <c r="N55" s="94"/>
      <c r="O55" s="164">
        <v>32782</v>
      </c>
      <c r="P55" s="168"/>
    </row>
    <row r="56" spans="1:16" ht="14.25" thickBot="1">
      <c r="A56" s="152"/>
      <c r="B56" s="760" t="s">
        <v>122</v>
      </c>
      <c r="C56" s="761"/>
      <c r="D56" s="762"/>
      <c r="E56" s="201">
        <v>0</v>
      </c>
      <c r="F56" s="201">
        <v>20</v>
      </c>
      <c r="G56" s="202">
        <v>0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3">
        <v>25</v>
      </c>
      <c r="P56" s="204"/>
    </row>
    <row r="57" spans="1:16" ht="13.5">
      <c r="A57" s="148" t="s">
        <v>123</v>
      </c>
      <c r="B57" s="93"/>
      <c r="C57" s="93"/>
      <c r="D57" s="364" t="s">
        <v>124</v>
      </c>
      <c r="E57" s="197"/>
      <c r="F57" s="197"/>
      <c r="G57" s="198"/>
      <c r="H57" s="198"/>
      <c r="I57" s="198"/>
      <c r="J57" s="198"/>
      <c r="K57" s="198"/>
      <c r="L57" s="198"/>
      <c r="M57" s="198"/>
      <c r="N57" s="198"/>
      <c r="O57" s="199"/>
      <c r="P57" s="200"/>
    </row>
    <row r="58" spans="1:16" ht="13.5">
      <c r="A58" s="148"/>
      <c r="B58" s="84" t="s">
        <v>125</v>
      </c>
      <c r="C58" s="72"/>
      <c r="D58" s="355"/>
      <c r="E58" s="73">
        <v>0</v>
      </c>
      <c r="F58" s="73">
        <v>2</v>
      </c>
      <c r="G58" s="81">
        <v>0</v>
      </c>
      <c r="H58" s="81">
        <v>6</v>
      </c>
      <c r="I58" s="81">
        <v>2</v>
      </c>
      <c r="J58" s="81">
        <v>1</v>
      </c>
      <c r="K58" s="81">
        <v>1</v>
      </c>
      <c r="L58" s="81">
        <v>1</v>
      </c>
      <c r="M58" s="81">
        <v>0</v>
      </c>
      <c r="N58" s="81">
        <v>1</v>
      </c>
      <c r="O58" s="84">
        <v>4</v>
      </c>
      <c r="P58" s="362">
        <f>SUM(E58:O58)</f>
        <v>18</v>
      </c>
    </row>
    <row r="59" spans="1:16" ht="13.5">
      <c r="A59" s="148"/>
      <c r="B59" s="439" t="s">
        <v>126</v>
      </c>
      <c r="C59" s="440"/>
      <c r="D59" s="441"/>
      <c r="E59" s="442">
        <v>0</v>
      </c>
      <c r="F59" s="442">
        <v>0</v>
      </c>
      <c r="G59" s="443">
        <v>0</v>
      </c>
      <c r="H59" s="443">
        <v>0</v>
      </c>
      <c r="I59" s="443">
        <v>1</v>
      </c>
      <c r="J59" s="443">
        <v>0</v>
      </c>
      <c r="K59" s="443">
        <v>0</v>
      </c>
      <c r="L59" s="443">
        <v>0</v>
      </c>
      <c r="M59" s="443">
        <v>0</v>
      </c>
      <c r="N59" s="443">
        <v>0</v>
      </c>
      <c r="O59" s="439">
        <v>0</v>
      </c>
      <c r="P59" s="444">
        <f>SUM(E59:O59)</f>
        <v>1</v>
      </c>
    </row>
    <row r="60" spans="1:16" ht="14.25" thickBot="1">
      <c r="A60" s="152"/>
      <c r="B60" s="205" t="s">
        <v>127</v>
      </c>
      <c r="C60" s="180"/>
      <c r="D60" s="435"/>
      <c r="E60" s="432">
        <v>0</v>
      </c>
      <c r="F60" s="432">
        <v>2</v>
      </c>
      <c r="G60" s="185">
        <v>0</v>
      </c>
      <c r="H60" s="185">
        <v>6</v>
      </c>
      <c r="I60" s="185">
        <v>3</v>
      </c>
      <c r="J60" s="185">
        <v>1</v>
      </c>
      <c r="K60" s="185">
        <v>1</v>
      </c>
      <c r="L60" s="185">
        <v>1</v>
      </c>
      <c r="M60" s="185">
        <v>0</v>
      </c>
      <c r="N60" s="185">
        <v>1</v>
      </c>
      <c r="O60" s="205">
        <v>4</v>
      </c>
      <c r="P60" s="438">
        <f>SUM(E60:O60)</f>
        <v>19</v>
      </c>
    </row>
  </sheetData>
  <mergeCells count="3">
    <mergeCell ref="B56:D56"/>
    <mergeCell ref="A1:I1"/>
    <mergeCell ref="P4:P6"/>
  </mergeCells>
  <printOptions horizontalCentered="1"/>
  <pageMargins left="0.7874015748031497" right="0.7874015748031497" top="0.6299212598425197" bottom="0.5905511811023623" header="0.4330708661417323" footer="0.5118110236220472"/>
  <pageSetup horizontalDpi="600" verticalDpi="600" orientation="landscape" pageOrder="overThenDown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54"/>
  <sheetViews>
    <sheetView view="pageBreakPreview" zoomScale="75" zoomScaleSheetLayoutView="75" workbookViewId="0" topLeftCell="A1">
      <pane xSplit="4" ySplit="4" topLeftCell="H5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I11" sqref="I11"/>
    </sheetView>
  </sheetViews>
  <sheetFormatPr defaultColWidth="9.00390625" defaultRowHeight="13.5"/>
  <cols>
    <col min="1" max="1" width="3.00390625" style="11" customWidth="1"/>
    <col min="2" max="2" width="3.75390625" style="11" customWidth="1"/>
    <col min="3" max="3" width="6.875" style="11" customWidth="1"/>
    <col min="4" max="4" width="16.375" style="11" customWidth="1"/>
    <col min="5" max="16" width="13.75390625" style="11" customWidth="1"/>
    <col min="17" max="16384" width="9.00390625" style="11" customWidth="1"/>
  </cols>
  <sheetData>
    <row r="1" spans="1:16" ht="19.5" customHeight="1" thickBot="1">
      <c r="A1" s="593" t="s">
        <v>130</v>
      </c>
      <c r="B1" s="13"/>
      <c r="C1" s="13"/>
      <c r="D1" s="13"/>
      <c r="P1" s="32" t="s">
        <v>52</v>
      </c>
    </row>
    <row r="2" spans="1:16" ht="13.5">
      <c r="A2" s="208"/>
      <c r="B2" s="209"/>
      <c r="C2" s="209"/>
      <c r="D2" s="236" t="s">
        <v>54</v>
      </c>
      <c r="E2" s="211" t="s">
        <v>55</v>
      </c>
      <c r="F2" s="210" t="s">
        <v>56</v>
      </c>
      <c r="G2" s="210" t="s">
        <v>56</v>
      </c>
      <c r="H2" s="210" t="s">
        <v>57</v>
      </c>
      <c r="I2" s="210" t="s">
        <v>58</v>
      </c>
      <c r="J2" s="210" t="s">
        <v>58</v>
      </c>
      <c r="K2" s="210" t="s">
        <v>59</v>
      </c>
      <c r="L2" s="210" t="s">
        <v>60</v>
      </c>
      <c r="M2" s="210" t="s">
        <v>61</v>
      </c>
      <c r="N2" s="210" t="s">
        <v>62</v>
      </c>
      <c r="O2" s="219" t="s">
        <v>63</v>
      </c>
      <c r="P2" s="769" t="s">
        <v>177</v>
      </c>
    </row>
    <row r="3" spans="1:16" s="51" customFormat="1" ht="13.5">
      <c r="A3" s="212"/>
      <c r="B3" s="16"/>
      <c r="C3" s="16"/>
      <c r="D3" s="237"/>
      <c r="E3" s="233" t="s">
        <v>20</v>
      </c>
      <c r="F3" s="17" t="s">
        <v>64</v>
      </c>
      <c r="G3" s="17" t="s">
        <v>64</v>
      </c>
      <c r="H3" s="17" t="s">
        <v>65</v>
      </c>
      <c r="I3" s="17" t="s">
        <v>66</v>
      </c>
      <c r="J3" s="17" t="s">
        <v>66</v>
      </c>
      <c r="K3" s="17" t="s">
        <v>39</v>
      </c>
      <c r="L3" s="17" t="s">
        <v>67</v>
      </c>
      <c r="M3" s="17" t="s">
        <v>22</v>
      </c>
      <c r="N3" s="17" t="s">
        <v>68</v>
      </c>
      <c r="O3" s="220" t="s">
        <v>69</v>
      </c>
      <c r="P3" s="770"/>
    </row>
    <row r="4" spans="1:16" s="51" customFormat="1" ht="14.25" thickBot="1">
      <c r="A4" s="227"/>
      <c r="B4" s="228" t="s">
        <v>131</v>
      </c>
      <c r="C4" s="228"/>
      <c r="D4" s="238" t="s">
        <v>132</v>
      </c>
      <c r="E4" s="234"/>
      <c r="F4" s="230" t="s">
        <v>33</v>
      </c>
      <c r="G4" s="230" t="s">
        <v>34</v>
      </c>
      <c r="H4" s="231"/>
      <c r="I4" s="231" t="s">
        <v>71</v>
      </c>
      <c r="J4" s="231" t="s">
        <v>72</v>
      </c>
      <c r="K4" s="229"/>
      <c r="L4" s="229"/>
      <c r="M4" s="229"/>
      <c r="N4" s="231"/>
      <c r="O4" s="232" t="s">
        <v>73</v>
      </c>
      <c r="P4" s="771"/>
    </row>
    <row r="5" spans="1:16" s="218" customFormat="1" ht="15.75" customHeight="1">
      <c r="A5" s="214" t="s">
        <v>133</v>
      </c>
      <c r="B5" s="224"/>
      <c r="C5" s="224"/>
      <c r="D5" s="239"/>
      <c r="E5" s="235">
        <v>16054</v>
      </c>
      <c r="F5" s="31">
        <v>105786</v>
      </c>
      <c r="G5" s="31">
        <v>86</v>
      </c>
      <c r="H5" s="31">
        <v>122311</v>
      </c>
      <c r="I5" s="31">
        <v>160228</v>
      </c>
      <c r="J5" s="31">
        <v>46915</v>
      </c>
      <c r="K5" s="31">
        <v>34455</v>
      </c>
      <c r="L5" s="31">
        <v>12408</v>
      </c>
      <c r="M5" s="31">
        <v>8668</v>
      </c>
      <c r="N5" s="31">
        <v>17038</v>
      </c>
      <c r="O5" s="225">
        <v>288678</v>
      </c>
      <c r="P5" s="226">
        <f>P6+P12+P37</f>
        <v>812627</v>
      </c>
    </row>
    <row r="6" spans="1:16" s="218" customFormat="1" ht="15.75" customHeight="1">
      <c r="A6" s="214"/>
      <c r="B6" s="18" t="s">
        <v>134</v>
      </c>
      <c r="C6" s="19"/>
      <c r="D6" s="240"/>
      <c r="E6" s="525">
        <v>6098</v>
      </c>
      <c r="F6" s="526">
        <v>45607</v>
      </c>
      <c r="G6" s="526">
        <v>0</v>
      </c>
      <c r="H6" s="526">
        <v>122244</v>
      </c>
      <c r="I6" s="526">
        <v>158872</v>
      </c>
      <c r="J6" s="526">
        <v>46914</v>
      </c>
      <c r="K6" s="526">
        <v>33151</v>
      </c>
      <c r="L6" s="526">
        <v>12276</v>
      </c>
      <c r="M6" s="526">
        <v>8462</v>
      </c>
      <c r="N6" s="526">
        <v>0</v>
      </c>
      <c r="O6" s="251">
        <v>184925</v>
      </c>
      <c r="P6" s="527">
        <f>P7+P8+P9</f>
        <v>618549</v>
      </c>
    </row>
    <row r="7" spans="1:16" ht="15.75" customHeight="1">
      <c r="A7" s="215"/>
      <c r="B7" s="22"/>
      <c r="C7" s="538" t="s">
        <v>135</v>
      </c>
      <c r="D7" s="540"/>
      <c r="E7" s="528">
        <v>6098</v>
      </c>
      <c r="F7" s="529">
        <v>45607</v>
      </c>
      <c r="G7" s="529">
        <v>0</v>
      </c>
      <c r="H7" s="529">
        <v>122244</v>
      </c>
      <c r="I7" s="529">
        <v>158872</v>
      </c>
      <c r="J7" s="561">
        <v>46914</v>
      </c>
      <c r="K7" s="529">
        <v>33151</v>
      </c>
      <c r="L7" s="529">
        <v>12276</v>
      </c>
      <c r="M7" s="529">
        <v>8462</v>
      </c>
      <c r="N7" s="529">
        <v>0</v>
      </c>
      <c r="O7" s="530">
        <v>124728</v>
      </c>
      <c r="P7" s="531">
        <f>SUM(E7:O7)</f>
        <v>558352</v>
      </c>
    </row>
    <row r="8" spans="1:16" ht="15.75" customHeight="1">
      <c r="A8" s="215"/>
      <c r="B8" s="22"/>
      <c r="C8" s="538" t="s">
        <v>136</v>
      </c>
      <c r="D8" s="540"/>
      <c r="E8" s="528">
        <v>0</v>
      </c>
      <c r="F8" s="529">
        <v>0</v>
      </c>
      <c r="G8" s="529">
        <v>0</v>
      </c>
      <c r="H8" s="529">
        <v>0</v>
      </c>
      <c r="I8" s="529">
        <v>0</v>
      </c>
      <c r="J8" s="561">
        <v>0</v>
      </c>
      <c r="K8" s="529">
        <v>0</v>
      </c>
      <c r="L8" s="529">
        <v>0</v>
      </c>
      <c r="M8" s="529">
        <v>0</v>
      </c>
      <c r="N8" s="529">
        <v>0</v>
      </c>
      <c r="O8" s="530">
        <v>0</v>
      </c>
      <c r="P8" s="531">
        <f aca="true" t="shared" si="0" ref="P8:P53">SUM(E8:O8)</f>
        <v>0</v>
      </c>
    </row>
    <row r="9" spans="1:16" s="218" customFormat="1" ht="15.75" customHeight="1">
      <c r="A9" s="214"/>
      <c r="B9" s="21"/>
      <c r="C9" s="564" t="s">
        <v>137</v>
      </c>
      <c r="D9" s="239"/>
      <c r="E9" s="550">
        <v>0</v>
      </c>
      <c r="F9" s="551">
        <v>0</v>
      </c>
      <c r="G9" s="551">
        <v>0</v>
      </c>
      <c r="H9" s="551">
        <v>0</v>
      </c>
      <c r="I9" s="551">
        <v>0</v>
      </c>
      <c r="J9" s="567">
        <v>0</v>
      </c>
      <c r="K9" s="551">
        <v>0</v>
      </c>
      <c r="L9" s="551">
        <v>0</v>
      </c>
      <c r="M9" s="551">
        <v>0</v>
      </c>
      <c r="N9" s="551">
        <v>0</v>
      </c>
      <c r="O9" s="15">
        <v>60197</v>
      </c>
      <c r="P9" s="552">
        <f t="shared" si="0"/>
        <v>60197</v>
      </c>
    </row>
    <row r="10" spans="1:16" ht="15.75" customHeight="1">
      <c r="A10" s="215"/>
      <c r="B10" s="22"/>
      <c r="C10" s="565"/>
      <c r="D10" s="560" t="s">
        <v>138</v>
      </c>
      <c r="E10" s="528">
        <v>0</v>
      </c>
      <c r="F10" s="529">
        <v>0</v>
      </c>
      <c r="G10" s="529">
        <v>0</v>
      </c>
      <c r="H10" s="529">
        <v>0</v>
      </c>
      <c r="I10" s="529">
        <v>0</v>
      </c>
      <c r="J10" s="561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v>0</v>
      </c>
      <c r="P10" s="531">
        <f t="shared" si="0"/>
        <v>0</v>
      </c>
    </row>
    <row r="11" spans="1:16" ht="15.75" customHeight="1">
      <c r="A11" s="215"/>
      <c r="B11" s="24"/>
      <c r="C11" s="566"/>
      <c r="D11" s="562" t="s">
        <v>139</v>
      </c>
      <c r="E11" s="556">
        <v>0</v>
      </c>
      <c r="F11" s="557">
        <v>0</v>
      </c>
      <c r="G11" s="557">
        <v>0</v>
      </c>
      <c r="H11" s="557">
        <v>0</v>
      </c>
      <c r="I11" s="557">
        <v>0</v>
      </c>
      <c r="J11" s="563">
        <v>0</v>
      </c>
      <c r="K11" s="557">
        <v>0</v>
      </c>
      <c r="L11" s="557">
        <v>0</v>
      </c>
      <c r="M11" s="557">
        <v>0</v>
      </c>
      <c r="N11" s="557">
        <v>0</v>
      </c>
      <c r="O11" s="558">
        <v>60197</v>
      </c>
      <c r="P11" s="559">
        <f t="shared" si="0"/>
        <v>60197</v>
      </c>
    </row>
    <row r="12" spans="1:16" s="218" customFormat="1" ht="15.75" customHeight="1">
      <c r="A12" s="214"/>
      <c r="B12" s="18" t="s">
        <v>140</v>
      </c>
      <c r="C12" s="19"/>
      <c r="D12" s="240"/>
      <c r="E12" s="525">
        <v>9956</v>
      </c>
      <c r="F12" s="526">
        <v>60179</v>
      </c>
      <c r="G12" s="526">
        <v>86</v>
      </c>
      <c r="H12" s="526">
        <v>67</v>
      </c>
      <c r="I12" s="526">
        <v>1356</v>
      </c>
      <c r="J12" s="551">
        <v>1</v>
      </c>
      <c r="K12" s="526">
        <v>1304</v>
      </c>
      <c r="L12" s="526">
        <v>132</v>
      </c>
      <c r="M12" s="526">
        <v>206</v>
      </c>
      <c r="N12" s="526">
        <v>17038</v>
      </c>
      <c r="O12" s="251">
        <v>103753</v>
      </c>
      <c r="P12" s="527">
        <f>SUM(P13:P18)</f>
        <v>194078</v>
      </c>
    </row>
    <row r="13" spans="1:16" ht="15.75" customHeight="1">
      <c r="A13" s="215"/>
      <c r="B13" s="22"/>
      <c r="C13" s="538" t="s">
        <v>141</v>
      </c>
      <c r="D13" s="540"/>
      <c r="E13" s="528">
        <v>70</v>
      </c>
      <c r="F13" s="529">
        <v>272</v>
      </c>
      <c r="G13" s="529">
        <v>86</v>
      </c>
      <c r="H13" s="529">
        <v>67</v>
      </c>
      <c r="I13" s="529">
        <v>1320</v>
      </c>
      <c r="J13" s="529">
        <v>0</v>
      </c>
      <c r="K13" s="529">
        <v>36</v>
      </c>
      <c r="L13" s="529">
        <v>132</v>
      </c>
      <c r="M13" s="529">
        <v>206</v>
      </c>
      <c r="N13" s="529">
        <v>89</v>
      </c>
      <c r="O13" s="530">
        <v>212</v>
      </c>
      <c r="P13" s="531">
        <f t="shared" si="0"/>
        <v>2490</v>
      </c>
    </row>
    <row r="14" spans="1:16" ht="15.75" customHeight="1">
      <c r="A14" s="215"/>
      <c r="B14" s="22"/>
      <c r="C14" s="538" t="s">
        <v>136</v>
      </c>
      <c r="D14" s="540"/>
      <c r="E14" s="528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v>0</v>
      </c>
      <c r="P14" s="531">
        <f t="shared" si="0"/>
        <v>0</v>
      </c>
    </row>
    <row r="15" spans="1:16" ht="15.75" customHeight="1">
      <c r="A15" s="215"/>
      <c r="B15" s="22"/>
      <c r="C15" s="538" t="s">
        <v>142</v>
      </c>
      <c r="D15" s="540"/>
      <c r="E15" s="528">
        <v>0</v>
      </c>
      <c r="F15" s="529">
        <v>0</v>
      </c>
      <c r="G15" s="529">
        <v>0</v>
      </c>
      <c r="H15" s="529">
        <v>0</v>
      </c>
      <c r="I15" s="529">
        <v>0</v>
      </c>
      <c r="J15" s="529">
        <v>0</v>
      </c>
      <c r="K15" s="529">
        <v>0</v>
      </c>
      <c r="L15" s="529">
        <v>0</v>
      </c>
      <c r="M15" s="529">
        <v>0</v>
      </c>
      <c r="N15" s="529">
        <v>0</v>
      </c>
      <c r="O15" s="530">
        <v>0</v>
      </c>
      <c r="P15" s="531">
        <f t="shared" si="0"/>
        <v>0</v>
      </c>
    </row>
    <row r="16" spans="1:16" ht="15.75" customHeight="1">
      <c r="A16" s="215"/>
      <c r="B16" s="22"/>
      <c r="C16" s="538" t="s">
        <v>143</v>
      </c>
      <c r="D16" s="540"/>
      <c r="E16" s="528">
        <v>0</v>
      </c>
      <c r="F16" s="529">
        <v>0</v>
      </c>
      <c r="G16" s="529">
        <v>0</v>
      </c>
      <c r="H16" s="529">
        <v>0</v>
      </c>
      <c r="I16" s="529">
        <v>0</v>
      </c>
      <c r="J16" s="529">
        <v>0</v>
      </c>
      <c r="K16" s="529">
        <v>0</v>
      </c>
      <c r="L16" s="529">
        <v>0</v>
      </c>
      <c r="M16" s="529">
        <v>0</v>
      </c>
      <c r="N16" s="529">
        <v>0</v>
      </c>
      <c r="O16" s="530">
        <v>0</v>
      </c>
      <c r="P16" s="531">
        <f t="shared" si="0"/>
        <v>0</v>
      </c>
    </row>
    <row r="17" spans="1:16" ht="15.75" customHeight="1">
      <c r="A17" s="215"/>
      <c r="B17" s="22"/>
      <c r="C17" s="538" t="s">
        <v>144</v>
      </c>
      <c r="D17" s="540"/>
      <c r="E17" s="528">
        <v>9698</v>
      </c>
      <c r="F17" s="529">
        <v>42000</v>
      </c>
      <c r="G17" s="529">
        <v>0</v>
      </c>
      <c r="H17" s="529">
        <v>0</v>
      </c>
      <c r="I17" s="529">
        <v>0</v>
      </c>
      <c r="J17" s="529">
        <v>0</v>
      </c>
      <c r="K17" s="529">
        <v>0</v>
      </c>
      <c r="L17" s="529">
        <v>0</v>
      </c>
      <c r="M17" s="529">
        <v>0</v>
      </c>
      <c r="N17" s="529">
        <v>16935</v>
      </c>
      <c r="O17" s="530">
        <v>103537</v>
      </c>
      <c r="P17" s="531">
        <f t="shared" si="0"/>
        <v>172170</v>
      </c>
    </row>
    <row r="18" spans="1:16" ht="15.75" customHeight="1" thickBot="1">
      <c r="A18" s="259"/>
      <c r="B18" s="260"/>
      <c r="C18" s="544" t="s">
        <v>145</v>
      </c>
      <c r="D18" s="546"/>
      <c r="E18" s="534">
        <v>188</v>
      </c>
      <c r="F18" s="535">
        <v>17907</v>
      </c>
      <c r="G18" s="535">
        <v>0</v>
      </c>
      <c r="H18" s="535">
        <v>0</v>
      </c>
      <c r="I18" s="535">
        <v>36</v>
      </c>
      <c r="J18" s="535">
        <v>1</v>
      </c>
      <c r="K18" s="535">
        <v>1268</v>
      </c>
      <c r="L18" s="535">
        <v>0</v>
      </c>
      <c r="M18" s="535">
        <v>0</v>
      </c>
      <c r="N18" s="535">
        <v>14</v>
      </c>
      <c r="O18" s="536">
        <v>4</v>
      </c>
      <c r="P18" s="537">
        <f t="shared" si="0"/>
        <v>19418</v>
      </c>
    </row>
    <row r="19" spans="1:16" s="218" customFormat="1" ht="15.75" customHeight="1">
      <c r="A19" s="214" t="s">
        <v>146</v>
      </c>
      <c r="B19" s="224"/>
      <c r="C19" s="224"/>
      <c r="D19" s="239"/>
      <c r="E19" s="235">
        <v>16054</v>
      </c>
      <c r="F19" s="31">
        <v>101163</v>
      </c>
      <c r="G19" s="31">
        <v>0</v>
      </c>
      <c r="H19" s="31">
        <v>124798</v>
      </c>
      <c r="I19" s="31">
        <v>167241</v>
      </c>
      <c r="J19" s="31">
        <v>34477</v>
      </c>
      <c r="K19" s="31">
        <v>25734</v>
      </c>
      <c r="L19" s="31">
        <v>12143</v>
      </c>
      <c r="M19" s="31">
        <v>8347</v>
      </c>
      <c r="N19" s="31">
        <v>16539</v>
      </c>
      <c r="O19" s="225">
        <v>313508</v>
      </c>
      <c r="P19" s="226">
        <f>P20+P29+P41</f>
        <v>820004</v>
      </c>
    </row>
    <row r="20" spans="1:16" s="218" customFormat="1" ht="15.75" customHeight="1">
      <c r="A20" s="214"/>
      <c r="B20" s="18" t="s">
        <v>147</v>
      </c>
      <c r="C20" s="19"/>
      <c r="D20" s="240"/>
      <c r="E20" s="525">
        <v>11730</v>
      </c>
      <c r="F20" s="526">
        <v>76032</v>
      </c>
      <c r="G20" s="526">
        <v>0</v>
      </c>
      <c r="H20" s="526">
        <v>114460</v>
      </c>
      <c r="I20" s="526">
        <v>142092</v>
      </c>
      <c r="J20" s="526">
        <v>34477</v>
      </c>
      <c r="K20" s="526">
        <v>25734</v>
      </c>
      <c r="L20" s="526">
        <v>12143</v>
      </c>
      <c r="M20" s="526">
        <v>8347</v>
      </c>
      <c r="N20" s="526">
        <v>16499</v>
      </c>
      <c r="O20" s="251">
        <v>213875</v>
      </c>
      <c r="P20" s="527">
        <f>SUM(P21:P28)</f>
        <v>655389</v>
      </c>
    </row>
    <row r="21" spans="1:16" ht="15.75" customHeight="1">
      <c r="A21" s="215"/>
      <c r="B21" s="22"/>
      <c r="C21" s="538" t="s">
        <v>148</v>
      </c>
      <c r="D21" s="540"/>
      <c r="E21" s="528">
        <v>2472</v>
      </c>
      <c r="F21" s="529">
        <v>24523</v>
      </c>
      <c r="G21" s="529">
        <v>0</v>
      </c>
      <c r="H21" s="529">
        <v>54125</v>
      </c>
      <c r="I21" s="529">
        <v>89208</v>
      </c>
      <c r="J21" s="529">
        <v>19996</v>
      </c>
      <c r="K21" s="529">
        <v>6440</v>
      </c>
      <c r="L21" s="529">
        <v>0</v>
      </c>
      <c r="M21" s="529">
        <v>0</v>
      </c>
      <c r="N21" s="529">
        <v>669</v>
      </c>
      <c r="O21" s="530">
        <v>51784</v>
      </c>
      <c r="P21" s="531">
        <f t="shared" si="0"/>
        <v>249217</v>
      </c>
    </row>
    <row r="22" spans="1:16" ht="15.75" customHeight="1">
      <c r="A22" s="215"/>
      <c r="B22" s="22"/>
      <c r="C22" s="538" t="s">
        <v>149</v>
      </c>
      <c r="D22" s="540"/>
      <c r="E22" s="528">
        <v>0</v>
      </c>
      <c r="F22" s="529">
        <v>0</v>
      </c>
      <c r="G22" s="529">
        <v>0</v>
      </c>
      <c r="H22" s="529">
        <v>8544</v>
      </c>
      <c r="I22" s="529">
        <v>0</v>
      </c>
      <c r="J22" s="529">
        <v>0</v>
      </c>
      <c r="K22" s="529">
        <v>133</v>
      </c>
      <c r="L22" s="529">
        <v>0</v>
      </c>
      <c r="M22" s="529">
        <v>1596</v>
      </c>
      <c r="N22" s="529">
        <v>0</v>
      </c>
      <c r="O22" s="530">
        <v>8449</v>
      </c>
      <c r="P22" s="531">
        <f t="shared" si="0"/>
        <v>18722</v>
      </c>
    </row>
    <row r="23" spans="1:16" ht="15.75" customHeight="1">
      <c r="A23" s="215"/>
      <c r="B23" s="22"/>
      <c r="C23" s="538" t="s">
        <v>150</v>
      </c>
      <c r="D23" s="540"/>
      <c r="E23" s="528">
        <v>0</v>
      </c>
      <c r="F23" s="529">
        <v>0</v>
      </c>
      <c r="G23" s="529">
        <v>0</v>
      </c>
      <c r="H23" s="529">
        <v>0</v>
      </c>
      <c r="I23" s="529">
        <v>0</v>
      </c>
      <c r="J23" s="529">
        <v>0</v>
      </c>
      <c r="K23" s="529">
        <v>0</v>
      </c>
      <c r="L23" s="529">
        <v>0</v>
      </c>
      <c r="M23" s="529">
        <v>0</v>
      </c>
      <c r="N23" s="529">
        <v>0</v>
      </c>
      <c r="O23" s="530">
        <v>0</v>
      </c>
      <c r="P23" s="531">
        <f t="shared" si="0"/>
        <v>0</v>
      </c>
    </row>
    <row r="24" spans="1:16" ht="15.75" customHeight="1">
      <c r="A24" s="215"/>
      <c r="B24" s="22"/>
      <c r="C24" s="538" t="s">
        <v>151</v>
      </c>
      <c r="D24" s="540"/>
      <c r="E24" s="528">
        <v>16</v>
      </c>
      <c r="F24" s="529">
        <v>0</v>
      </c>
      <c r="G24" s="529">
        <v>0</v>
      </c>
      <c r="H24" s="529">
        <v>0</v>
      </c>
      <c r="I24" s="529">
        <v>0</v>
      </c>
      <c r="J24" s="529">
        <v>0</v>
      </c>
      <c r="K24" s="529">
        <v>0</v>
      </c>
      <c r="L24" s="529">
        <v>0</v>
      </c>
      <c r="M24" s="529">
        <v>0</v>
      </c>
      <c r="N24" s="529">
        <v>0</v>
      </c>
      <c r="O24" s="530">
        <v>0</v>
      </c>
      <c r="P24" s="531">
        <f t="shared" si="0"/>
        <v>16</v>
      </c>
    </row>
    <row r="25" spans="1:16" ht="15.75" customHeight="1">
      <c r="A25" s="215"/>
      <c r="B25" s="22"/>
      <c r="C25" s="538" t="s">
        <v>152</v>
      </c>
      <c r="D25" s="540"/>
      <c r="E25" s="528">
        <v>121</v>
      </c>
      <c r="F25" s="529">
        <v>17211</v>
      </c>
      <c r="G25" s="529">
        <v>0</v>
      </c>
      <c r="H25" s="529">
        <v>19639</v>
      </c>
      <c r="I25" s="529">
        <v>9897</v>
      </c>
      <c r="J25" s="529">
        <v>0</v>
      </c>
      <c r="K25" s="529">
        <v>5456</v>
      </c>
      <c r="L25" s="529">
        <v>4502</v>
      </c>
      <c r="M25" s="529">
        <v>494</v>
      </c>
      <c r="N25" s="529">
        <v>10023</v>
      </c>
      <c r="O25" s="530">
        <v>53600</v>
      </c>
      <c r="P25" s="531">
        <f t="shared" si="0"/>
        <v>120943</v>
      </c>
    </row>
    <row r="26" spans="1:16" ht="15.75" customHeight="1">
      <c r="A26" s="215"/>
      <c r="B26" s="22"/>
      <c r="C26" s="538" t="s">
        <v>153</v>
      </c>
      <c r="D26" s="540"/>
      <c r="E26" s="528">
        <v>9121</v>
      </c>
      <c r="F26" s="529">
        <v>34298</v>
      </c>
      <c r="G26" s="529">
        <v>0</v>
      </c>
      <c r="H26" s="529">
        <v>32152</v>
      </c>
      <c r="I26" s="529">
        <v>42125</v>
      </c>
      <c r="J26" s="529">
        <v>14481</v>
      </c>
      <c r="K26" s="529">
        <v>13705</v>
      </c>
      <c r="L26" s="529">
        <v>7641</v>
      </c>
      <c r="M26" s="529">
        <v>6257</v>
      </c>
      <c r="N26" s="529">
        <v>5807</v>
      </c>
      <c r="O26" s="530">
        <v>100042</v>
      </c>
      <c r="P26" s="531">
        <f t="shared" si="0"/>
        <v>265629</v>
      </c>
    </row>
    <row r="27" spans="1:16" ht="15.75" customHeight="1">
      <c r="A27" s="215"/>
      <c r="B27" s="22"/>
      <c r="C27" s="538" t="s">
        <v>154</v>
      </c>
      <c r="D27" s="540"/>
      <c r="E27" s="528">
        <v>0</v>
      </c>
      <c r="F27" s="529">
        <v>0</v>
      </c>
      <c r="G27" s="529">
        <v>0</v>
      </c>
      <c r="H27" s="529">
        <v>0</v>
      </c>
      <c r="I27" s="529">
        <v>862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v>0</v>
      </c>
      <c r="P27" s="531">
        <f t="shared" si="0"/>
        <v>862</v>
      </c>
    </row>
    <row r="28" spans="1:16" ht="15.75" customHeight="1">
      <c r="A28" s="215"/>
      <c r="B28" s="24"/>
      <c r="C28" s="553" t="s">
        <v>155</v>
      </c>
      <c r="D28" s="555"/>
      <c r="E28" s="556">
        <v>0</v>
      </c>
      <c r="F28" s="557">
        <v>0</v>
      </c>
      <c r="G28" s="557">
        <v>0</v>
      </c>
      <c r="H28" s="557">
        <v>0</v>
      </c>
      <c r="I28" s="557">
        <v>0</v>
      </c>
      <c r="J28" s="557">
        <v>0</v>
      </c>
      <c r="K28" s="557">
        <v>0</v>
      </c>
      <c r="L28" s="557">
        <v>0</v>
      </c>
      <c r="M28" s="557">
        <v>0</v>
      </c>
      <c r="N28" s="557">
        <v>0</v>
      </c>
      <c r="O28" s="558">
        <v>0</v>
      </c>
      <c r="P28" s="559">
        <f t="shared" si="0"/>
        <v>0</v>
      </c>
    </row>
    <row r="29" spans="1:16" s="218" customFormat="1" ht="15.75" customHeight="1">
      <c r="A29" s="214"/>
      <c r="B29" s="18" t="s">
        <v>156</v>
      </c>
      <c r="C29" s="19"/>
      <c r="D29" s="240"/>
      <c r="E29" s="525">
        <v>4324</v>
      </c>
      <c r="F29" s="526">
        <v>25131</v>
      </c>
      <c r="G29" s="526">
        <v>0</v>
      </c>
      <c r="H29" s="526">
        <v>10338</v>
      </c>
      <c r="I29" s="526">
        <v>25149</v>
      </c>
      <c r="J29" s="526">
        <v>0</v>
      </c>
      <c r="K29" s="526">
        <v>0</v>
      </c>
      <c r="L29" s="526">
        <v>0</v>
      </c>
      <c r="M29" s="526">
        <v>0</v>
      </c>
      <c r="N29" s="526">
        <v>40</v>
      </c>
      <c r="O29" s="251">
        <v>99633</v>
      </c>
      <c r="P29" s="527">
        <f>SUM(P30:P34)</f>
        <v>164615</v>
      </c>
    </row>
    <row r="30" spans="1:16" ht="15.75" customHeight="1">
      <c r="A30" s="215"/>
      <c r="B30" s="22"/>
      <c r="C30" s="538" t="s">
        <v>157</v>
      </c>
      <c r="D30" s="540"/>
      <c r="E30" s="528">
        <v>4298</v>
      </c>
      <c r="F30" s="529">
        <v>24340</v>
      </c>
      <c r="G30" s="529">
        <v>0</v>
      </c>
      <c r="H30" s="529">
        <v>10338</v>
      </c>
      <c r="I30" s="529">
        <v>25149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v>99633</v>
      </c>
      <c r="P30" s="531">
        <f t="shared" si="0"/>
        <v>163758</v>
      </c>
    </row>
    <row r="31" spans="1:16" ht="15.75" customHeight="1">
      <c r="A31" s="215"/>
      <c r="B31" s="22"/>
      <c r="C31" s="538" t="s">
        <v>158</v>
      </c>
      <c r="D31" s="540"/>
      <c r="E31" s="528">
        <v>0</v>
      </c>
      <c r="F31" s="529">
        <v>0</v>
      </c>
      <c r="G31" s="529">
        <v>0</v>
      </c>
      <c r="H31" s="529">
        <v>0</v>
      </c>
      <c r="I31" s="529">
        <v>0</v>
      </c>
      <c r="J31" s="529">
        <v>0</v>
      </c>
      <c r="K31" s="529">
        <v>0</v>
      </c>
      <c r="L31" s="529">
        <v>0</v>
      </c>
      <c r="M31" s="529">
        <v>0</v>
      </c>
      <c r="N31" s="529">
        <v>0</v>
      </c>
      <c r="O31" s="530">
        <v>0</v>
      </c>
      <c r="P31" s="531">
        <f t="shared" si="0"/>
        <v>0</v>
      </c>
    </row>
    <row r="32" spans="1:16" ht="15.75" customHeight="1">
      <c r="A32" s="215"/>
      <c r="B32" s="22"/>
      <c r="C32" s="538" t="s">
        <v>150</v>
      </c>
      <c r="D32" s="540"/>
      <c r="E32" s="528">
        <v>0</v>
      </c>
      <c r="F32" s="529">
        <v>0</v>
      </c>
      <c r="G32" s="529">
        <v>0</v>
      </c>
      <c r="H32" s="529">
        <v>0</v>
      </c>
      <c r="I32" s="529">
        <v>0</v>
      </c>
      <c r="J32" s="529">
        <v>0</v>
      </c>
      <c r="K32" s="529">
        <v>0</v>
      </c>
      <c r="L32" s="529">
        <v>0</v>
      </c>
      <c r="M32" s="529">
        <v>0</v>
      </c>
      <c r="N32" s="529">
        <v>0</v>
      </c>
      <c r="O32" s="530">
        <v>0</v>
      </c>
      <c r="P32" s="531">
        <f t="shared" si="0"/>
        <v>0</v>
      </c>
    </row>
    <row r="33" spans="1:16" ht="15.75" customHeight="1">
      <c r="A33" s="215"/>
      <c r="B33" s="22"/>
      <c r="C33" s="538" t="s">
        <v>159</v>
      </c>
      <c r="D33" s="540"/>
      <c r="E33" s="528">
        <v>0</v>
      </c>
      <c r="F33" s="529">
        <v>0</v>
      </c>
      <c r="G33" s="529">
        <v>0</v>
      </c>
      <c r="H33" s="529">
        <v>0</v>
      </c>
      <c r="I33" s="529">
        <v>0</v>
      </c>
      <c r="J33" s="529">
        <v>0</v>
      </c>
      <c r="K33" s="529">
        <v>0</v>
      </c>
      <c r="L33" s="529">
        <v>0</v>
      </c>
      <c r="M33" s="529">
        <v>0</v>
      </c>
      <c r="N33" s="529">
        <v>0</v>
      </c>
      <c r="O33" s="530">
        <v>0</v>
      </c>
      <c r="P33" s="531">
        <f t="shared" si="0"/>
        <v>0</v>
      </c>
    </row>
    <row r="34" spans="1:16" ht="15.75" customHeight="1" thickBot="1">
      <c r="A34" s="259"/>
      <c r="B34" s="260"/>
      <c r="C34" s="544" t="s">
        <v>160</v>
      </c>
      <c r="D34" s="546"/>
      <c r="E34" s="534">
        <v>26</v>
      </c>
      <c r="F34" s="535">
        <v>791</v>
      </c>
      <c r="G34" s="535">
        <v>0</v>
      </c>
      <c r="H34" s="535">
        <v>0</v>
      </c>
      <c r="I34" s="535">
        <v>0</v>
      </c>
      <c r="J34" s="535">
        <v>0</v>
      </c>
      <c r="K34" s="535">
        <v>0</v>
      </c>
      <c r="L34" s="535">
        <v>0</v>
      </c>
      <c r="M34" s="535">
        <v>0</v>
      </c>
      <c r="N34" s="535">
        <v>40</v>
      </c>
      <c r="O34" s="536">
        <v>0</v>
      </c>
      <c r="P34" s="537">
        <f t="shared" si="0"/>
        <v>857</v>
      </c>
    </row>
    <row r="35" spans="1:16" s="218" customFormat="1" ht="15.75" customHeight="1">
      <c r="A35" s="268" t="s">
        <v>161</v>
      </c>
      <c r="B35" s="269"/>
      <c r="C35" s="269"/>
      <c r="D35" s="772" t="s">
        <v>415</v>
      </c>
      <c r="E35" s="245">
        <v>0</v>
      </c>
      <c r="F35" s="245">
        <v>4623</v>
      </c>
      <c r="G35" s="245">
        <v>86</v>
      </c>
      <c r="H35" s="245">
        <v>0</v>
      </c>
      <c r="I35" s="245">
        <v>0</v>
      </c>
      <c r="J35" s="245">
        <v>12438</v>
      </c>
      <c r="K35" s="245">
        <v>8721</v>
      </c>
      <c r="L35" s="245">
        <v>265</v>
      </c>
      <c r="M35" s="245">
        <v>321</v>
      </c>
      <c r="N35" s="245">
        <v>499</v>
      </c>
      <c r="O35" s="244">
        <v>0</v>
      </c>
      <c r="P35" s="246">
        <f>SUM(E35:O35)</f>
        <v>26953</v>
      </c>
    </row>
    <row r="36" spans="1:16" s="218" customFormat="1" ht="15.75" customHeight="1" thickBot="1">
      <c r="A36" s="270" t="s">
        <v>178</v>
      </c>
      <c r="B36" s="271"/>
      <c r="C36" s="271"/>
      <c r="D36" s="773"/>
      <c r="E36" s="256">
        <v>0</v>
      </c>
      <c r="F36" s="256">
        <v>0</v>
      </c>
      <c r="G36" s="256">
        <v>0</v>
      </c>
      <c r="H36" s="256">
        <v>2487</v>
      </c>
      <c r="I36" s="256">
        <v>7013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72">
        <v>24830</v>
      </c>
      <c r="P36" s="258">
        <f>SUM(E36:O36)</f>
        <v>34330</v>
      </c>
    </row>
    <row r="37" spans="1:16" s="218" customFormat="1" ht="15.75" customHeight="1">
      <c r="A37" s="214" t="s">
        <v>162</v>
      </c>
      <c r="B37" s="224"/>
      <c r="C37" s="224"/>
      <c r="D37" s="239"/>
      <c r="E37" s="550">
        <v>0</v>
      </c>
      <c r="F37" s="551">
        <v>0</v>
      </c>
      <c r="G37" s="551">
        <v>0</v>
      </c>
      <c r="H37" s="551">
        <v>0</v>
      </c>
      <c r="I37" s="551">
        <v>0</v>
      </c>
      <c r="J37" s="551">
        <v>0</v>
      </c>
      <c r="K37" s="551">
        <v>0</v>
      </c>
      <c r="L37" s="551">
        <v>0</v>
      </c>
      <c r="M37" s="551">
        <v>0</v>
      </c>
      <c r="N37" s="551">
        <v>0</v>
      </c>
      <c r="O37" s="15">
        <v>0</v>
      </c>
      <c r="P37" s="552">
        <f t="shared" si="0"/>
        <v>0</v>
      </c>
    </row>
    <row r="38" spans="1:16" ht="15.75" customHeight="1">
      <c r="A38" s="215"/>
      <c r="B38" s="538" t="s">
        <v>163</v>
      </c>
      <c r="C38" s="539"/>
      <c r="D38" s="540"/>
      <c r="E38" s="528">
        <v>0</v>
      </c>
      <c r="F38" s="529">
        <v>0</v>
      </c>
      <c r="G38" s="529">
        <v>0</v>
      </c>
      <c r="H38" s="529">
        <v>0</v>
      </c>
      <c r="I38" s="529">
        <v>0</v>
      </c>
      <c r="J38" s="529">
        <v>0</v>
      </c>
      <c r="K38" s="529">
        <v>0</v>
      </c>
      <c r="L38" s="529">
        <v>0</v>
      </c>
      <c r="M38" s="529">
        <v>0</v>
      </c>
      <c r="N38" s="529">
        <v>0</v>
      </c>
      <c r="O38" s="530">
        <v>0</v>
      </c>
      <c r="P38" s="531">
        <f t="shared" si="0"/>
        <v>0</v>
      </c>
    </row>
    <row r="39" spans="1:16" ht="15.75" customHeight="1">
      <c r="A39" s="215"/>
      <c r="B39" s="538" t="s">
        <v>164</v>
      </c>
      <c r="C39" s="539"/>
      <c r="D39" s="540"/>
      <c r="E39" s="528">
        <v>0</v>
      </c>
      <c r="F39" s="529">
        <v>0</v>
      </c>
      <c r="G39" s="529">
        <v>0</v>
      </c>
      <c r="H39" s="529">
        <v>0</v>
      </c>
      <c r="I39" s="529">
        <v>0</v>
      </c>
      <c r="J39" s="529">
        <v>0</v>
      </c>
      <c r="K39" s="529">
        <v>0</v>
      </c>
      <c r="L39" s="529">
        <v>0</v>
      </c>
      <c r="M39" s="529">
        <v>0</v>
      </c>
      <c r="N39" s="529">
        <v>0</v>
      </c>
      <c r="O39" s="530">
        <v>0</v>
      </c>
      <c r="P39" s="531">
        <f t="shared" si="0"/>
        <v>0</v>
      </c>
    </row>
    <row r="40" spans="1:16" ht="15.75" customHeight="1">
      <c r="A40" s="216"/>
      <c r="B40" s="553" t="s">
        <v>165</v>
      </c>
      <c r="C40" s="554"/>
      <c r="D40" s="555"/>
      <c r="E40" s="556">
        <v>0</v>
      </c>
      <c r="F40" s="557">
        <v>0</v>
      </c>
      <c r="G40" s="557">
        <v>0</v>
      </c>
      <c r="H40" s="557">
        <v>0</v>
      </c>
      <c r="I40" s="557">
        <v>0</v>
      </c>
      <c r="J40" s="557">
        <v>0</v>
      </c>
      <c r="K40" s="557">
        <v>0</v>
      </c>
      <c r="L40" s="557">
        <v>0</v>
      </c>
      <c r="M40" s="557">
        <v>0</v>
      </c>
      <c r="N40" s="557">
        <v>0</v>
      </c>
      <c r="O40" s="558">
        <v>0</v>
      </c>
      <c r="P40" s="559">
        <f t="shared" si="0"/>
        <v>0</v>
      </c>
    </row>
    <row r="41" spans="1:16" s="218" customFormat="1" ht="15.75" customHeight="1">
      <c r="A41" s="213" t="s">
        <v>166</v>
      </c>
      <c r="B41" s="19"/>
      <c r="C41" s="19"/>
      <c r="D41" s="240"/>
      <c r="E41" s="525">
        <v>0</v>
      </c>
      <c r="F41" s="526">
        <v>0</v>
      </c>
      <c r="G41" s="526">
        <v>0</v>
      </c>
      <c r="H41" s="526">
        <v>0</v>
      </c>
      <c r="I41" s="526">
        <v>0</v>
      </c>
      <c r="J41" s="526">
        <v>0</v>
      </c>
      <c r="K41" s="526">
        <v>0</v>
      </c>
      <c r="L41" s="526">
        <v>0</v>
      </c>
      <c r="M41" s="526">
        <v>0</v>
      </c>
      <c r="N41" s="526">
        <v>0</v>
      </c>
      <c r="O41" s="251">
        <v>0</v>
      </c>
      <c r="P41" s="527">
        <f>SUM(P42:P43)</f>
        <v>0</v>
      </c>
    </row>
    <row r="42" spans="1:16" ht="15.75" customHeight="1">
      <c r="A42" s="215"/>
      <c r="B42" s="538" t="s">
        <v>167</v>
      </c>
      <c r="C42" s="539"/>
      <c r="D42" s="540"/>
      <c r="E42" s="528">
        <v>0</v>
      </c>
      <c r="F42" s="541">
        <v>0</v>
      </c>
      <c r="G42" s="541">
        <v>0</v>
      </c>
      <c r="H42" s="541">
        <v>0</v>
      </c>
      <c r="I42" s="541">
        <v>0</v>
      </c>
      <c r="J42" s="541">
        <v>0</v>
      </c>
      <c r="K42" s="541">
        <v>0</v>
      </c>
      <c r="L42" s="541">
        <v>0</v>
      </c>
      <c r="M42" s="541">
        <v>0</v>
      </c>
      <c r="N42" s="541">
        <v>0</v>
      </c>
      <c r="O42" s="542">
        <v>0</v>
      </c>
      <c r="P42" s="543">
        <f t="shared" si="0"/>
        <v>0</v>
      </c>
    </row>
    <row r="43" spans="1:16" ht="15.75" customHeight="1" thickBot="1">
      <c r="A43" s="259"/>
      <c r="B43" s="544" t="s">
        <v>168</v>
      </c>
      <c r="C43" s="545"/>
      <c r="D43" s="546"/>
      <c r="E43" s="534">
        <v>0</v>
      </c>
      <c r="F43" s="547">
        <v>0</v>
      </c>
      <c r="G43" s="547">
        <v>0</v>
      </c>
      <c r="H43" s="547">
        <v>0</v>
      </c>
      <c r="I43" s="547">
        <v>0</v>
      </c>
      <c r="J43" s="547">
        <v>0</v>
      </c>
      <c r="K43" s="547">
        <v>0</v>
      </c>
      <c r="L43" s="547">
        <v>0</v>
      </c>
      <c r="M43" s="547">
        <v>0</v>
      </c>
      <c r="N43" s="547">
        <v>0</v>
      </c>
      <c r="O43" s="548">
        <v>0</v>
      </c>
      <c r="P43" s="549">
        <f t="shared" si="0"/>
        <v>0</v>
      </c>
    </row>
    <row r="44" spans="1:16" s="218" customFormat="1" ht="15.75" customHeight="1">
      <c r="A44" s="261" t="s">
        <v>169</v>
      </c>
      <c r="B44" s="262"/>
      <c r="C44" s="262"/>
      <c r="D44" s="774" t="s">
        <v>170</v>
      </c>
      <c r="E44" s="235">
        <v>0</v>
      </c>
      <c r="F44" s="235">
        <v>4623</v>
      </c>
      <c r="G44" s="235">
        <v>86</v>
      </c>
      <c r="H44" s="235">
        <v>0</v>
      </c>
      <c r="I44" s="235">
        <v>0</v>
      </c>
      <c r="J44" s="235">
        <v>12438</v>
      </c>
      <c r="K44" s="235">
        <v>8721</v>
      </c>
      <c r="L44" s="235">
        <v>265</v>
      </c>
      <c r="M44" s="235">
        <v>321</v>
      </c>
      <c r="N44" s="235">
        <v>499</v>
      </c>
      <c r="O44" s="263">
        <v>0</v>
      </c>
      <c r="P44" s="226">
        <f>SUM(E44:O44)</f>
        <v>26953</v>
      </c>
    </row>
    <row r="45" spans="1:16" s="218" customFormat="1" ht="15.75" customHeight="1" thickBot="1">
      <c r="A45" s="270" t="s">
        <v>179</v>
      </c>
      <c r="B45" s="271"/>
      <c r="C45" s="271"/>
      <c r="D45" s="773"/>
      <c r="E45" s="256">
        <v>0</v>
      </c>
      <c r="F45" s="256">
        <v>0</v>
      </c>
      <c r="G45" s="256">
        <v>0</v>
      </c>
      <c r="H45" s="256">
        <v>2487</v>
      </c>
      <c r="I45" s="256">
        <v>7013</v>
      </c>
      <c r="J45" s="256">
        <v>0</v>
      </c>
      <c r="K45" s="256">
        <v>0</v>
      </c>
      <c r="L45" s="256">
        <v>0</v>
      </c>
      <c r="M45" s="256">
        <v>0</v>
      </c>
      <c r="N45" s="256">
        <v>0</v>
      </c>
      <c r="O45" s="272">
        <v>24830</v>
      </c>
      <c r="P45" s="258">
        <f t="shared" si="0"/>
        <v>34330</v>
      </c>
    </row>
    <row r="46" spans="1:16" ht="15.75" customHeight="1">
      <c r="A46" s="216" t="s">
        <v>171</v>
      </c>
      <c r="B46" s="273"/>
      <c r="C46" s="273"/>
      <c r="D46" s="243"/>
      <c r="E46" s="274">
        <v>0</v>
      </c>
      <c r="F46" s="275">
        <v>-96758</v>
      </c>
      <c r="G46" s="275">
        <v>588</v>
      </c>
      <c r="H46" s="275">
        <v>14197</v>
      </c>
      <c r="I46" s="275">
        <v>6586</v>
      </c>
      <c r="J46" s="275">
        <v>646</v>
      </c>
      <c r="K46" s="275">
        <v>27661</v>
      </c>
      <c r="L46" s="275">
        <v>-31793</v>
      </c>
      <c r="M46" s="275">
        <v>11663</v>
      </c>
      <c r="N46" s="275">
        <v>4</v>
      </c>
      <c r="O46" s="276">
        <v>-1338473</v>
      </c>
      <c r="P46" s="277">
        <f t="shared" si="0"/>
        <v>-1405679</v>
      </c>
    </row>
    <row r="47" spans="1:16" s="218" customFormat="1" ht="15.75" customHeight="1">
      <c r="A47" s="775" t="s">
        <v>172</v>
      </c>
      <c r="B47" s="776"/>
      <c r="C47" s="776"/>
      <c r="D47" s="777"/>
      <c r="E47" s="519">
        <v>0</v>
      </c>
      <c r="F47" s="520">
        <v>-92135</v>
      </c>
      <c r="G47" s="520">
        <v>674</v>
      </c>
      <c r="H47" s="520">
        <v>11710</v>
      </c>
      <c r="I47" s="520">
        <v>-427</v>
      </c>
      <c r="J47" s="520">
        <v>13084</v>
      </c>
      <c r="K47" s="520">
        <v>36382</v>
      </c>
      <c r="L47" s="520">
        <v>-31528</v>
      </c>
      <c r="M47" s="520">
        <v>11984</v>
      </c>
      <c r="N47" s="520">
        <v>503</v>
      </c>
      <c r="O47" s="521">
        <v>-1363303</v>
      </c>
      <c r="P47" s="522">
        <f>P44+P46-P45</f>
        <v>-1413056</v>
      </c>
    </row>
    <row r="48" spans="1:16" s="51" customFormat="1" ht="15.75" customHeight="1">
      <c r="A48" s="247" t="s">
        <v>43</v>
      </c>
      <c r="B48" s="222"/>
      <c r="C48" s="222"/>
      <c r="D48" s="248"/>
      <c r="E48" s="29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221">
        <v>0</v>
      </c>
      <c r="P48" s="223">
        <f t="shared" si="0"/>
        <v>0</v>
      </c>
    </row>
    <row r="49" spans="1:16" s="51" customFormat="1" ht="15.75" customHeight="1" thickBot="1">
      <c r="A49" s="524" t="s">
        <v>44</v>
      </c>
      <c r="B49" s="272"/>
      <c r="C49" s="272"/>
      <c r="D49" s="255"/>
      <c r="E49" s="256">
        <v>0</v>
      </c>
      <c r="F49" s="257">
        <v>0</v>
      </c>
      <c r="G49" s="257">
        <v>0</v>
      </c>
      <c r="H49" s="257">
        <v>0</v>
      </c>
      <c r="I49" s="257">
        <v>0</v>
      </c>
      <c r="J49" s="257">
        <v>0</v>
      </c>
      <c r="K49" s="257">
        <v>0</v>
      </c>
      <c r="L49" s="257">
        <v>0</v>
      </c>
      <c r="M49" s="257">
        <v>0</v>
      </c>
      <c r="N49" s="257">
        <v>0</v>
      </c>
      <c r="O49" s="254">
        <v>0</v>
      </c>
      <c r="P49" s="258">
        <f t="shared" si="0"/>
        <v>0</v>
      </c>
    </row>
    <row r="50" spans="1:16" s="51" customFormat="1" ht="15.75" customHeight="1">
      <c r="A50" s="212" t="s">
        <v>42</v>
      </c>
      <c r="B50" s="16"/>
      <c r="C50" s="16"/>
      <c r="D50" s="523"/>
      <c r="E50" s="235">
        <v>9698</v>
      </c>
      <c r="F50" s="31">
        <v>42000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16935</v>
      </c>
      <c r="O50" s="225">
        <v>103537</v>
      </c>
      <c r="P50" s="226">
        <f t="shared" si="0"/>
        <v>172170</v>
      </c>
    </row>
    <row r="51" spans="1:16" s="51" customFormat="1" ht="15.75" customHeight="1">
      <c r="A51" s="212"/>
      <c r="B51" s="221" t="s">
        <v>173</v>
      </c>
      <c r="C51" s="222"/>
      <c r="D51" s="248"/>
      <c r="E51" s="29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221">
        <v>0</v>
      </c>
      <c r="P51" s="223">
        <f t="shared" si="0"/>
        <v>0</v>
      </c>
    </row>
    <row r="52" spans="1:16" s="51" customFormat="1" ht="15.75" customHeight="1">
      <c r="A52" s="212"/>
      <c r="B52" s="251" t="s">
        <v>174</v>
      </c>
      <c r="C52" s="249"/>
      <c r="D52" s="250"/>
      <c r="E52" s="525">
        <v>9698</v>
      </c>
      <c r="F52" s="526">
        <v>42000</v>
      </c>
      <c r="G52" s="526">
        <v>0</v>
      </c>
      <c r="H52" s="526">
        <v>0</v>
      </c>
      <c r="I52" s="526">
        <v>0</v>
      </c>
      <c r="J52" s="526">
        <v>0</v>
      </c>
      <c r="K52" s="526">
        <v>0</v>
      </c>
      <c r="L52" s="526">
        <v>0</v>
      </c>
      <c r="M52" s="526">
        <v>0</v>
      </c>
      <c r="N52" s="526">
        <v>16935</v>
      </c>
      <c r="O52" s="251">
        <v>103537</v>
      </c>
      <c r="P52" s="527">
        <f t="shared" si="0"/>
        <v>172170</v>
      </c>
    </row>
    <row r="53" spans="1:16" s="51" customFormat="1" ht="15.75" customHeight="1">
      <c r="A53" s="212"/>
      <c r="B53" s="15"/>
      <c r="C53" s="767" t="s">
        <v>175</v>
      </c>
      <c r="D53" s="768"/>
      <c r="E53" s="528">
        <v>0</v>
      </c>
      <c r="F53" s="529">
        <v>0</v>
      </c>
      <c r="G53" s="529">
        <v>0</v>
      </c>
      <c r="H53" s="529">
        <v>0</v>
      </c>
      <c r="I53" s="529">
        <v>0</v>
      </c>
      <c r="J53" s="529">
        <v>0</v>
      </c>
      <c r="K53" s="529">
        <v>0</v>
      </c>
      <c r="L53" s="529">
        <v>0</v>
      </c>
      <c r="M53" s="529">
        <v>0</v>
      </c>
      <c r="N53" s="529">
        <v>0</v>
      </c>
      <c r="O53" s="530">
        <v>0</v>
      </c>
      <c r="P53" s="531">
        <f t="shared" si="0"/>
        <v>0</v>
      </c>
    </row>
    <row r="54" spans="1:16" s="51" customFormat="1" ht="15.75" customHeight="1" thickBot="1">
      <c r="A54" s="252"/>
      <c r="B54" s="253"/>
      <c r="C54" s="532" t="s">
        <v>176</v>
      </c>
      <c r="D54" s="533"/>
      <c r="E54" s="534">
        <v>9698</v>
      </c>
      <c r="F54" s="535">
        <v>42000</v>
      </c>
      <c r="G54" s="535">
        <v>0</v>
      </c>
      <c r="H54" s="535">
        <v>0</v>
      </c>
      <c r="I54" s="535">
        <v>0</v>
      </c>
      <c r="J54" s="535">
        <v>0</v>
      </c>
      <c r="K54" s="535">
        <v>0</v>
      </c>
      <c r="L54" s="535">
        <v>0</v>
      </c>
      <c r="M54" s="535">
        <v>0</v>
      </c>
      <c r="N54" s="535">
        <v>16935</v>
      </c>
      <c r="O54" s="536">
        <v>103537</v>
      </c>
      <c r="P54" s="537">
        <f>SUM(E54:O54)</f>
        <v>172170</v>
      </c>
    </row>
  </sheetData>
  <mergeCells count="5">
    <mergeCell ref="C53:D53"/>
    <mergeCell ref="P2:P4"/>
    <mergeCell ref="D35:D36"/>
    <mergeCell ref="D44:D45"/>
    <mergeCell ref="A47:D47"/>
  </mergeCells>
  <conditionalFormatting sqref="J8:J11 E47">
    <cfRule type="cellIs" priority="1" dxfId="0" operator="equal" stopIfTrue="1">
      <formula>0</formula>
    </cfRule>
  </conditionalFormatting>
  <printOptions horizontalCentered="1"/>
  <pageMargins left="0.6692913385826772" right="0.5118110236220472" top="0.5511811023622047" bottom="0.5118110236220472" header="0.5118110236220472" footer="0.5118110236220472"/>
  <pageSetup horizontalDpi="600" verticalDpi="600" orientation="landscape" pageOrder="overThenDown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O108"/>
  <sheetViews>
    <sheetView view="pageBreakPreview" zoomScale="70" zoomScaleNormal="75" zoomScaleSheetLayoutView="70" workbookViewId="0" topLeftCell="A1">
      <pane xSplit="2" ySplit="6" topLeftCell="AE7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A37" sqref="A37:IV37"/>
    </sheetView>
  </sheetViews>
  <sheetFormatPr defaultColWidth="9.00390625" defaultRowHeight="21.75" customHeight="1"/>
  <cols>
    <col min="1" max="1" width="4.875" style="34" customWidth="1"/>
    <col min="2" max="2" width="21.125" style="34" customWidth="1"/>
    <col min="3" max="38" width="13.375" style="34" customWidth="1"/>
    <col min="39" max="48" width="11.50390625" style="34" customWidth="1"/>
    <col min="49" max="16384" width="9.00390625" style="34" customWidth="1"/>
  </cols>
  <sheetData>
    <row r="1" spans="1:38" ht="21.75" customHeight="1" thickBot="1">
      <c r="A1" s="592" t="s">
        <v>180</v>
      </c>
      <c r="V1" s="141"/>
      <c r="AL1" s="37"/>
    </row>
    <row r="2" spans="1:41" ht="21.75" customHeight="1">
      <c r="A2" s="278"/>
      <c r="B2" s="303" t="s">
        <v>181</v>
      </c>
      <c r="C2" s="308"/>
      <c r="D2" s="279" t="s">
        <v>21</v>
      </c>
      <c r="E2" s="309"/>
      <c r="F2" s="308"/>
      <c r="G2" s="279" t="s">
        <v>24</v>
      </c>
      <c r="H2" s="309"/>
      <c r="I2" s="308"/>
      <c r="J2" s="279" t="s">
        <v>24</v>
      </c>
      <c r="K2" s="309"/>
      <c r="L2" s="308"/>
      <c r="M2" s="279" t="s">
        <v>25</v>
      </c>
      <c r="N2" s="309"/>
      <c r="O2" s="308"/>
      <c r="P2" s="279" t="s">
        <v>26</v>
      </c>
      <c r="Q2" s="309"/>
      <c r="R2" s="308"/>
      <c r="S2" s="279" t="s">
        <v>26</v>
      </c>
      <c r="T2" s="309"/>
      <c r="U2" s="308"/>
      <c r="V2" s="279" t="s">
        <v>59</v>
      </c>
      <c r="W2" s="309"/>
      <c r="X2" s="308"/>
      <c r="Y2" s="279" t="s">
        <v>27</v>
      </c>
      <c r="Z2" s="309"/>
      <c r="AA2" s="308"/>
      <c r="AB2" s="279" t="s">
        <v>23</v>
      </c>
      <c r="AC2" s="309"/>
      <c r="AD2" s="308"/>
      <c r="AE2" s="279" t="s">
        <v>28</v>
      </c>
      <c r="AF2" s="309"/>
      <c r="AG2" s="308"/>
      <c r="AH2" s="279" t="s">
        <v>63</v>
      </c>
      <c r="AI2" s="309"/>
      <c r="AJ2" s="296"/>
      <c r="AK2" s="281"/>
      <c r="AL2" s="282"/>
      <c r="AM2" s="50"/>
      <c r="AN2" s="50"/>
      <c r="AO2" s="50"/>
    </row>
    <row r="3" spans="1:41" ht="21.75" customHeight="1">
      <c r="A3" s="283"/>
      <c r="B3" s="304"/>
      <c r="C3" s="310"/>
      <c r="D3" s="39" t="s">
        <v>20</v>
      </c>
      <c r="E3" s="286"/>
      <c r="F3" s="310"/>
      <c r="G3" s="39" t="s">
        <v>64</v>
      </c>
      <c r="H3" s="286"/>
      <c r="I3" s="310"/>
      <c r="J3" s="39" t="s">
        <v>64</v>
      </c>
      <c r="K3" s="286"/>
      <c r="L3" s="310"/>
      <c r="M3" s="39" t="s">
        <v>65</v>
      </c>
      <c r="N3" s="286"/>
      <c r="O3" s="310"/>
      <c r="P3" s="39" t="s">
        <v>66</v>
      </c>
      <c r="Q3" s="286"/>
      <c r="R3" s="310"/>
      <c r="S3" s="39" t="s">
        <v>66</v>
      </c>
      <c r="T3" s="286"/>
      <c r="U3" s="310"/>
      <c r="V3" s="39" t="s">
        <v>39</v>
      </c>
      <c r="W3" s="286"/>
      <c r="X3" s="310"/>
      <c r="Y3" s="39" t="s">
        <v>67</v>
      </c>
      <c r="Z3" s="286"/>
      <c r="AA3" s="310"/>
      <c r="AB3" s="39" t="s">
        <v>22</v>
      </c>
      <c r="AC3" s="286"/>
      <c r="AD3" s="310"/>
      <c r="AE3" s="39" t="s">
        <v>68</v>
      </c>
      <c r="AF3" s="286"/>
      <c r="AG3" s="313"/>
      <c r="AH3" s="38" t="s">
        <v>69</v>
      </c>
      <c r="AI3" s="314"/>
      <c r="AJ3" s="297"/>
      <c r="AK3" s="39" t="s">
        <v>183</v>
      </c>
      <c r="AL3" s="284"/>
      <c r="AM3" s="50"/>
      <c r="AN3" s="50"/>
      <c r="AO3" s="50"/>
    </row>
    <row r="4" spans="1:41" ht="21.75" customHeight="1">
      <c r="A4" s="283"/>
      <c r="B4" s="304"/>
      <c r="C4" s="289"/>
      <c r="D4" s="42"/>
      <c r="E4" s="311"/>
      <c r="F4" s="289"/>
      <c r="G4" s="42" t="s">
        <v>33</v>
      </c>
      <c r="H4" s="311"/>
      <c r="I4" s="298"/>
      <c r="J4" s="44" t="s">
        <v>34</v>
      </c>
      <c r="K4" s="285"/>
      <c r="L4" s="298"/>
      <c r="M4" s="44"/>
      <c r="N4" s="285"/>
      <c r="O4" s="289"/>
      <c r="P4" s="42" t="s">
        <v>71</v>
      </c>
      <c r="Q4" s="311"/>
      <c r="R4" s="298"/>
      <c r="S4" s="44" t="s">
        <v>72</v>
      </c>
      <c r="T4" s="285"/>
      <c r="U4" s="289"/>
      <c r="V4" s="42"/>
      <c r="W4" s="311"/>
      <c r="X4" s="289"/>
      <c r="Y4" s="42"/>
      <c r="Z4" s="311"/>
      <c r="AA4" s="289"/>
      <c r="AB4" s="42"/>
      <c r="AC4" s="311"/>
      <c r="AD4" s="289"/>
      <c r="AE4" s="42"/>
      <c r="AF4" s="311"/>
      <c r="AG4" s="298"/>
      <c r="AH4" s="44" t="s">
        <v>73</v>
      </c>
      <c r="AI4" s="285"/>
      <c r="AJ4" s="298"/>
      <c r="AK4" s="44"/>
      <c r="AL4" s="285"/>
      <c r="AM4" s="50"/>
      <c r="AN4" s="50"/>
      <c r="AO4" s="50"/>
    </row>
    <row r="5" spans="1:41" ht="21.75" customHeight="1">
      <c r="A5" s="283"/>
      <c r="B5" s="304"/>
      <c r="C5" s="299" t="s">
        <v>184</v>
      </c>
      <c r="D5" s="40" t="s">
        <v>185</v>
      </c>
      <c r="E5" s="286" t="s">
        <v>186</v>
      </c>
      <c r="F5" s="299" t="s">
        <v>184</v>
      </c>
      <c r="G5" s="40" t="s">
        <v>185</v>
      </c>
      <c r="H5" s="286" t="s">
        <v>186</v>
      </c>
      <c r="I5" s="299" t="s">
        <v>184</v>
      </c>
      <c r="J5" s="40" t="s">
        <v>185</v>
      </c>
      <c r="K5" s="286" t="s">
        <v>186</v>
      </c>
      <c r="L5" s="299" t="s">
        <v>184</v>
      </c>
      <c r="M5" s="40" t="s">
        <v>185</v>
      </c>
      <c r="N5" s="286" t="s">
        <v>186</v>
      </c>
      <c r="O5" s="299" t="s">
        <v>184</v>
      </c>
      <c r="P5" s="40" t="s">
        <v>185</v>
      </c>
      <c r="Q5" s="286" t="s">
        <v>186</v>
      </c>
      <c r="R5" s="299" t="s">
        <v>184</v>
      </c>
      <c r="S5" s="40" t="s">
        <v>185</v>
      </c>
      <c r="T5" s="286" t="s">
        <v>186</v>
      </c>
      <c r="U5" s="299" t="s">
        <v>184</v>
      </c>
      <c r="V5" s="40" t="s">
        <v>185</v>
      </c>
      <c r="W5" s="286" t="s">
        <v>186</v>
      </c>
      <c r="X5" s="299" t="s">
        <v>184</v>
      </c>
      <c r="Y5" s="40" t="s">
        <v>185</v>
      </c>
      <c r="Z5" s="286" t="s">
        <v>186</v>
      </c>
      <c r="AA5" s="299" t="s">
        <v>184</v>
      </c>
      <c r="AB5" s="40" t="s">
        <v>185</v>
      </c>
      <c r="AC5" s="286" t="s">
        <v>186</v>
      </c>
      <c r="AD5" s="299" t="s">
        <v>184</v>
      </c>
      <c r="AE5" s="40" t="s">
        <v>185</v>
      </c>
      <c r="AF5" s="286" t="s">
        <v>186</v>
      </c>
      <c r="AG5" s="299" t="s">
        <v>184</v>
      </c>
      <c r="AH5" s="40" t="s">
        <v>185</v>
      </c>
      <c r="AI5" s="286" t="s">
        <v>186</v>
      </c>
      <c r="AJ5" s="299" t="s">
        <v>184</v>
      </c>
      <c r="AK5" s="40" t="s">
        <v>185</v>
      </c>
      <c r="AL5" s="286" t="s">
        <v>186</v>
      </c>
      <c r="AM5" s="50"/>
      <c r="AN5" s="50"/>
      <c r="AO5" s="50"/>
    </row>
    <row r="6" spans="1:41" ht="21.75" customHeight="1" thickBot="1">
      <c r="A6" s="315" t="s">
        <v>182</v>
      </c>
      <c r="B6" s="316"/>
      <c r="C6" s="317" t="s">
        <v>83</v>
      </c>
      <c r="D6" s="318" t="s">
        <v>19</v>
      </c>
      <c r="E6" s="319" t="s">
        <v>187</v>
      </c>
      <c r="F6" s="317" t="s">
        <v>83</v>
      </c>
      <c r="G6" s="318" t="s">
        <v>188</v>
      </c>
      <c r="H6" s="319" t="s">
        <v>187</v>
      </c>
      <c r="I6" s="317" t="s">
        <v>83</v>
      </c>
      <c r="J6" s="318" t="s">
        <v>188</v>
      </c>
      <c r="K6" s="319" t="s">
        <v>187</v>
      </c>
      <c r="L6" s="317" t="s">
        <v>83</v>
      </c>
      <c r="M6" s="318" t="s">
        <v>188</v>
      </c>
      <c r="N6" s="319" t="s">
        <v>187</v>
      </c>
      <c r="O6" s="317" t="s">
        <v>83</v>
      </c>
      <c r="P6" s="318" t="s">
        <v>188</v>
      </c>
      <c r="Q6" s="319" t="s">
        <v>187</v>
      </c>
      <c r="R6" s="317" t="s">
        <v>83</v>
      </c>
      <c r="S6" s="318" t="s">
        <v>188</v>
      </c>
      <c r="T6" s="319" t="s">
        <v>187</v>
      </c>
      <c r="U6" s="317" t="s">
        <v>83</v>
      </c>
      <c r="V6" s="318" t="s">
        <v>188</v>
      </c>
      <c r="W6" s="319" t="s">
        <v>187</v>
      </c>
      <c r="X6" s="317" t="s">
        <v>83</v>
      </c>
      <c r="Y6" s="318" t="s">
        <v>188</v>
      </c>
      <c r="Z6" s="319" t="s">
        <v>187</v>
      </c>
      <c r="AA6" s="317" t="s">
        <v>83</v>
      </c>
      <c r="AB6" s="318" t="s">
        <v>188</v>
      </c>
      <c r="AC6" s="319" t="s">
        <v>187</v>
      </c>
      <c r="AD6" s="317" t="s">
        <v>83</v>
      </c>
      <c r="AE6" s="318" t="s">
        <v>188</v>
      </c>
      <c r="AF6" s="319" t="s">
        <v>187</v>
      </c>
      <c r="AG6" s="317" t="s">
        <v>83</v>
      </c>
      <c r="AH6" s="318" t="s">
        <v>188</v>
      </c>
      <c r="AI6" s="319" t="s">
        <v>187</v>
      </c>
      <c r="AJ6" s="317" t="s">
        <v>83</v>
      </c>
      <c r="AK6" s="318" t="s">
        <v>188</v>
      </c>
      <c r="AL6" s="319" t="s">
        <v>187</v>
      </c>
      <c r="AM6" s="50"/>
      <c r="AN6" s="50"/>
      <c r="AO6" s="50"/>
    </row>
    <row r="7" spans="1:41" ht="21.75" customHeight="1">
      <c r="A7" s="278" t="s">
        <v>189</v>
      </c>
      <c r="B7" s="304"/>
      <c r="C7" s="568"/>
      <c r="D7" s="569"/>
      <c r="E7" s="570"/>
      <c r="F7" s="568"/>
      <c r="G7" s="571"/>
      <c r="H7" s="572"/>
      <c r="I7" s="573"/>
      <c r="J7" s="574"/>
      <c r="K7" s="575"/>
      <c r="L7" s="573"/>
      <c r="M7" s="574"/>
      <c r="N7" s="575"/>
      <c r="O7" s="568"/>
      <c r="P7" s="569"/>
      <c r="Q7" s="570"/>
      <c r="R7" s="573"/>
      <c r="S7" s="574"/>
      <c r="T7" s="575"/>
      <c r="U7" s="568"/>
      <c r="V7" s="569"/>
      <c r="W7" s="570"/>
      <c r="X7" s="568"/>
      <c r="Y7" s="571"/>
      <c r="Z7" s="572"/>
      <c r="AA7" s="568"/>
      <c r="AB7" s="571"/>
      <c r="AC7" s="572"/>
      <c r="AD7" s="568"/>
      <c r="AE7" s="571"/>
      <c r="AF7" s="572"/>
      <c r="AG7" s="573"/>
      <c r="AH7" s="576"/>
      <c r="AI7" s="577"/>
      <c r="AJ7" s="573"/>
      <c r="AK7" s="574"/>
      <c r="AL7" s="575"/>
      <c r="AM7" s="50"/>
      <c r="AN7" s="50"/>
      <c r="AO7" s="50"/>
    </row>
    <row r="8" spans="1:41" ht="21.75" customHeight="1">
      <c r="A8" s="283"/>
      <c r="B8" s="578" t="s">
        <v>190</v>
      </c>
      <c r="C8" s="579">
        <v>0</v>
      </c>
      <c r="D8" s="580">
        <f>ROUND(+C8/C$30*100,1)</f>
        <v>0</v>
      </c>
      <c r="E8" s="581">
        <f>ROUND(C8/+'２表（第1表）'!E$49,2)</f>
        <v>0</v>
      </c>
      <c r="F8" s="579">
        <v>8888</v>
      </c>
      <c r="G8" s="580">
        <f aca="true" t="shared" si="0" ref="G8:G30">ROUND(+F8/F$30*100,1)</f>
        <v>8.8</v>
      </c>
      <c r="H8" s="581">
        <f>ROUND(F8/+'２表（第1表）'!F$49,2)</f>
        <v>9.57</v>
      </c>
      <c r="I8" s="579">
        <v>0</v>
      </c>
      <c r="J8" s="580"/>
      <c r="K8" s="599" t="s">
        <v>425</v>
      </c>
      <c r="L8" s="579">
        <v>26422</v>
      </c>
      <c r="M8" s="580">
        <f aca="true" t="shared" si="1" ref="M8:M30">ROUND(+L8/L$30*100,1)</f>
        <v>21.2</v>
      </c>
      <c r="N8" s="581">
        <f>ROUND(L8/+'２表（第1表）'!H$49,2)</f>
        <v>3.61</v>
      </c>
      <c r="O8" s="579">
        <v>10205</v>
      </c>
      <c r="P8" s="580">
        <f aca="true" t="shared" si="2" ref="P8:P30">ROUND(+O8/O$30*100,1)</f>
        <v>6.1</v>
      </c>
      <c r="Q8" s="581">
        <f>ROUND(O8/+'２表（第1表）'!I$49,2)</f>
        <v>1.16</v>
      </c>
      <c r="R8" s="579">
        <v>3397</v>
      </c>
      <c r="S8" s="580">
        <f aca="true" t="shared" si="3" ref="S8:S19">ROUND(+R8/R$30*100,1)</f>
        <v>9.9</v>
      </c>
      <c r="T8" s="581">
        <f>ROUND(R8/+'２表（第1表）'!J$49,2)</f>
        <v>1.23</v>
      </c>
      <c r="U8" s="579">
        <v>2732</v>
      </c>
      <c r="V8" s="580">
        <f aca="true" t="shared" si="4" ref="V8:V30">ROUND(+U8/U$30*100,1)</f>
        <v>10.6</v>
      </c>
      <c r="W8" s="581">
        <f>ROUND(U8/+'２表（第1表）'!K$49,2)</f>
        <v>5.98</v>
      </c>
      <c r="X8" s="579">
        <v>1666</v>
      </c>
      <c r="Y8" s="580">
        <f aca="true" t="shared" si="5" ref="Y8:Y19">ROUND(+X8/X$30*100,1)</f>
        <v>13.7</v>
      </c>
      <c r="Z8" s="581">
        <f>ROUND(X8/+'２表（第1表）'!L$49,2)</f>
        <v>18.93</v>
      </c>
      <c r="AA8" s="579">
        <v>0</v>
      </c>
      <c r="AB8" s="580">
        <f aca="true" t="shared" si="6" ref="AB8:AB30">ROUND(+AA8/AA$30*100,1)</f>
        <v>0</v>
      </c>
      <c r="AC8" s="581">
        <f>ROUND(AA8/+'２表（第1表）'!M$49,2)</f>
        <v>0</v>
      </c>
      <c r="AD8" s="579">
        <v>5378</v>
      </c>
      <c r="AE8" s="580">
        <f aca="true" t="shared" si="7" ref="AE8:AE24">ROUND(+AD8/AD$30*100,1)</f>
        <v>32.5</v>
      </c>
      <c r="AF8" s="582" t="s">
        <v>191</v>
      </c>
      <c r="AG8" s="579">
        <v>18483</v>
      </c>
      <c r="AH8" s="580">
        <f aca="true" t="shared" si="8" ref="AH8:AH30">ROUND(+AG8/AG$30*100,1)</f>
        <v>5.9</v>
      </c>
      <c r="AI8" s="581">
        <f>ROUND(AG8/+'２表（第1表）'!O$49,2)</f>
        <v>7.53</v>
      </c>
      <c r="AJ8" s="579">
        <f>+C8+F8+I8+L8+R8+X8+AA8+AD8+O8+U8+AG8</f>
        <v>77171</v>
      </c>
      <c r="AK8" s="580">
        <f aca="true" t="shared" si="9" ref="AK8:AK29">ROUND(+AJ8/AJ$30*100,1)</f>
        <v>9.4</v>
      </c>
      <c r="AL8" s="581">
        <f>ROUND(AJ8/+'２表（第1表）'!P$49,2)</f>
        <v>3.37</v>
      </c>
      <c r="AM8" s="50"/>
      <c r="AN8" s="50"/>
      <c r="AO8" s="50"/>
    </row>
    <row r="9" spans="1:41" ht="21.75" customHeight="1">
      <c r="A9" s="283"/>
      <c r="B9" s="578" t="s">
        <v>192</v>
      </c>
      <c r="C9" s="579">
        <v>62</v>
      </c>
      <c r="D9" s="580">
        <f aca="true" t="shared" si="10" ref="D9:D30">ROUND(+C9/C$30*100,1)</f>
        <v>0.4</v>
      </c>
      <c r="E9" s="581">
        <f>ROUND(C9/+'２表（第1表）'!E$49,2)</f>
        <v>10.33</v>
      </c>
      <c r="F9" s="579">
        <v>4410</v>
      </c>
      <c r="G9" s="580">
        <f t="shared" si="0"/>
        <v>4.4</v>
      </c>
      <c r="H9" s="581">
        <f>ROUND(F9/+'２表（第1表）'!F$49,2)</f>
        <v>4.75</v>
      </c>
      <c r="I9" s="579">
        <v>0</v>
      </c>
      <c r="J9" s="580"/>
      <c r="K9" s="599" t="s">
        <v>425</v>
      </c>
      <c r="L9" s="579">
        <v>12726</v>
      </c>
      <c r="M9" s="580">
        <f t="shared" si="1"/>
        <v>10.2</v>
      </c>
      <c r="N9" s="581">
        <f>ROUND(L9/+'２表（第1表）'!H$49,2)</f>
        <v>1.74</v>
      </c>
      <c r="O9" s="579">
        <v>4585</v>
      </c>
      <c r="P9" s="580">
        <f t="shared" si="2"/>
        <v>2.7</v>
      </c>
      <c r="Q9" s="581">
        <f>ROUND(O9/+'２表（第1表）'!I$49,2)</f>
        <v>0.52</v>
      </c>
      <c r="R9" s="579">
        <v>1334</v>
      </c>
      <c r="S9" s="580">
        <f t="shared" si="3"/>
        <v>3.9</v>
      </c>
      <c r="T9" s="581">
        <f>ROUND(R9/+'２表（第1表）'!J$49,2)</f>
        <v>0.48</v>
      </c>
      <c r="U9" s="579">
        <v>1751</v>
      </c>
      <c r="V9" s="580">
        <f t="shared" si="4"/>
        <v>6.8</v>
      </c>
      <c r="W9" s="581">
        <f>ROUND(U9/+'２表（第1表）'!K$49,2)</f>
        <v>3.83</v>
      </c>
      <c r="X9" s="579">
        <v>682</v>
      </c>
      <c r="Y9" s="580">
        <f t="shared" si="5"/>
        <v>5.6</v>
      </c>
      <c r="Z9" s="581">
        <f>ROUND(X9/+'２表（第1表）'!L$49,2)</f>
        <v>7.75</v>
      </c>
      <c r="AA9" s="579">
        <v>0</v>
      </c>
      <c r="AB9" s="580">
        <f t="shared" si="6"/>
        <v>0</v>
      </c>
      <c r="AC9" s="581">
        <f>ROUND(AA9/+'２表（第1表）'!M$49,2)</f>
        <v>0</v>
      </c>
      <c r="AD9" s="579">
        <v>2361</v>
      </c>
      <c r="AE9" s="580">
        <f t="shared" si="7"/>
        <v>14.3</v>
      </c>
      <c r="AF9" s="582" t="s">
        <v>193</v>
      </c>
      <c r="AG9" s="579">
        <v>8843</v>
      </c>
      <c r="AH9" s="580">
        <f t="shared" si="8"/>
        <v>2.8</v>
      </c>
      <c r="AI9" s="581">
        <f>ROUND(AG9/+'２表（第1表）'!O$49,2)</f>
        <v>3.6</v>
      </c>
      <c r="AJ9" s="579">
        <f aca="true" t="shared" si="11" ref="AJ9:AJ33">+C9+F9+I9+L9+R9+X9+AA9+AD9+O9+U9+AG9</f>
        <v>36754</v>
      </c>
      <c r="AK9" s="580">
        <f t="shared" si="9"/>
        <v>4.5</v>
      </c>
      <c r="AL9" s="581">
        <f>ROUND(AJ9/+'２表（第1表）'!P$49,2)</f>
        <v>1.6</v>
      </c>
      <c r="AM9" s="50"/>
      <c r="AN9" s="50"/>
      <c r="AO9" s="50"/>
    </row>
    <row r="10" spans="1:41" ht="21.75" customHeight="1">
      <c r="A10" s="283"/>
      <c r="B10" s="578" t="s">
        <v>194</v>
      </c>
      <c r="C10" s="579">
        <v>0</v>
      </c>
      <c r="D10" s="580">
        <f t="shared" si="10"/>
        <v>0</v>
      </c>
      <c r="E10" s="581">
        <f>ROUND(C10/+'２表（第1表）'!E$49,2)</f>
        <v>0</v>
      </c>
      <c r="F10" s="579">
        <v>0</v>
      </c>
      <c r="G10" s="580">
        <f t="shared" si="0"/>
        <v>0</v>
      </c>
      <c r="H10" s="581">
        <f>ROUND(F10/+'２表（第1表）'!F$49,2)</f>
        <v>0</v>
      </c>
      <c r="I10" s="579">
        <v>0</v>
      </c>
      <c r="J10" s="580"/>
      <c r="K10" s="599" t="s">
        <v>425</v>
      </c>
      <c r="L10" s="579">
        <v>0</v>
      </c>
      <c r="M10" s="580">
        <f t="shared" si="1"/>
        <v>0</v>
      </c>
      <c r="N10" s="581">
        <f>ROUND(L10/+'２表（第1表）'!H$49,2)</f>
        <v>0</v>
      </c>
      <c r="O10" s="579">
        <v>0</v>
      </c>
      <c r="P10" s="580">
        <f t="shared" si="2"/>
        <v>0</v>
      </c>
      <c r="Q10" s="581">
        <f>ROUND(O10/+'２表（第1表）'!I$49,2)</f>
        <v>0</v>
      </c>
      <c r="R10" s="579">
        <v>0</v>
      </c>
      <c r="S10" s="580">
        <f t="shared" si="3"/>
        <v>0</v>
      </c>
      <c r="T10" s="581">
        <f>ROUND(R10/+'２表（第1表）'!J$49,2)</f>
        <v>0</v>
      </c>
      <c r="U10" s="579">
        <v>0</v>
      </c>
      <c r="V10" s="580">
        <f t="shared" si="4"/>
        <v>0</v>
      </c>
      <c r="W10" s="581">
        <f>ROUND(U10/+'２表（第1表）'!K$49,2)</f>
        <v>0</v>
      </c>
      <c r="X10" s="579">
        <v>0</v>
      </c>
      <c r="Y10" s="580">
        <f t="shared" si="5"/>
        <v>0</v>
      </c>
      <c r="Z10" s="581">
        <f>ROUND(X10/+'２表（第1表）'!L$49,2)</f>
        <v>0</v>
      </c>
      <c r="AA10" s="579">
        <v>0</v>
      </c>
      <c r="AB10" s="580">
        <f t="shared" si="6"/>
        <v>0</v>
      </c>
      <c r="AC10" s="581">
        <f>ROUND(AA10/+'２表（第1表）'!M$49,2)</f>
        <v>0</v>
      </c>
      <c r="AD10" s="579">
        <v>0</v>
      </c>
      <c r="AE10" s="580">
        <f t="shared" si="7"/>
        <v>0</v>
      </c>
      <c r="AF10" s="582" t="s">
        <v>195</v>
      </c>
      <c r="AG10" s="579">
        <v>0</v>
      </c>
      <c r="AH10" s="580">
        <f t="shared" si="8"/>
        <v>0</v>
      </c>
      <c r="AI10" s="581">
        <f>ROUND(AG10/+'２表（第1表）'!O$49,2)</f>
        <v>0</v>
      </c>
      <c r="AJ10" s="579">
        <f t="shared" si="11"/>
        <v>0</v>
      </c>
      <c r="AK10" s="580">
        <f t="shared" si="9"/>
        <v>0</v>
      </c>
      <c r="AL10" s="581">
        <f>ROUND(AJ10/+'２表（第1表）'!P$49,2)</f>
        <v>0</v>
      </c>
      <c r="AM10" s="50"/>
      <c r="AN10" s="50"/>
      <c r="AO10" s="50"/>
    </row>
    <row r="11" spans="1:41" ht="21.75" customHeight="1">
      <c r="A11" s="283"/>
      <c r="B11" s="578" t="s">
        <v>196</v>
      </c>
      <c r="C11" s="579">
        <v>0</v>
      </c>
      <c r="D11" s="580">
        <f t="shared" si="10"/>
        <v>0</v>
      </c>
      <c r="E11" s="581">
        <f>ROUND(C11/+'２表（第1表）'!E$49,2)</f>
        <v>0</v>
      </c>
      <c r="F11" s="579">
        <v>0</v>
      </c>
      <c r="G11" s="580">
        <f t="shared" si="0"/>
        <v>0</v>
      </c>
      <c r="H11" s="581">
        <f>ROUND(F11/+'２表（第1表）'!F$49,2)</f>
        <v>0</v>
      </c>
      <c r="I11" s="579">
        <v>0</v>
      </c>
      <c r="J11" s="580"/>
      <c r="K11" s="599" t="s">
        <v>425</v>
      </c>
      <c r="L11" s="579">
        <v>0</v>
      </c>
      <c r="M11" s="580">
        <f t="shared" si="1"/>
        <v>0</v>
      </c>
      <c r="N11" s="581">
        <f>ROUND(L11/+'２表（第1表）'!H$49,2)</f>
        <v>0</v>
      </c>
      <c r="O11" s="579">
        <v>0</v>
      </c>
      <c r="P11" s="580">
        <f t="shared" si="2"/>
        <v>0</v>
      </c>
      <c r="Q11" s="581">
        <f>ROUND(O11/+'２表（第1表）'!I$49,2)</f>
        <v>0</v>
      </c>
      <c r="R11" s="579">
        <v>0</v>
      </c>
      <c r="S11" s="580">
        <f t="shared" si="3"/>
        <v>0</v>
      </c>
      <c r="T11" s="581">
        <f>ROUND(R11/+'２表（第1表）'!J$49,2)</f>
        <v>0</v>
      </c>
      <c r="U11" s="579">
        <v>0</v>
      </c>
      <c r="V11" s="580">
        <f t="shared" si="4"/>
        <v>0</v>
      </c>
      <c r="W11" s="581">
        <f>ROUND(U11/+'２表（第1表）'!K$49,2)</f>
        <v>0</v>
      </c>
      <c r="X11" s="579">
        <v>0</v>
      </c>
      <c r="Y11" s="580">
        <f t="shared" si="5"/>
        <v>0</v>
      </c>
      <c r="Z11" s="581">
        <f>ROUND(X11/+'２表（第1表）'!L$49,2)</f>
        <v>0</v>
      </c>
      <c r="AA11" s="579">
        <v>0</v>
      </c>
      <c r="AB11" s="580">
        <f t="shared" si="6"/>
        <v>0</v>
      </c>
      <c r="AC11" s="581">
        <f>ROUND(AA11/+'２表（第1表）'!M$49,2)</f>
        <v>0</v>
      </c>
      <c r="AD11" s="579">
        <v>0</v>
      </c>
      <c r="AE11" s="580">
        <f t="shared" si="7"/>
        <v>0</v>
      </c>
      <c r="AF11" s="582" t="s">
        <v>197</v>
      </c>
      <c r="AG11" s="579">
        <v>0</v>
      </c>
      <c r="AH11" s="580">
        <f t="shared" si="8"/>
        <v>0</v>
      </c>
      <c r="AI11" s="581">
        <f>ROUND(AG11/+'２表（第1表）'!O$49,2)</f>
        <v>0</v>
      </c>
      <c r="AJ11" s="579">
        <f t="shared" si="11"/>
        <v>0</v>
      </c>
      <c r="AK11" s="580">
        <f t="shared" si="9"/>
        <v>0</v>
      </c>
      <c r="AL11" s="581">
        <f>ROUND(AJ11/+'２表（第1表）'!P$49,2)</f>
        <v>0</v>
      </c>
      <c r="AM11" s="50"/>
      <c r="AN11" s="50"/>
      <c r="AO11" s="50"/>
    </row>
    <row r="12" spans="1:41" ht="21.75" customHeight="1">
      <c r="A12" s="283"/>
      <c r="B12" s="578" t="s">
        <v>198</v>
      </c>
      <c r="C12" s="579">
        <v>1</v>
      </c>
      <c r="D12" s="580">
        <f t="shared" si="10"/>
        <v>0</v>
      </c>
      <c r="E12" s="581">
        <f>ROUND(C12/+'２表（第1表）'!E$49,2)</f>
        <v>0.17</v>
      </c>
      <c r="F12" s="579">
        <v>2106</v>
      </c>
      <c r="G12" s="580">
        <f t="shared" si="0"/>
        <v>2.1</v>
      </c>
      <c r="H12" s="581">
        <f>ROUND(F12/+'２表（第1表）'!F$49,2)</f>
        <v>2.27</v>
      </c>
      <c r="I12" s="579">
        <v>0</v>
      </c>
      <c r="J12" s="580"/>
      <c r="K12" s="599" t="s">
        <v>425</v>
      </c>
      <c r="L12" s="579">
        <v>6511</v>
      </c>
      <c r="M12" s="580">
        <f t="shared" si="1"/>
        <v>5.2</v>
      </c>
      <c r="N12" s="581">
        <f>ROUND(L12/+'２表（第1表）'!H$49,2)</f>
        <v>0.89</v>
      </c>
      <c r="O12" s="579">
        <v>2607</v>
      </c>
      <c r="P12" s="580">
        <f t="shared" si="2"/>
        <v>1.6</v>
      </c>
      <c r="Q12" s="581">
        <f>ROUND(O12/+'２表（第1表）'!I$49,2)</f>
        <v>0.3</v>
      </c>
      <c r="R12" s="579">
        <v>844</v>
      </c>
      <c r="S12" s="580">
        <f t="shared" si="3"/>
        <v>2.4</v>
      </c>
      <c r="T12" s="581">
        <f>ROUND(R12/+'２表（第1表）'!J$49,2)</f>
        <v>0.31</v>
      </c>
      <c r="U12" s="579">
        <v>683</v>
      </c>
      <c r="V12" s="580">
        <f t="shared" si="4"/>
        <v>2.7</v>
      </c>
      <c r="W12" s="581">
        <f>ROUND(U12/+'２表（第1表）'!K$49,2)</f>
        <v>1.49</v>
      </c>
      <c r="X12" s="579">
        <v>487</v>
      </c>
      <c r="Y12" s="580">
        <f t="shared" si="5"/>
        <v>4</v>
      </c>
      <c r="Z12" s="581">
        <f>ROUND(X12/+'２表（第1表）'!L$49,2)</f>
        <v>5.53</v>
      </c>
      <c r="AA12" s="579">
        <v>0</v>
      </c>
      <c r="AB12" s="580">
        <f t="shared" si="6"/>
        <v>0</v>
      </c>
      <c r="AC12" s="581">
        <f>ROUND(AA12/+'２表（第1表）'!M$49,2)</f>
        <v>0</v>
      </c>
      <c r="AD12" s="579">
        <v>1363</v>
      </c>
      <c r="AE12" s="580">
        <f t="shared" si="7"/>
        <v>8.2</v>
      </c>
      <c r="AF12" s="582" t="s">
        <v>199</v>
      </c>
      <c r="AG12" s="579">
        <v>4684</v>
      </c>
      <c r="AH12" s="580">
        <f t="shared" si="8"/>
        <v>1.5</v>
      </c>
      <c r="AI12" s="581">
        <f>ROUND(AG12/+'２表（第1表）'!O$49,2)</f>
        <v>1.91</v>
      </c>
      <c r="AJ12" s="579">
        <f t="shared" si="11"/>
        <v>19286</v>
      </c>
      <c r="AK12" s="580">
        <f t="shared" si="9"/>
        <v>2.4</v>
      </c>
      <c r="AL12" s="581">
        <f>ROUND(AJ12/+'２表（第1表）'!P$49,2)</f>
        <v>0.84</v>
      </c>
      <c r="AM12" s="50"/>
      <c r="AN12" s="50"/>
      <c r="AO12" s="50"/>
    </row>
    <row r="13" spans="1:41" ht="21.75" customHeight="1">
      <c r="A13" s="289"/>
      <c r="B13" s="583" t="s">
        <v>200</v>
      </c>
      <c r="C13" s="584">
        <v>63</v>
      </c>
      <c r="D13" s="585">
        <f t="shared" si="10"/>
        <v>0.4</v>
      </c>
      <c r="E13" s="586">
        <f>ROUND(C13/+'２表（第1表）'!E$49,2)</f>
        <v>10.5</v>
      </c>
      <c r="F13" s="584">
        <v>15404</v>
      </c>
      <c r="G13" s="585">
        <f t="shared" si="0"/>
        <v>15.2</v>
      </c>
      <c r="H13" s="586">
        <f>ROUND(F13/+'２表（第1表）'!F$49,2)</f>
        <v>16.58</v>
      </c>
      <c r="I13" s="584">
        <v>0</v>
      </c>
      <c r="J13" s="585"/>
      <c r="K13" s="599" t="s">
        <v>425</v>
      </c>
      <c r="L13" s="584">
        <v>45659</v>
      </c>
      <c r="M13" s="585">
        <f t="shared" si="1"/>
        <v>36.6</v>
      </c>
      <c r="N13" s="586">
        <f>ROUND(L13/+'２表（第1表）'!H$49,2)</f>
        <v>6.24</v>
      </c>
      <c r="O13" s="584">
        <v>17397</v>
      </c>
      <c r="P13" s="585">
        <f t="shared" si="2"/>
        <v>10.4</v>
      </c>
      <c r="Q13" s="586">
        <f>ROUND(O13/+'２表（第1表）'!I$49,2)</f>
        <v>1.98</v>
      </c>
      <c r="R13" s="584">
        <v>5575</v>
      </c>
      <c r="S13" s="585">
        <f t="shared" si="3"/>
        <v>16.2</v>
      </c>
      <c r="T13" s="586">
        <f>ROUND(R13/+'２表（第1表）'!J$49,2)</f>
        <v>2.02</v>
      </c>
      <c r="U13" s="584">
        <v>5166</v>
      </c>
      <c r="V13" s="585">
        <f t="shared" si="4"/>
        <v>20.1</v>
      </c>
      <c r="W13" s="586">
        <f>ROUND(U13/+'２表（第1表）'!K$49,2)</f>
        <v>11.3</v>
      </c>
      <c r="X13" s="584">
        <v>2835</v>
      </c>
      <c r="Y13" s="585">
        <f t="shared" si="5"/>
        <v>23.3</v>
      </c>
      <c r="Z13" s="586">
        <f>ROUND(X13/+'２表（第1表）'!L$49,2)</f>
        <v>32.22</v>
      </c>
      <c r="AA13" s="584">
        <v>0</v>
      </c>
      <c r="AB13" s="585">
        <f t="shared" si="6"/>
        <v>0</v>
      </c>
      <c r="AC13" s="586">
        <f>ROUND(AA13/+'２表（第1表）'!M$49,2)</f>
        <v>0</v>
      </c>
      <c r="AD13" s="584">
        <v>9102</v>
      </c>
      <c r="AE13" s="585">
        <f t="shared" si="7"/>
        <v>55</v>
      </c>
      <c r="AF13" s="587" t="s">
        <v>201</v>
      </c>
      <c r="AG13" s="584">
        <v>32010</v>
      </c>
      <c r="AH13" s="585">
        <f t="shared" si="8"/>
        <v>10.2</v>
      </c>
      <c r="AI13" s="586">
        <f>ROUND(AG13/+'２表（第1表）'!O$49,2)</f>
        <v>13.05</v>
      </c>
      <c r="AJ13" s="584">
        <f t="shared" si="11"/>
        <v>133211</v>
      </c>
      <c r="AK13" s="585">
        <f t="shared" si="9"/>
        <v>16.2</v>
      </c>
      <c r="AL13" s="586">
        <f>ROUND(AJ13/+'２表（第1表）'!P$49,2)</f>
        <v>5.81</v>
      </c>
      <c r="AM13" s="50"/>
      <c r="AN13" s="50"/>
      <c r="AO13" s="50"/>
    </row>
    <row r="14" spans="1:41" ht="21.75" customHeight="1">
      <c r="A14" s="290" t="s">
        <v>202</v>
      </c>
      <c r="B14" s="306"/>
      <c r="C14" s="588">
        <v>4298</v>
      </c>
      <c r="D14" s="589">
        <f t="shared" si="10"/>
        <v>26.8</v>
      </c>
      <c r="E14" s="590">
        <f>ROUND(C14/+'２表（第1表）'!E$49,2)</f>
        <v>716.33</v>
      </c>
      <c r="F14" s="588">
        <v>24340</v>
      </c>
      <c r="G14" s="589">
        <f t="shared" si="0"/>
        <v>24.1</v>
      </c>
      <c r="H14" s="590">
        <f>ROUND(F14/+'２表（第1表）'!F$49,2)</f>
        <v>26.2</v>
      </c>
      <c r="I14" s="588">
        <v>0</v>
      </c>
      <c r="J14" s="589"/>
      <c r="K14" s="599" t="s">
        <v>425</v>
      </c>
      <c r="L14" s="588">
        <v>10338</v>
      </c>
      <c r="M14" s="589">
        <f t="shared" si="1"/>
        <v>8.3</v>
      </c>
      <c r="N14" s="590">
        <f>ROUND(L14/+'２表（第1表）'!H$49,2)</f>
        <v>1.41</v>
      </c>
      <c r="O14" s="588">
        <v>25149</v>
      </c>
      <c r="P14" s="589">
        <f t="shared" si="2"/>
        <v>15</v>
      </c>
      <c r="Q14" s="590">
        <f>ROUND(O14/+'２表（第1表）'!I$49,2)</f>
        <v>2.86</v>
      </c>
      <c r="R14" s="588">
        <v>0</v>
      </c>
      <c r="S14" s="589">
        <f t="shared" si="3"/>
        <v>0</v>
      </c>
      <c r="T14" s="590">
        <f>ROUND(R14/+'２表（第1表）'!J$49,2)</f>
        <v>0</v>
      </c>
      <c r="U14" s="588">
        <v>0</v>
      </c>
      <c r="V14" s="589">
        <f t="shared" si="4"/>
        <v>0</v>
      </c>
      <c r="W14" s="590">
        <f>ROUND(U14/+'２表（第1表）'!K$49,2)</f>
        <v>0</v>
      </c>
      <c r="X14" s="588">
        <v>0</v>
      </c>
      <c r="Y14" s="589">
        <f t="shared" si="5"/>
        <v>0</v>
      </c>
      <c r="Z14" s="590">
        <f>ROUND(X14/+'２表（第1表）'!L$49,2)</f>
        <v>0</v>
      </c>
      <c r="AA14" s="588">
        <v>0</v>
      </c>
      <c r="AB14" s="589">
        <f t="shared" si="6"/>
        <v>0</v>
      </c>
      <c r="AC14" s="590">
        <f>ROUND(AA14/+'２表（第1表）'!M$49,2)</f>
        <v>0</v>
      </c>
      <c r="AD14" s="588">
        <v>0</v>
      </c>
      <c r="AE14" s="589">
        <f t="shared" si="7"/>
        <v>0</v>
      </c>
      <c r="AF14" s="591" t="s">
        <v>203</v>
      </c>
      <c r="AG14" s="588">
        <v>99633</v>
      </c>
      <c r="AH14" s="589">
        <f t="shared" si="8"/>
        <v>31.8</v>
      </c>
      <c r="AI14" s="590">
        <f>ROUND(AG14/+'２表（第1表）'!O$49,2)</f>
        <v>40.62</v>
      </c>
      <c r="AJ14" s="588">
        <f t="shared" si="11"/>
        <v>163758</v>
      </c>
      <c r="AK14" s="589">
        <f t="shared" si="9"/>
        <v>20</v>
      </c>
      <c r="AL14" s="590">
        <f>ROUND(AJ14/+'２表（第1表）'!P$49,2)</f>
        <v>7.14</v>
      </c>
      <c r="AM14" s="50"/>
      <c r="AN14" s="50"/>
      <c r="AO14" s="50"/>
    </row>
    <row r="15" spans="1:41" ht="21.75" customHeight="1">
      <c r="A15" s="283"/>
      <c r="B15" s="578" t="s">
        <v>204</v>
      </c>
      <c r="C15" s="579">
        <v>0</v>
      </c>
      <c r="D15" s="580">
        <f t="shared" si="10"/>
        <v>0</v>
      </c>
      <c r="E15" s="581">
        <f>ROUND(C15/+'２表（第1表）'!E$49,2)</f>
        <v>0</v>
      </c>
      <c r="F15" s="579">
        <v>0</v>
      </c>
      <c r="G15" s="580">
        <f t="shared" si="0"/>
        <v>0</v>
      </c>
      <c r="H15" s="581">
        <f>ROUND(F15/+'２表（第1表）'!F$49,2)</f>
        <v>0</v>
      </c>
      <c r="I15" s="579">
        <v>0</v>
      </c>
      <c r="J15" s="580"/>
      <c r="K15" s="599" t="s">
        <v>425</v>
      </c>
      <c r="L15" s="579">
        <v>0</v>
      </c>
      <c r="M15" s="580">
        <f t="shared" si="1"/>
        <v>0</v>
      </c>
      <c r="N15" s="581">
        <f>ROUND(L15/+'２表（第1表）'!H$49,2)</f>
        <v>0</v>
      </c>
      <c r="O15" s="579">
        <v>0</v>
      </c>
      <c r="P15" s="580">
        <f t="shared" si="2"/>
        <v>0</v>
      </c>
      <c r="Q15" s="581">
        <f>ROUND(O15/+'２表（第1表）'!I$49,2)</f>
        <v>0</v>
      </c>
      <c r="R15" s="579">
        <v>0</v>
      </c>
      <c r="S15" s="580">
        <f t="shared" si="3"/>
        <v>0</v>
      </c>
      <c r="T15" s="581">
        <f>ROUND(R15/+'２表（第1表）'!J$49,2)</f>
        <v>0</v>
      </c>
      <c r="U15" s="579">
        <v>0</v>
      </c>
      <c r="V15" s="580">
        <f t="shared" si="4"/>
        <v>0</v>
      </c>
      <c r="W15" s="581">
        <f>ROUND(U15/+'２表（第1表）'!K$49,2)</f>
        <v>0</v>
      </c>
      <c r="X15" s="579">
        <v>0</v>
      </c>
      <c r="Y15" s="580">
        <f t="shared" si="5"/>
        <v>0</v>
      </c>
      <c r="Z15" s="581">
        <f>ROUND(X15/+'２表（第1表）'!L$49,2)</f>
        <v>0</v>
      </c>
      <c r="AA15" s="579">
        <v>0</v>
      </c>
      <c r="AB15" s="580">
        <f t="shared" si="6"/>
        <v>0</v>
      </c>
      <c r="AC15" s="581">
        <f>ROUND(AA15/+'２表（第1表）'!M$49,2)</f>
        <v>0</v>
      </c>
      <c r="AD15" s="579">
        <v>0</v>
      </c>
      <c r="AE15" s="580">
        <f t="shared" si="7"/>
        <v>0</v>
      </c>
      <c r="AF15" s="582" t="s">
        <v>205</v>
      </c>
      <c r="AG15" s="579">
        <v>0</v>
      </c>
      <c r="AH15" s="580">
        <f t="shared" si="8"/>
        <v>0</v>
      </c>
      <c r="AI15" s="581">
        <f>ROUND(AG15/+'２表（第1表）'!O$49,2)</f>
        <v>0</v>
      </c>
      <c r="AJ15" s="579">
        <f t="shared" si="11"/>
        <v>0</v>
      </c>
      <c r="AK15" s="580">
        <f t="shared" si="9"/>
        <v>0</v>
      </c>
      <c r="AL15" s="581">
        <f>ROUND(AJ15/+'２表（第1表）'!P$49,2)</f>
        <v>0</v>
      </c>
      <c r="AM15" s="50"/>
      <c r="AN15" s="50"/>
      <c r="AO15" s="50"/>
    </row>
    <row r="16" spans="1:41" ht="21.75" customHeight="1">
      <c r="A16" s="283"/>
      <c r="B16" s="578" t="s">
        <v>206</v>
      </c>
      <c r="C16" s="579">
        <v>4298</v>
      </c>
      <c r="D16" s="580">
        <f t="shared" si="10"/>
        <v>26.8</v>
      </c>
      <c r="E16" s="581">
        <f>ROUND(C16/+'２表（第1表）'!E$49,2)</f>
        <v>716.33</v>
      </c>
      <c r="F16" s="579">
        <v>24340</v>
      </c>
      <c r="G16" s="580">
        <f t="shared" si="0"/>
        <v>24.1</v>
      </c>
      <c r="H16" s="581">
        <f>ROUND(F16/+'２表（第1表）'!F$49,2)</f>
        <v>26.2</v>
      </c>
      <c r="I16" s="579">
        <v>0</v>
      </c>
      <c r="J16" s="580"/>
      <c r="K16" s="599" t="s">
        <v>425</v>
      </c>
      <c r="L16" s="579">
        <v>10338</v>
      </c>
      <c r="M16" s="580">
        <f t="shared" si="1"/>
        <v>8.3</v>
      </c>
      <c r="N16" s="581">
        <f>ROUND(L16/+'２表（第1表）'!H$49,2)</f>
        <v>1.41</v>
      </c>
      <c r="O16" s="579">
        <v>25149</v>
      </c>
      <c r="P16" s="580">
        <f t="shared" si="2"/>
        <v>15</v>
      </c>
      <c r="Q16" s="581">
        <f>ROUND(O16/+'２表（第1表）'!I$49,2)</f>
        <v>2.86</v>
      </c>
      <c r="R16" s="579">
        <v>0</v>
      </c>
      <c r="S16" s="580">
        <f t="shared" si="3"/>
        <v>0</v>
      </c>
      <c r="T16" s="581">
        <f>ROUND(R16/+'２表（第1表）'!J$49,2)</f>
        <v>0</v>
      </c>
      <c r="U16" s="579">
        <v>0</v>
      </c>
      <c r="V16" s="580">
        <f t="shared" si="4"/>
        <v>0</v>
      </c>
      <c r="W16" s="581">
        <f>ROUND(U16/+'２表（第1表）'!K$49,2)</f>
        <v>0</v>
      </c>
      <c r="X16" s="579">
        <v>0</v>
      </c>
      <c r="Y16" s="580">
        <f t="shared" si="5"/>
        <v>0</v>
      </c>
      <c r="Z16" s="581">
        <f>ROUND(X16/+'２表（第1表）'!L$49,2)</f>
        <v>0</v>
      </c>
      <c r="AA16" s="579">
        <v>0</v>
      </c>
      <c r="AB16" s="580">
        <f t="shared" si="6"/>
        <v>0</v>
      </c>
      <c r="AC16" s="581">
        <f>ROUND(AA16/+'２表（第1表）'!M$49,2)</f>
        <v>0</v>
      </c>
      <c r="AD16" s="579">
        <v>0</v>
      </c>
      <c r="AE16" s="580">
        <f t="shared" si="7"/>
        <v>0</v>
      </c>
      <c r="AF16" s="582" t="s">
        <v>191</v>
      </c>
      <c r="AG16" s="579">
        <v>99633</v>
      </c>
      <c r="AH16" s="580">
        <f t="shared" si="8"/>
        <v>31.8</v>
      </c>
      <c r="AI16" s="581">
        <f>ROUND(AG16/+'２表（第1表）'!O$49,2)</f>
        <v>40.62</v>
      </c>
      <c r="AJ16" s="579">
        <f t="shared" si="11"/>
        <v>163758</v>
      </c>
      <c r="AK16" s="580">
        <f t="shared" si="9"/>
        <v>20</v>
      </c>
      <c r="AL16" s="581">
        <f>ROUND(AJ16/+'２表（第1表）'!P$49,2)</f>
        <v>7.14</v>
      </c>
      <c r="AM16" s="50"/>
      <c r="AN16" s="50"/>
      <c r="AO16" s="50"/>
    </row>
    <row r="17" spans="1:41" ht="21.75" customHeight="1">
      <c r="A17" s="289"/>
      <c r="B17" s="583" t="s">
        <v>207</v>
      </c>
      <c r="C17" s="584">
        <v>0</v>
      </c>
      <c r="D17" s="585">
        <f t="shared" si="10"/>
        <v>0</v>
      </c>
      <c r="E17" s="586">
        <f>ROUND(C17/+'２表（第1表）'!E$49,2)</f>
        <v>0</v>
      </c>
      <c r="F17" s="584">
        <v>0</v>
      </c>
      <c r="G17" s="585">
        <f t="shared" si="0"/>
        <v>0</v>
      </c>
      <c r="H17" s="586">
        <f>ROUND(F17/+'２表（第1表）'!F$49,2)</f>
        <v>0</v>
      </c>
      <c r="I17" s="584">
        <v>0</v>
      </c>
      <c r="J17" s="585"/>
      <c r="K17" s="599" t="s">
        <v>425</v>
      </c>
      <c r="L17" s="584">
        <v>0</v>
      </c>
      <c r="M17" s="585">
        <f t="shared" si="1"/>
        <v>0</v>
      </c>
      <c r="N17" s="586">
        <f>ROUND(L17/+'２表（第1表）'!H$49,2)</f>
        <v>0</v>
      </c>
      <c r="O17" s="584">
        <v>0</v>
      </c>
      <c r="P17" s="585">
        <f t="shared" si="2"/>
        <v>0</v>
      </c>
      <c r="Q17" s="586">
        <f>ROUND(O17/+'２表（第1表）'!I$49,2)</f>
        <v>0</v>
      </c>
      <c r="R17" s="584">
        <v>0</v>
      </c>
      <c r="S17" s="585">
        <f t="shared" si="3"/>
        <v>0</v>
      </c>
      <c r="T17" s="586">
        <f>ROUND(R17/+'２表（第1表）'!J$49,2)</f>
        <v>0</v>
      </c>
      <c r="U17" s="584">
        <v>0</v>
      </c>
      <c r="V17" s="585">
        <f t="shared" si="4"/>
        <v>0</v>
      </c>
      <c r="W17" s="586">
        <f>ROUND(U17/+'２表（第1表）'!K$49,2)</f>
        <v>0</v>
      </c>
      <c r="X17" s="584">
        <v>0</v>
      </c>
      <c r="Y17" s="585">
        <f t="shared" si="5"/>
        <v>0</v>
      </c>
      <c r="Z17" s="586">
        <f>ROUND(X17/+'２表（第1表）'!L$49,2)</f>
        <v>0</v>
      </c>
      <c r="AA17" s="584">
        <v>0</v>
      </c>
      <c r="AB17" s="585">
        <f t="shared" si="6"/>
        <v>0</v>
      </c>
      <c r="AC17" s="586">
        <f>ROUND(AA17/+'２表（第1表）'!M$49,2)</f>
        <v>0</v>
      </c>
      <c r="AD17" s="584">
        <v>0</v>
      </c>
      <c r="AE17" s="585">
        <f t="shared" si="7"/>
        <v>0</v>
      </c>
      <c r="AF17" s="587" t="s">
        <v>208</v>
      </c>
      <c r="AG17" s="584">
        <v>0</v>
      </c>
      <c r="AH17" s="585">
        <f t="shared" si="8"/>
        <v>0</v>
      </c>
      <c r="AI17" s="586">
        <f>ROUND(AG17/+'２表（第1表）'!O$49,2)</f>
        <v>0</v>
      </c>
      <c r="AJ17" s="584">
        <f t="shared" si="11"/>
        <v>0</v>
      </c>
      <c r="AK17" s="585">
        <f t="shared" si="9"/>
        <v>0</v>
      </c>
      <c r="AL17" s="586">
        <f>ROUND(AJ17/+'２表（第1表）'!P$49,2)</f>
        <v>0</v>
      </c>
      <c r="AM17" s="50"/>
      <c r="AN17" s="50"/>
      <c r="AO17" s="50"/>
    </row>
    <row r="18" spans="1:41" ht="21.75" customHeight="1">
      <c r="A18" s="287" t="s">
        <v>209</v>
      </c>
      <c r="B18" s="305"/>
      <c r="C18" s="300">
        <v>9121</v>
      </c>
      <c r="D18" s="134">
        <f t="shared" si="10"/>
        <v>56.8</v>
      </c>
      <c r="E18" s="288">
        <f>ROUND(C18/+'２表（第1表）'!E$49,2)</f>
        <v>1520.17</v>
      </c>
      <c r="F18" s="300">
        <v>34298</v>
      </c>
      <c r="G18" s="134">
        <f t="shared" si="0"/>
        <v>33.9</v>
      </c>
      <c r="H18" s="288">
        <f>ROUND(F18/+'２表（第1表）'!F$49,2)</f>
        <v>36.92</v>
      </c>
      <c r="I18" s="300">
        <v>0</v>
      </c>
      <c r="J18" s="134"/>
      <c r="K18" s="599" t="s">
        <v>425</v>
      </c>
      <c r="L18" s="300">
        <v>32152</v>
      </c>
      <c r="M18" s="134">
        <f t="shared" si="1"/>
        <v>25.8</v>
      </c>
      <c r="N18" s="288">
        <f>ROUND(L18/+'２表（第1表）'!H$49,2)</f>
        <v>4.39</v>
      </c>
      <c r="O18" s="300">
        <v>42125</v>
      </c>
      <c r="P18" s="134">
        <f t="shared" si="2"/>
        <v>25.2</v>
      </c>
      <c r="Q18" s="288">
        <f>ROUND(O18/+'２表（第1表）'!I$49,2)</f>
        <v>4.79</v>
      </c>
      <c r="R18" s="300">
        <v>14481</v>
      </c>
      <c r="S18" s="134">
        <f t="shared" si="3"/>
        <v>42</v>
      </c>
      <c r="T18" s="288">
        <f>ROUND(R18/+'２表（第1表）'!J$49,2)</f>
        <v>5.25</v>
      </c>
      <c r="U18" s="300">
        <v>13705</v>
      </c>
      <c r="V18" s="134">
        <f t="shared" si="4"/>
        <v>53.3</v>
      </c>
      <c r="W18" s="288">
        <f>ROUND(U18/+'２表（第1表）'!K$49,2)</f>
        <v>29.99</v>
      </c>
      <c r="X18" s="300">
        <v>7641</v>
      </c>
      <c r="Y18" s="134">
        <f t="shared" si="5"/>
        <v>62.9</v>
      </c>
      <c r="Z18" s="288">
        <f>ROUND(X18/+'２表（第1表）'!L$49,2)</f>
        <v>86.83</v>
      </c>
      <c r="AA18" s="300">
        <v>6257</v>
      </c>
      <c r="AB18" s="134">
        <f t="shared" si="6"/>
        <v>75</v>
      </c>
      <c r="AC18" s="288">
        <f>ROUND(AA18/+'２表（第1表）'!M$49,2)</f>
        <v>50.46</v>
      </c>
      <c r="AD18" s="300">
        <v>5807</v>
      </c>
      <c r="AE18" s="134">
        <f t="shared" si="7"/>
        <v>35.1</v>
      </c>
      <c r="AF18" s="312" t="s">
        <v>210</v>
      </c>
      <c r="AG18" s="300">
        <v>100042</v>
      </c>
      <c r="AH18" s="134">
        <f t="shared" si="8"/>
        <v>31.9</v>
      </c>
      <c r="AI18" s="288">
        <f>ROUND(AG18/+'２表（第1表）'!O$49,2)</f>
        <v>40.78</v>
      </c>
      <c r="AJ18" s="300">
        <f t="shared" si="11"/>
        <v>265629</v>
      </c>
      <c r="AK18" s="134">
        <f t="shared" si="9"/>
        <v>32.4</v>
      </c>
      <c r="AL18" s="288">
        <f>ROUND(AJ18/+'２表（第1表）'!P$49,2)</f>
        <v>11.58</v>
      </c>
      <c r="AM18" s="50"/>
      <c r="AN18" s="50"/>
      <c r="AO18" s="50"/>
    </row>
    <row r="19" spans="1:41" ht="21.75" customHeight="1">
      <c r="A19" s="287" t="s">
        <v>211</v>
      </c>
      <c r="B19" s="305"/>
      <c r="C19" s="300">
        <v>867</v>
      </c>
      <c r="D19" s="134">
        <f t="shared" si="10"/>
        <v>5.4</v>
      </c>
      <c r="E19" s="288">
        <f>ROUND(C19/+'２表（第1表）'!E$49,2)</f>
        <v>144.5</v>
      </c>
      <c r="F19" s="300">
        <v>3728</v>
      </c>
      <c r="G19" s="134">
        <f t="shared" si="0"/>
        <v>3.7</v>
      </c>
      <c r="H19" s="288">
        <f>ROUND(F19/+'２表（第1表）'!F$49,2)</f>
        <v>4.01</v>
      </c>
      <c r="I19" s="300">
        <v>0</v>
      </c>
      <c r="J19" s="134"/>
      <c r="K19" s="599" t="s">
        <v>425</v>
      </c>
      <c r="L19" s="300">
        <v>519</v>
      </c>
      <c r="M19" s="134">
        <f t="shared" si="1"/>
        <v>0.4</v>
      </c>
      <c r="N19" s="288">
        <f>ROUND(L19/+'２表（第1表）'!H$49,2)</f>
        <v>0.07</v>
      </c>
      <c r="O19" s="300">
        <v>25044</v>
      </c>
      <c r="P19" s="134">
        <f t="shared" si="2"/>
        <v>15</v>
      </c>
      <c r="Q19" s="288">
        <f>ROUND(O19/+'２表（第1表）'!I$49,2)</f>
        <v>2.85</v>
      </c>
      <c r="R19" s="300">
        <v>4419</v>
      </c>
      <c r="S19" s="134">
        <f t="shared" si="3"/>
        <v>12.8</v>
      </c>
      <c r="T19" s="288">
        <f>ROUND(R19/+'２表（第1表）'!J$49,2)</f>
        <v>1.6</v>
      </c>
      <c r="U19" s="300">
        <v>3505</v>
      </c>
      <c r="V19" s="134">
        <f t="shared" si="4"/>
        <v>13.6</v>
      </c>
      <c r="W19" s="288">
        <f>ROUND(U19/+'２表（第1表）'!K$49,2)</f>
        <v>7.67</v>
      </c>
      <c r="X19" s="300">
        <v>642</v>
      </c>
      <c r="Y19" s="134">
        <f t="shared" si="5"/>
        <v>5.3</v>
      </c>
      <c r="Z19" s="288">
        <f>ROUND(X19/+'２表（第1表）'!L$49,2)</f>
        <v>7.3</v>
      </c>
      <c r="AA19" s="300">
        <v>618</v>
      </c>
      <c r="AB19" s="134">
        <f t="shared" si="6"/>
        <v>7.4</v>
      </c>
      <c r="AC19" s="288">
        <f>ROUND(AA19/+'２表（第1表）'!M$49,2)</f>
        <v>4.98</v>
      </c>
      <c r="AD19" s="300">
        <v>91</v>
      </c>
      <c r="AE19" s="134">
        <f t="shared" si="7"/>
        <v>0.6</v>
      </c>
      <c r="AF19" s="312" t="s">
        <v>212</v>
      </c>
      <c r="AG19" s="300">
        <v>8746</v>
      </c>
      <c r="AH19" s="134">
        <f t="shared" si="8"/>
        <v>2.8</v>
      </c>
      <c r="AI19" s="288">
        <f>ROUND(AG19/+'２表（第1表）'!O$49,2)</f>
        <v>3.57</v>
      </c>
      <c r="AJ19" s="300">
        <f t="shared" si="11"/>
        <v>48179</v>
      </c>
      <c r="AK19" s="134">
        <f t="shared" si="9"/>
        <v>5.9</v>
      </c>
      <c r="AL19" s="288">
        <f>ROUND(AJ19/+'２表（第1表）'!P$49,2)</f>
        <v>2.1</v>
      </c>
      <c r="AM19" s="50"/>
      <c r="AN19" s="50"/>
      <c r="AO19" s="50"/>
    </row>
    <row r="20" spans="1:41" ht="21.75" customHeight="1">
      <c r="A20" s="287" t="s">
        <v>213</v>
      </c>
      <c r="B20" s="305"/>
      <c r="C20" s="300">
        <v>68</v>
      </c>
      <c r="D20" s="134">
        <f t="shared" si="10"/>
        <v>0.4</v>
      </c>
      <c r="E20" s="288">
        <f>ROUND(C20/+'２表（第1表）'!E$49,2)</f>
        <v>11.33</v>
      </c>
      <c r="F20" s="300">
        <v>187</v>
      </c>
      <c r="G20" s="134">
        <f t="shared" si="0"/>
        <v>0.2</v>
      </c>
      <c r="H20" s="288">
        <f>ROUND(F20/+'２表（第1表）'!F$49,2)</f>
        <v>0.2</v>
      </c>
      <c r="I20" s="300">
        <v>0</v>
      </c>
      <c r="J20" s="134"/>
      <c r="K20" s="599" t="s">
        <v>425</v>
      </c>
      <c r="L20" s="300">
        <v>315</v>
      </c>
      <c r="M20" s="134">
        <f t="shared" si="1"/>
        <v>0.3</v>
      </c>
      <c r="N20" s="288">
        <f>ROUND(L20/+'２表（第1表）'!H$49,2)</f>
        <v>0.04</v>
      </c>
      <c r="O20" s="300">
        <v>40</v>
      </c>
      <c r="P20" s="134">
        <f t="shared" si="2"/>
        <v>0</v>
      </c>
      <c r="Q20" s="288">
        <f>ROUND(O20/+'２表（第1表）'!I$49,2)</f>
        <v>0</v>
      </c>
      <c r="R20" s="300">
        <v>0</v>
      </c>
      <c r="S20" s="134">
        <f aca="true" t="shared" si="12" ref="S20:S26">ROUND(+R20/R$30*100,1)</f>
        <v>0</v>
      </c>
      <c r="T20" s="288">
        <f>ROUND(R20/+'２表（第1表）'!J$49,2)</f>
        <v>0</v>
      </c>
      <c r="U20" s="300">
        <v>23</v>
      </c>
      <c r="V20" s="134">
        <f t="shared" si="4"/>
        <v>0.1</v>
      </c>
      <c r="W20" s="288">
        <f>ROUND(U20/+'２表（第1表）'!K$49,2)</f>
        <v>0.05</v>
      </c>
      <c r="X20" s="300">
        <v>49</v>
      </c>
      <c r="Y20" s="134">
        <f aca="true" t="shared" si="13" ref="Y20:Y27">ROUND(+X20/X$30*100,1)</f>
        <v>0.4</v>
      </c>
      <c r="Z20" s="288">
        <f>ROUND(X20/+'２表（第1表）'!L$49,2)</f>
        <v>0.56</v>
      </c>
      <c r="AA20" s="300">
        <v>0</v>
      </c>
      <c r="AB20" s="134">
        <f t="shared" si="6"/>
        <v>0</v>
      </c>
      <c r="AC20" s="288">
        <f>ROUND(AA20/+'２表（第1表）'!M$49,2)</f>
        <v>0</v>
      </c>
      <c r="AD20" s="300">
        <v>0</v>
      </c>
      <c r="AE20" s="134">
        <f t="shared" si="7"/>
        <v>0</v>
      </c>
      <c r="AF20" s="312" t="s">
        <v>214</v>
      </c>
      <c r="AG20" s="300">
        <v>268</v>
      </c>
      <c r="AH20" s="134">
        <f t="shared" si="8"/>
        <v>0.1</v>
      </c>
      <c r="AI20" s="288">
        <f>ROUND(AG20/+'２表（第1表）'!O$49,2)</f>
        <v>0.11</v>
      </c>
      <c r="AJ20" s="300">
        <f t="shared" si="11"/>
        <v>950</v>
      </c>
      <c r="AK20" s="134">
        <f t="shared" si="9"/>
        <v>0.1</v>
      </c>
      <c r="AL20" s="288">
        <f>ROUND(AJ20/+'２表（第1表）'!P$49,2)</f>
        <v>0.04</v>
      </c>
      <c r="AM20" s="50"/>
      <c r="AN20" s="50"/>
      <c r="AO20" s="50"/>
    </row>
    <row r="21" spans="1:41" ht="21.75" customHeight="1">
      <c r="A21" s="287" t="s">
        <v>215</v>
      </c>
      <c r="B21" s="305"/>
      <c r="C21" s="300">
        <v>138</v>
      </c>
      <c r="D21" s="134">
        <f t="shared" si="10"/>
        <v>0.9</v>
      </c>
      <c r="E21" s="288">
        <f>ROUND(C21/+'２表（第1表）'!E$49,2)</f>
        <v>23</v>
      </c>
      <c r="F21" s="300">
        <v>249</v>
      </c>
      <c r="G21" s="134">
        <f t="shared" si="0"/>
        <v>0.2</v>
      </c>
      <c r="H21" s="288">
        <f>ROUND(F21/+'２表（第1表）'!F$49,2)</f>
        <v>0.27</v>
      </c>
      <c r="I21" s="300">
        <v>0</v>
      </c>
      <c r="J21" s="134"/>
      <c r="K21" s="599" t="s">
        <v>425</v>
      </c>
      <c r="L21" s="300">
        <v>271</v>
      </c>
      <c r="M21" s="134">
        <f t="shared" si="1"/>
        <v>0.2</v>
      </c>
      <c r="N21" s="288">
        <f>ROUND(L21/+'２表（第1表）'!H$49,2)</f>
        <v>0.04</v>
      </c>
      <c r="O21" s="300">
        <v>455</v>
      </c>
      <c r="P21" s="134">
        <f t="shared" si="2"/>
        <v>0.3</v>
      </c>
      <c r="Q21" s="288">
        <f>ROUND(O21/+'２表（第1表）'!I$49,2)</f>
        <v>0.05</v>
      </c>
      <c r="R21" s="300">
        <v>0</v>
      </c>
      <c r="S21" s="134">
        <f t="shared" si="12"/>
        <v>0</v>
      </c>
      <c r="T21" s="288">
        <f>ROUND(R21/+'２表（第1表）'!J$49,2)</f>
        <v>0</v>
      </c>
      <c r="U21" s="300">
        <v>58</v>
      </c>
      <c r="V21" s="134">
        <f t="shared" si="4"/>
        <v>0.2</v>
      </c>
      <c r="W21" s="288">
        <f>ROUND(U21/+'２表（第1表）'!K$49,2)</f>
        <v>0.13</v>
      </c>
      <c r="X21" s="300">
        <v>46</v>
      </c>
      <c r="Y21" s="134">
        <f t="shared" si="13"/>
        <v>0.4</v>
      </c>
      <c r="Z21" s="288">
        <f>ROUND(X21/+'２表（第1表）'!L$49,2)</f>
        <v>0.52</v>
      </c>
      <c r="AA21" s="300">
        <v>38</v>
      </c>
      <c r="AB21" s="134">
        <f t="shared" si="6"/>
        <v>0.5</v>
      </c>
      <c r="AC21" s="288">
        <f>ROUND(AA21/+'２表（第1表）'!M$49,2)</f>
        <v>0.31</v>
      </c>
      <c r="AD21" s="300">
        <v>0</v>
      </c>
      <c r="AE21" s="134">
        <f t="shared" si="7"/>
        <v>0</v>
      </c>
      <c r="AF21" s="312" t="s">
        <v>216</v>
      </c>
      <c r="AG21" s="300">
        <v>622</v>
      </c>
      <c r="AH21" s="134">
        <f t="shared" si="8"/>
        <v>0.2</v>
      </c>
      <c r="AI21" s="288">
        <f>ROUND(AG21/+'２表（第1表）'!O$49,2)</f>
        <v>0.25</v>
      </c>
      <c r="AJ21" s="300">
        <f t="shared" si="11"/>
        <v>1877</v>
      </c>
      <c r="AK21" s="134">
        <f t="shared" si="9"/>
        <v>0.2</v>
      </c>
      <c r="AL21" s="288">
        <f>ROUND(AJ21/+'２表（第1表）'!P$49,2)</f>
        <v>0.08</v>
      </c>
      <c r="AM21" s="50"/>
      <c r="AN21" s="50"/>
      <c r="AO21" s="50"/>
    </row>
    <row r="22" spans="1:41" ht="21.75" customHeight="1">
      <c r="A22" s="287" t="s">
        <v>217</v>
      </c>
      <c r="B22" s="305"/>
      <c r="C22" s="300">
        <v>405</v>
      </c>
      <c r="D22" s="134">
        <f t="shared" si="10"/>
        <v>2.5</v>
      </c>
      <c r="E22" s="288">
        <f>ROUND(C22/+'２表（第1表）'!E$49,2)</f>
        <v>67.5</v>
      </c>
      <c r="F22" s="300">
        <v>9734</v>
      </c>
      <c r="G22" s="134">
        <f t="shared" si="0"/>
        <v>9.6</v>
      </c>
      <c r="H22" s="288">
        <f>ROUND(F22/+'２表（第1表）'!F$49,2)</f>
        <v>10.48</v>
      </c>
      <c r="I22" s="300">
        <v>0</v>
      </c>
      <c r="J22" s="134"/>
      <c r="K22" s="599" t="s">
        <v>425</v>
      </c>
      <c r="L22" s="300">
        <v>2109</v>
      </c>
      <c r="M22" s="134">
        <f t="shared" si="1"/>
        <v>1.7</v>
      </c>
      <c r="N22" s="288">
        <f>ROUND(L22/+'２表（第1表）'!H$49,2)</f>
        <v>0.29</v>
      </c>
      <c r="O22" s="300">
        <v>7155</v>
      </c>
      <c r="P22" s="134">
        <f t="shared" si="2"/>
        <v>4.3</v>
      </c>
      <c r="Q22" s="288">
        <f>ROUND(O22/+'２表（第1表）'!I$49,2)</f>
        <v>0.81</v>
      </c>
      <c r="R22" s="300">
        <v>1339</v>
      </c>
      <c r="S22" s="134">
        <f t="shared" si="12"/>
        <v>3.9</v>
      </c>
      <c r="T22" s="288">
        <f>ROUND(R22/+'２表（第1表）'!J$49,2)</f>
        <v>0.49</v>
      </c>
      <c r="U22" s="300">
        <v>1527</v>
      </c>
      <c r="V22" s="134">
        <f t="shared" si="4"/>
        <v>5.9</v>
      </c>
      <c r="W22" s="288">
        <f>ROUND(U22/+'２表（第1表）'!K$49,2)</f>
        <v>3.34</v>
      </c>
      <c r="X22" s="300">
        <v>0</v>
      </c>
      <c r="Y22" s="134">
        <f t="shared" si="13"/>
        <v>0</v>
      </c>
      <c r="Z22" s="288">
        <f>ROUND(X22/+'２表（第1表）'!L$49,2)</f>
        <v>0</v>
      </c>
      <c r="AA22" s="300">
        <v>422</v>
      </c>
      <c r="AB22" s="134">
        <f t="shared" si="6"/>
        <v>5.1</v>
      </c>
      <c r="AC22" s="288">
        <f>ROUND(AA22/+'２表（第1表）'!M$49,2)</f>
        <v>3.4</v>
      </c>
      <c r="AD22" s="300">
        <v>0</v>
      </c>
      <c r="AE22" s="134">
        <f t="shared" si="7"/>
        <v>0</v>
      </c>
      <c r="AF22" s="312" t="s">
        <v>203</v>
      </c>
      <c r="AG22" s="300">
        <v>18132</v>
      </c>
      <c r="AH22" s="134">
        <f t="shared" si="8"/>
        <v>5.8</v>
      </c>
      <c r="AI22" s="288">
        <f>ROUND(AG22/+'２表（第1表）'!O$49,2)</f>
        <v>7.39</v>
      </c>
      <c r="AJ22" s="300">
        <f t="shared" si="11"/>
        <v>40823</v>
      </c>
      <c r="AK22" s="134">
        <f t="shared" si="9"/>
        <v>5</v>
      </c>
      <c r="AL22" s="288">
        <f>ROUND(AJ22/+'２表（第1表）'!P$49,2)</f>
        <v>1.78</v>
      </c>
      <c r="AM22" s="50"/>
      <c r="AN22" s="50"/>
      <c r="AO22" s="50"/>
    </row>
    <row r="23" spans="1:41" ht="21.75" customHeight="1">
      <c r="A23" s="287" t="s">
        <v>218</v>
      </c>
      <c r="B23" s="305"/>
      <c r="C23" s="300">
        <v>7</v>
      </c>
      <c r="D23" s="134">
        <f t="shared" si="10"/>
        <v>0</v>
      </c>
      <c r="E23" s="288">
        <f>ROUND(C23/+'２表（第1表）'!E$49,2)</f>
        <v>1.17</v>
      </c>
      <c r="F23" s="300">
        <v>154</v>
      </c>
      <c r="G23" s="134">
        <f t="shared" si="0"/>
        <v>0.2</v>
      </c>
      <c r="H23" s="288">
        <f>ROUND(F23/+'２表（第1表）'!F$49,2)</f>
        <v>0.17</v>
      </c>
      <c r="I23" s="300">
        <v>0</v>
      </c>
      <c r="J23" s="134"/>
      <c r="K23" s="599" t="s">
        <v>425</v>
      </c>
      <c r="L23" s="300">
        <v>0</v>
      </c>
      <c r="M23" s="134">
        <f t="shared" si="1"/>
        <v>0</v>
      </c>
      <c r="N23" s="288">
        <f>ROUND(L23/+'２表（第1表）'!H$49,2)</f>
        <v>0</v>
      </c>
      <c r="O23" s="300">
        <v>127</v>
      </c>
      <c r="P23" s="134">
        <f t="shared" si="2"/>
        <v>0.1</v>
      </c>
      <c r="Q23" s="288">
        <f>ROUND(O23/+'２表（第1表）'!I$49,2)</f>
        <v>0.01</v>
      </c>
      <c r="R23" s="300">
        <v>238</v>
      </c>
      <c r="S23" s="134">
        <f t="shared" si="12"/>
        <v>0.7</v>
      </c>
      <c r="T23" s="288">
        <f>ROUND(R23/+'２表（第1表）'!J$49,2)</f>
        <v>0.09</v>
      </c>
      <c r="U23" s="300">
        <v>0</v>
      </c>
      <c r="V23" s="134">
        <f t="shared" si="4"/>
        <v>0</v>
      </c>
      <c r="W23" s="288">
        <f>ROUND(U23/+'２表（第1表）'!K$49,2)</f>
        <v>0</v>
      </c>
      <c r="X23" s="300">
        <v>0</v>
      </c>
      <c r="Y23" s="134">
        <f t="shared" si="13"/>
        <v>0</v>
      </c>
      <c r="Z23" s="288">
        <f>ROUND(X23/+'２表（第1表）'!L$49,2)</f>
        <v>0</v>
      </c>
      <c r="AA23" s="300">
        <v>0</v>
      </c>
      <c r="AB23" s="134">
        <f t="shared" si="6"/>
        <v>0</v>
      </c>
      <c r="AC23" s="288">
        <f>ROUND(AA23/+'２表（第1表）'!M$49,2)</f>
        <v>0</v>
      </c>
      <c r="AD23" s="300">
        <v>0</v>
      </c>
      <c r="AE23" s="134">
        <f t="shared" si="7"/>
        <v>0</v>
      </c>
      <c r="AF23" s="312" t="s">
        <v>219</v>
      </c>
      <c r="AG23" s="300">
        <v>14</v>
      </c>
      <c r="AH23" s="134">
        <f t="shared" si="8"/>
        <v>0</v>
      </c>
      <c r="AI23" s="288">
        <f>ROUND(AG23/+'２表（第1表）'!O$49,2)</f>
        <v>0.01</v>
      </c>
      <c r="AJ23" s="300">
        <f t="shared" si="11"/>
        <v>540</v>
      </c>
      <c r="AK23" s="134">
        <f t="shared" si="9"/>
        <v>0.1</v>
      </c>
      <c r="AL23" s="288">
        <f>ROUND(AJ23/+'２表（第1表）'!P$49,2)</f>
        <v>0.02</v>
      </c>
      <c r="AM23" s="50"/>
      <c r="AN23" s="50"/>
      <c r="AO23" s="50"/>
    </row>
    <row r="24" spans="1:41" ht="21.75" customHeight="1">
      <c r="A24" s="287" t="s">
        <v>220</v>
      </c>
      <c r="B24" s="305"/>
      <c r="C24" s="300">
        <v>0</v>
      </c>
      <c r="D24" s="134">
        <f t="shared" si="10"/>
        <v>0</v>
      </c>
      <c r="E24" s="288">
        <f>ROUND(C24/+'２表（第1表）'!E$49,2)</f>
        <v>0</v>
      </c>
      <c r="F24" s="300">
        <v>311</v>
      </c>
      <c r="G24" s="134">
        <f t="shared" si="0"/>
        <v>0.3</v>
      </c>
      <c r="H24" s="288">
        <f>ROUND(F24/+'２表（第1表）'!F$49,2)</f>
        <v>0.33</v>
      </c>
      <c r="I24" s="300">
        <v>0</v>
      </c>
      <c r="J24" s="134"/>
      <c r="K24" s="599" t="s">
        <v>425</v>
      </c>
      <c r="L24" s="300">
        <v>1264</v>
      </c>
      <c r="M24" s="134">
        <f t="shared" si="1"/>
        <v>1</v>
      </c>
      <c r="N24" s="288">
        <f>ROUND(L24/+'２表（第1表）'!H$49,2)</f>
        <v>0.17</v>
      </c>
      <c r="O24" s="300">
        <v>738</v>
      </c>
      <c r="P24" s="134">
        <f t="shared" si="2"/>
        <v>0.4</v>
      </c>
      <c r="Q24" s="288">
        <f>ROUND(O24/+'２表（第1表）'!I$49,2)</f>
        <v>0.08</v>
      </c>
      <c r="R24" s="300">
        <v>126</v>
      </c>
      <c r="S24" s="134">
        <f t="shared" si="12"/>
        <v>0.4</v>
      </c>
      <c r="T24" s="288">
        <f>ROUND(R24/+'２表（第1表）'!J$49,2)</f>
        <v>0.05</v>
      </c>
      <c r="U24" s="300">
        <v>53</v>
      </c>
      <c r="V24" s="134">
        <f t="shared" si="4"/>
        <v>0.2</v>
      </c>
      <c r="W24" s="288">
        <f>ROUND(U24/+'２表（第1表）'!K$49,2)</f>
        <v>0.12</v>
      </c>
      <c r="X24" s="300">
        <v>0</v>
      </c>
      <c r="Y24" s="134">
        <f t="shared" si="13"/>
        <v>0</v>
      </c>
      <c r="Z24" s="288">
        <f>ROUND(X24/+'２表（第1表）'!L$49,2)</f>
        <v>0</v>
      </c>
      <c r="AA24" s="300">
        <v>0</v>
      </c>
      <c r="AB24" s="134">
        <f t="shared" si="6"/>
        <v>0</v>
      </c>
      <c r="AC24" s="288">
        <f>ROUND(AA24/+'２表（第1表）'!M$49,2)</f>
        <v>0</v>
      </c>
      <c r="AD24" s="300">
        <v>0</v>
      </c>
      <c r="AE24" s="134">
        <f t="shared" si="7"/>
        <v>0</v>
      </c>
      <c r="AF24" s="312" t="s">
        <v>221</v>
      </c>
      <c r="AG24" s="300">
        <v>417</v>
      </c>
      <c r="AH24" s="134">
        <f t="shared" si="8"/>
        <v>0.1</v>
      </c>
      <c r="AI24" s="288">
        <f>ROUND(AG24/+'２表（第1表）'!O$49,2)</f>
        <v>0.17</v>
      </c>
      <c r="AJ24" s="300">
        <f t="shared" si="11"/>
        <v>2909</v>
      </c>
      <c r="AK24" s="134">
        <f t="shared" si="9"/>
        <v>0.4</v>
      </c>
      <c r="AL24" s="288">
        <f>ROUND(AJ24/+'２表（第1表）'!P$49,2)</f>
        <v>0.13</v>
      </c>
      <c r="AM24" s="50"/>
      <c r="AN24" s="50"/>
      <c r="AO24" s="50"/>
    </row>
    <row r="25" spans="1:41" ht="21.75" customHeight="1">
      <c r="A25" s="287" t="s">
        <v>222</v>
      </c>
      <c r="B25" s="305"/>
      <c r="C25" s="300">
        <v>0</v>
      </c>
      <c r="D25" s="134">
        <f t="shared" si="10"/>
        <v>0</v>
      </c>
      <c r="E25" s="288">
        <f>ROUND(C25/+'２表（第1表）'!E$49,2)</f>
        <v>0</v>
      </c>
      <c r="F25" s="300">
        <v>0</v>
      </c>
      <c r="G25" s="134">
        <f t="shared" si="0"/>
        <v>0</v>
      </c>
      <c r="H25" s="288">
        <f>ROUND(F25/+'２表（第1表）'!F$49,2)</f>
        <v>0</v>
      </c>
      <c r="I25" s="300">
        <v>0</v>
      </c>
      <c r="J25" s="134"/>
      <c r="K25" s="599" t="s">
        <v>425</v>
      </c>
      <c r="L25" s="300">
        <v>0</v>
      </c>
      <c r="M25" s="134">
        <f t="shared" si="1"/>
        <v>0</v>
      </c>
      <c r="N25" s="288">
        <f>ROUND(L25/+'２表（第1表）'!H$49,2)</f>
        <v>0</v>
      </c>
      <c r="O25" s="300">
        <v>0</v>
      </c>
      <c r="P25" s="134">
        <f t="shared" si="2"/>
        <v>0</v>
      </c>
      <c r="Q25" s="288">
        <f>ROUND(O25/+'２表（第1表）'!I$49,2)</f>
        <v>0</v>
      </c>
      <c r="R25" s="300">
        <v>0</v>
      </c>
      <c r="S25" s="134">
        <f t="shared" si="12"/>
        <v>0</v>
      </c>
      <c r="T25" s="288">
        <f>ROUND(R25/+'２表（第1表）'!J$49,2)</f>
        <v>0</v>
      </c>
      <c r="U25" s="300">
        <v>0</v>
      </c>
      <c r="V25" s="134">
        <f t="shared" si="4"/>
        <v>0</v>
      </c>
      <c r="W25" s="288">
        <f>ROUND(U25/+'２表（第1表）'!K$49,2)</f>
        <v>0</v>
      </c>
      <c r="X25" s="300">
        <v>0</v>
      </c>
      <c r="Y25" s="134">
        <f t="shared" si="13"/>
        <v>0</v>
      </c>
      <c r="Z25" s="288">
        <f>ROUND(X25/+'２表（第1表）'!L$49,2)</f>
        <v>0</v>
      </c>
      <c r="AA25" s="300">
        <v>0</v>
      </c>
      <c r="AB25" s="134">
        <f t="shared" si="6"/>
        <v>0</v>
      </c>
      <c r="AC25" s="288">
        <f>ROUND(AA25/+'２表（第1表）'!M$49,2)</f>
        <v>0</v>
      </c>
      <c r="AD25" s="300">
        <v>0</v>
      </c>
      <c r="AE25" s="134">
        <f aca="true" t="shared" si="14" ref="AE25:AE30">ROUND(+AD25/AD$30*100,1)</f>
        <v>0</v>
      </c>
      <c r="AF25" s="312" t="s">
        <v>223</v>
      </c>
      <c r="AG25" s="300">
        <v>0</v>
      </c>
      <c r="AH25" s="134">
        <f t="shared" si="8"/>
        <v>0</v>
      </c>
      <c r="AI25" s="288">
        <f>ROUND(AG25/+'２表（第1表）'!O$49,2)</f>
        <v>0</v>
      </c>
      <c r="AJ25" s="300">
        <f t="shared" si="11"/>
        <v>0</v>
      </c>
      <c r="AK25" s="134">
        <f t="shared" si="9"/>
        <v>0</v>
      </c>
      <c r="AL25" s="288">
        <f>ROUND(AJ25/+'２表（第1表）'!P$49,2)</f>
        <v>0</v>
      </c>
      <c r="AM25" s="50"/>
      <c r="AN25" s="50"/>
      <c r="AO25" s="50"/>
    </row>
    <row r="26" spans="1:41" ht="21.75" customHeight="1">
      <c r="A26" s="290" t="s">
        <v>224</v>
      </c>
      <c r="B26" s="306"/>
      <c r="C26" s="300">
        <v>228</v>
      </c>
      <c r="D26" s="134">
        <f t="shared" si="10"/>
        <v>1.4</v>
      </c>
      <c r="E26" s="288">
        <f>ROUND(C26/+'２表（第1表）'!E$49,2)</f>
        <v>38</v>
      </c>
      <c r="F26" s="300">
        <v>4345</v>
      </c>
      <c r="G26" s="134">
        <f t="shared" si="0"/>
        <v>4.3</v>
      </c>
      <c r="H26" s="288">
        <f>ROUND(F26/+'２表（第1表）'!F$49,2)</f>
        <v>4.68</v>
      </c>
      <c r="I26" s="300">
        <v>0</v>
      </c>
      <c r="J26" s="134"/>
      <c r="K26" s="599" t="s">
        <v>425</v>
      </c>
      <c r="L26" s="300">
        <v>14474</v>
      </c>
      <c r="M26" s="134">
        <f t="shared" si="1"/>
        <v>11.6</v>
      </c>
      <c r="N26" s="288">
        <f>ROUND(L26/+'２表（第1表）'!H$49,2)</f>
        <v>1.98</v>
      </c>
      <c r="O26" s="300">
        <v>34631</v>
      </c>
      <c r="P26" s="134">
        <f t="shared" si="2"/>
        <v>20.7</v>
      </c>
      <c r="Q26" s="288">
        <f>ROUND(O26/+'２表（第1表）'!I$49,2)</f>
        <v>3.94</v>
      </c>
      <c r="R26" s="300">
        <v>0</v>
      </c>
      <c r="S26" s="134">
        <f t="shared" si="12"/>
        <v>0</v>
      </c>
      <c r="T26" s="288">
        <f>ROUND(R26/+'２表（第1表）'!J$49,2)</f>
        <v>0</v>
      </c>
      <c r="U26" s="300">
        <v>1354</v>
      </c>
      <c r="V26" s="134">
        <f t="shared" si="4"/>
        <v>5.3</v>
      </c>
      <c r="W26" s="288">
        <f>ROUND(U26/+'２表（第1表）'!K$49,2)</f>
        <v>2.96</v>
      </c>
      <c r="X26" s="300">
        <v>588</v>
      </c>
      <c r="Y26" s="134">
        <f t="shared" si="13"/>
        <v>4.8</v>
      </c>
      <c r="Z26" s="288">
        <f>ROUND(X26/+'２表（第1表）'!L$49,2)</f>
        <v>6.68</v>
      </c>
      <c r="AA26" s="300">
        <v>556</v>
      </c>
      <c r="AB26" s="134">
        <f t="shared" si="6"/>
        <v>6.7</v>
      </c>
      <c r="AC26" s="288">
        <f>ROUND(AA26/+'２表（第1表）'!M$49,2)</f>
        <v>4.48</v>
      </c>
      <c r="AD26" s="300">
        <v>423</v>
      </c>
      <c r="AE26" s="134">
        <f t="shared" si="14"/>
        <v>2.6</v>
      </c>
      <c r="AF26" s="312" t="s">
        <v>205</v>
      </c>
      <c r="AG26" s="300">
        <v>33605</v>
      </c>
      <c r="AH26" s="134">
        <f t="shared" si="8"/>
        <v>10.7</v>
      </c>
      <c r="AI26" s="288">
        <f>ROUND(AG26/+'２表（第1表）'!O$49,2)</f>
        <v>13.7</v>
      </c>
      <c r="AJ26" s="300">
        <f t="shared" si="11"/>
        <v>90204</v>
      </c>
      <c r="AK26" s="134">
        <f t="shared" si="9"/>
        <v>11</v>
      </c>
      <c r="AL26" s="288">
        <f>ROUND(AJ26/+'２表（第1表）'!P$49,2)</f>
        <v>3.93</v>
      </c>
      <c r="AM26" s="50"/>
      <c r="AN26" s="50"/>
      <c r="AO26" s="50"/>
    </row>
    <row r="27" spans="1:41" ht="21.75" customHeight="1">
      <c r="A27" s="287" t="s">
        <v>225</v>
      </c>
      <c r="B27" s="305"/>
      <c r="C27" s="300">
        <v>0</v>
      </c>
      <c r="D27" s="134">
        <f t="shared" si="10"/>
        <v>0</v>
      </c>
      <c r="E27" s="288">
        <f>ROUND(C27/+'２表（第1表）'!E$49,2)</f>
        <v>0</v>
      </c>
      <c r="F27" s="300">
        <v>0</v>
      </c>
      <c r="G27" s="134">
        <f t="shared" si="0"/>
        <v>0</v>
      </c>
      <c r="H27" s="288">
        <f>ROUND(F27/+'２表（第1表）'!F$49,2)</f>
        <v>0</v>
      </c>
      <c r="I27" s="300">
        <v>0</v>
      </c>
      <c r="J27" s="134"/>
      <c r="K27" s="599" t="s">
        <v>425</v>
      </c>
      <c r="L27" s="300">
        <v>0</v>
      </c>
      <c r="M27" s="134">
        <f t="shared" si="1"/>
        <v>0</v>
      </c>
      <c r="N27" s="288">
        <f>ROUND(L27/+'２表（第1表）'!H$49,2)</f>
        <v>0</v>
      </c>
      <c r="O27" s="300">
        <v>0</v>
      </c>
      <c r="P27" s="134">
        <f t="shared" si="2"/>
        <v>0</v>
      </c>
      <c r="Q27" s="288">
        <f>ROUND(O27/+'２表（第1表）'!I$49,2)</f>
        <v>0</v>
      </c>
      <c r="R27" s="300">
        <v>0</v>
      </c>
      <c r="S27" s="134">
        <f>ROUND(+R27/R$30*100,1)</f>
        <v>0</v>
      </c>
      <c r="T27" s="288">
        <f>ROUND(R27/+'２表（第1表）'!J$49,2)</f>
        <v>0</v>
      </c>
      <c r="U27" s="300">
        <v>0</v>
      </c>
      <c r="V27" s="134">
        <f t="shared" si="4"/>
        <v>0</v>
      </c>
      <c r="W27" s="288">
        <f>ROUND(U27/+'２表（第1表）'!K$49,2)</f>
        <v>0</v>
      </c>
      <c r="X27" s="300">
        <v>0</v>
      </c>
      <c r="Y27" s="134">
        <f t="shared" si="13"/>
        <v>0</v>
      </c>
      <c r="Z27" s="288">
        <f>ROUND(X27/+'２表（第1表）'!L$49,2)</f>
        <v>0</v>
      </c>
      <c r="AA27" s="300">
        <v>0</v>
      </c>
      <c r="AB27" s="134">
        <f t="shared" si="6"/>
        <v>0</v>
      </c>
      <c r="AC27" s="288">
        <f>ROUND(AA27/+'２表（第1表）'!M$49,2)</f>
        <v>0</v>
      </c>
      <c r="AD27" s="300">
        <v>0</v>
      </c>
      <c r="AE27" s="134">
        <f t="shared" si="14"/>
        <v>0</v>
      </c>
      <c r="AF27" s="312" t="s">
        <v>226</v>
      </c>
      <c r="AG27" s="300">
        <v>0</v>
      </c>
      <c r="AH27" s="134">
        <f t="shared" si="8"/>
        <v>0</v>
      </c>
      <c r="AI27" s="288">
        <f>ROUND(AG27/+'２表（第1表）'!O$49,2)</f>
        <v>0</v>
      </c>
      <c r="AJ27" s="300">
        <f t="shared" si="11"/>
        <v>0</v>
      </c>
      <c r="AK27" s="134">
        <f t="shared" si="9"/>
        <v>0</v>
      </c>
      <c r="AL27" s="288">
        <f>ROUND(AJ27/+'２表（第1表）'!P$49,2)</f>
        <v>0</v>
      </c>
      <c r="AM27" s="50"/>
      <c r="AN27" s="50"/>
      <c r="AO27" s="50"/>
    </row>
    <row r="28" spans="1:41" ht="21.75" customHeight="1">
      <c r="A28" s="287" t="s">
        <v>227</v>
      </c>
      <c r="B28" s="305"/>
      <c r="C28" s="300">
        <v>0</v>
      </c>
      <c r="D28" s="134">
        <f t="shared" si="10"/>
        <v>0</v>
      </c>
      <c r="E28" s="288">
        <f>ROUND(C28/+'２表（第1表）'!E$49,2)</f>
        <v>0</v>
      </c>
      <c r="F28" s="300">
        <v>21</v>
      </c>
      <c r="G28" s="134">
        <f t="shared" si="0"/>
        <v>0</v>
      </c>
      <c r="H28" s="288">
        <f>ROUND(F28/+'２表（第1表）'!F$49,2)</f>
        <v>0.02</v>
      </c>
      <c r="I28" s="300">
        <v>0</v>
      </c>
      <c r="J28" s="134"/>
      <c r="K28" s="599" t="s">
        <v>425</v>
      </c>
      <c r="L28" s="300">
        <v>0</v>
      </c>
      <c r="M28" s="134">
        <f t="shared" si="1"/>
        <v>0</v>
      </c>
      <c r="N28" s="288">
        <f>ROUND(L28/+'２表（第1表）'!H$49,2)</f>
        <v>0</v>
      </c>
      <c r="O28" s="300">
        <v>0</v>
      </c>
      <c r="P28" s="134">
        <f t="shared" si="2"/>
        <v>0</v>
      </c>
      <c r="Q28" s="288">
        <f>ROUND(O28/+'２表（第1表）'!I$49,2)</f>
        <v>0</v>
      </c>
      <c r="R28" s="300">
        <v>0</v>
      </c>
      <c r="S28" s="134">
        <f>ROUND(+R28/R$30*100,1)</f>
        <v>0</v>
      </c>
      <c r="T28" s="288">
        <f>ROUND(R28/+'２表（第1表）'!J$49,2)</f>
        <v>0</v>
      </c>
      <c r="U28" s="300">
        <v>0</v>
      </c>
      <c r="V28" s="134">
        <f t="shared" si="4"/>
        <v>0</v>
      </c>
      <c r="W28" s="288">
        <f>ROUND(U28/+'２表（第1表）'!K$49,2)</f>
        <v>0</v>
      </c>
      <c r="X28" s="300">
        <v>0</v>
      </c>
      <c r="Y28" s="134">
        <f>ROUND(+X28/X$30*100,1)</f>
        <v>0</v>
      </c>
      <c r="Z28" s="288">
        <f>ROUND(X28/+'２表（第1表）'!L$49,2)</f>
        <v>0</v>
      </c>
      <c r="AA28" s="300">
        <v>0</v>
      </c>
      <c r="AB28" s="134">
        <f t="shared" si="6"/>
        <v>0</v>
      </c>
      <c r="AC28" s="288">
        <f>ROUND(AA28/+'２表（第1表）'!M$49,2)</f>
        <v>0</v>
      </c>
      <c r="AD28" s="300">
        <v>0</v>
      </c>
      <c r="AE28" s="134">
        <f t="shared" si="14"/>
        <v>0</v>
      </c>
      <c r="AF28" s="312" t="s">
        <v>203</v>
      </c>
      <c r="AG28" s="300">
        <v>0</v>
      </c>
      <c r="AH28" s="134">
        <f t="shared" si="8"/>
        <v>0</v>
      </c>
      <c r="AI28" s="288">
        <f>ROUND(AG28/+'２表（第1表）'!O$49,2)</f>
        <v>0</v>
      </c>
      <c r="AJ28" s="300">
        <f t="shared" si="11"/>
        <v>21</v>
      </c>
      <c r="AK28" s="134">
        <f t="shared" si="9"/>
        <v>0</v>
      </c>
      <c r="AL28" s="288">
        <f>ROUND(AJ28/+'２表（第1表）'!P$49,2)</f>
        <v>0</v>
      </c>
      <c r="AM28" s="50"/>
      <c r="AN28" s="50"/>
      <c r="AO28" s="50"/>
    </row>
    <row r="29" spans="1:41" ht="21.75" customHeight="1">
      <c r="A29" s="287" t="s">
        <v>228</v>
      </c>
      <c r="B29" s="305"/>
      <c r="C29" s="300">
        <v>859</v>
      </c>
      <c r="D29" s="134">
        <f t="shared" si="10"/>
        <v>5.4</v>
      </c>
      <c r="E29" s="288">
        <f>ROUND(C29/+'２表（第1表）'!E$49,2)</f>
        <v>143.17</v>
      </c>
      <c r="F29" s="300">
        <v>8392</v>
      </c>
      <c r="G29" s="134">
        <f t="shared" si="0"/>
        <v>8.3</v>
      </c>
      <c r="H29" s="288">
        <f>ROUND(F29/+'２表（第1表）'!F$49,2)</f>
        <v>9.03</v>
      </c>
      <c r="I29" s="300">
        <v>0</v>
      </c>
      <c r="J29" s="134"/>
      <c r="K29" s="599" t="s">
        <v>425</v>
      </c>
      <c r="L29" s="300">
        <v>17697</v>
      </c>
      <c r="M29" s="134">
        <f t="shared" si="1"/>
        <v>14.2</v>
      </c>
      <c r="N29" s="288">
        <f>ROUND(L29/+'２表（第1表）'!H$49,2)</f>
        <v>2.42</v>
      </c>
      <c r="O29" s="300">
        <v>14380</v>
      </c>
      <c r="P29" s="134">
        <f t="shared" si="2"/>
        <v>8.6</v>
      </c>
      <c r="Q29" s="288">
        <f>ROUND(O29/+'２表（第1表）'!I$49,2)</f>
        <v>1.63</v>
      </c>
      <c r="R29" s="300">
        <v>8299</v>
      </c>
      <c r="S29" s="134">
        <f>ROUND(+R29/R$30*100,1)</f>
        <v>24.1</v>
      </c>
      <c r="T29" s="288">
        <f>ROUND(R29/+'２表（第1表）'!J$49,2)</f>
        <v>3.01</v>
      </c>
      <c r="U29" s="300">
        <v>343</v>
      </c>
      <c r="V29" s="134">
        <f t="shared" si="4"/>
        <v>1.3</v>
      </c>
      <c r="W29" s="288">
        <f>ROUND(U29/+'２表（第1表）'!K$49,2)</f>
        <v>0.75</v>
      </c>
      <c r="X29" s="300">
        <v>342</v>
      </c>
      <c r="Y29" s="134">
        <f>ROUND(+X29/X$30*100,1)</f>
        <v>2.8</v>
      </c>
      <c r="Z29" s="288">
        <f>ROUND(X29/+'２表（第1表）'!L$49,2)</f>
        <v>3.89</v>
      </c>
      <c r="AA29" s="300">
        <v>456</v>
      </c>
      <c r="AB29" s="134">
        <f t="shared" si="6"/>
        <v>5.5</v>
      </c>
      <c r="AC29" s="288">
        <f>ROUND(AA29/+'２表（第1表）'!M$49,2)</f>
        <v>3.68</v>
      </c>
      <c r="AD29" s="300">
        <v>1116</v>
      </c>
      <c r="AE29" s="134">
        <f t="shared" si="14"/>
        <v>6.7</v>
      </c>
      <c r="AF29" s="312" t="s">
        <v>208</v>
      </c>
      <c r="AG29" s="300">
        <v>20019</v>
      </c>
      <c r="AH29" s="134">
        <f t="shared" si="8"/>
        <v>6.4</v>
      </c>
      <c r="AI29" s="288">
        <f>ROUND(AG29/+'２表（第1表）'!O$49,2)</f>
        <v>8.16</v>
      </c>
      <c r="AJ29" s="300">
        <f>+C29+F29+I29+L29+R29+X29+AA29+AD29+O29+U29+AG29</f>
        <v>71903</v>
      </c>
      <c r="AK29" s="134">
        <f t="shared" si="9"/>
        <v>8.8</v>
      </c>
      <c r="AL29" s="288">
        <f>ROUND(AJ29/+'２表（第1表）'!P$49,2)</f>
        <v>3.14</v>
      </c>
      <c r="AM29" s="50"/>
      <c r="AN29" s="50"/>
      <c r="AO29" s="50"/>
    </row>
    <row r="30" spans="1:41" s="594" customFormat="1" ht="21.75" customHeight="1">
      <c r="A30" s="595" t="s">
        <v>229</v>
      </c>
      <c r="B30" s="596"/>
      <c r="C30" s="597">
        <v>16054</v>
      </c>
      <c r="D30" s="598">
        <f t="shared" si="10"/>
        <v>100</v>
      </c>
      <c r="E30" s="288">
        <f>ROUND(C30/+'２表（第1表）'!E$49,2)</f>
        <v>2675.67</v>
      </c>
      <c r="F30" s="597">
        <v>101163</v>
      </c>
      <c r="G30" s="598">
        <f t="shared" si="0"/>
        <v>100</v>
      </c>
      <c r="H30" s="288">
        <f>ROUND(F30/+'２表（第1表）'!F$49,2)</f>
        <v>108.89</v>
      </c>
      <c r="I30" s="597">
        <v>0</v>
      </c>
      <c r="J30" s="598"/>
      <c r="K30" s="599" t="s">
        <v>425</v>
      </c>
      <c r="L30" s="597">
        <v>124798</v>
      </c>
      <c r="M30" s="598">
        <f t="shared" si="1"/>
        <v>100</v>
      </c>
      <c r="N30" s="288">
        <f>ROUND(L30/+'２表（第1表）'!H$49,2)</f>
        <v>17.05</v>
      </c>
      <c r="O30" s="597">
        <v>167241</v>
      </c>
      <c r="P30" s="598">
        <f t="shared" si="2"/>
        <v>100</v>
      </c>
      <c r="Q30" s="288">
        <f>ROUND(O30/+'２表（第1表）'!I$49,2)</f>
        <v>19.01</v>
      </c>
      <c r="R30" s="597">
        <v>34477</v>
      </c>
      <c r="S30" s="598">
        <f>ROUND(+R30/R$30*100,1)</f>
        <v>100</v>
      </c>
      <c r="T30" s="288">
        <f>ROUND(R30/+'２表（第1表）'!J$49,2)</f>
        <v>12.5</v>
      </c>
      <c r="U30" s="597">
        <v>25734</v>
      </c>
      <c r="V30" s="598">
        <f t="shared" si="4"/>
        <v>100</v>
      </c>
      <c r="W30" s="288">
        <f>ROUND(U30/+'２表（第1表）'!K$49,2)</f>
        <v>56.31</v>
      </c>
      <c r="X30" s="597">
        <v>12143</v>
      </c>
      <c r="Y30" s="598">
        <f>ROUND(+X30/X$30*100,1)</f>
        <v>100</v>
      </c>
      <c r="Z30" s="288">
        <f>ROUND(X30/+'２表（第1表）'!L$49,2)</f>
        <v>137.99</v>
      </c>
      <c r="AA30" s="597">
        <v>8347</v>
      </c>
      <c r="AB30" s="598">
        <f t="shared" si="6"/>
        <v>100</v>
      </c>
      <c r="AC30" s="288">
        <f>ROUND(AA30/+'２表（第1表）'!M$49,2)</f>
        <v>67.31</v>
      </c>
      <c r="AD30" s="597">
        <v>16539</v>
      </c>
      <c r="AE30" s="598">
        <f t="shared" si="14"/>
        <v>100</v>
      </c>
      <c r="AF30" s="599" t="s">
        <v>230</v>
      </c>
      <c r="AG30" s="597">
        <v>313508</v>
      </c>
      <c r="AH30" s="598">
        <f t="shared" si="8"/>
        <v>100</v>
      </c>
      <c r="AI30" s="288">
        <f>ROUND(AG30/+'２表（第1表）'!O$49,2)</f>
        <v>127.81</v>
      </c>
      <c r="AJ30" s="597">
        <f t="shared" si="11"/>
        <v>820004</v>
      </c>
      <c r="AK30" s="598">
        <f>ROUND(+AJ30/AJ$30*100,1)</f>
        <v>100</v>
      </c>
      <c r="AL30" s="288">
        <f>ROUND(AJ30/+'２表（第1表）'!P$49,2)</f>
        <v>35.76</v>
      </c>
      <c r="AM30" s="600"/>
      <c r="AN30" s="600"/>
      <c r="AO30" s="600"/>
    </row>
    <row r="31" spans="1:41" ht="21.75" customHeight="1">
      <c r="A31" s="287" t="s">
        <v>231</v>
      </c>
      <c r="B31" s="305"/>
      <c r="C31" s="300">
        <v>0</v>
      </c>
      <c r="D31" s="49"/>
      <c r="E31" s="291"/>
      <c r="F31" s="300">
        <v>0</v>
      </c>
      <c r="G31" s="49"/>
      <c r="H31" s="291"/>
      <c r="I31" s="300">
        <v>0</v>
      </c>
      <c r="J31" s="49"/>
      <c r="K31" s="291"/>
      <c r="L31" s="300">
        <v>0</v>
      </c>
      <c r="M31" s="49"/>
      <c r="N31" s="291"/>
      <c r="O31" s="300">
        <v>0</v>
      </c>
      <c r="P31" s="49"/>
      <c r="Q31" s="291"/>
      <c r="R31" s="300">
        <v>0</v>
      </c>
      <c r="S31" s="49"/>
      <c r="T31" s="291"/>
      <c r="U31" s="300">
        <v>0</v>
      </c>
      <c r="V31" s="49"/>
      <c r="W31" s="291"/>
      <c r="X31" s="300">
        <v>0</v>
      </c>
      <c r="Y31" s="49"/>
      <c r="Z31" s="291"/>
      <c r="AA31" s="300">
        <v>0</v>
      </c>
      <c r="AB31" s="49"/>
      <c r="AC31" s="291"/>
      <c r="AD31" s="300">
        <v>0</v>
      </c>
      <c r="AE31" s="49"/>
      <c r="AF31" s="291"/>
      <c r="AG31" s="300">
        <v>0</v>
      </c>
      <c r="AH31" s="49"/>
      <c r="AI31" s="291"/>
      <c r="AJ31" s="300">
        <f t="shared" si="11"/>
        <v>0</v>
      </c>
      <c r="AK31" s="49"/>
      <c r="AL31" s="291"/>
      <c r="AM31" s="50"/>
      <c r="AN31" s="50"/>
      <c r="AO31" s="50"/>
    </row>
    <row r="32" spans="1:41" ht="21.75" customHeight="1">
      <c r="A32" s="287" t="s">
        <v>232</v>
      </c>
      <c r="B32" s="305"/>
      <c r="C32" s="300">
        <v>0</v>
      </c>
      <c r="D32" s="49"/>
      <c r="E32" s="291"/>
      <c r="F32" s="300">
        <v>0</v>
      </c>
      <c r="G32" s="49"/>
      <c r="H32" s="291"/>
      <c r="I32" s="300">
        <v>0</v>
      </c>
      <c r="J32" s="49"/>
      <c r="K32" s="291"/>
      <c r="L32" s="300">
        <v>0</v>
      </c>
      <c r="M32" s="49"/>
      <c r="N32" s="291"/>
      <c r="O32" s="300">
        <v>0</v>
      </c>
      <c r="P32" s="49"/>
      <c r="Q32" s="291"/>
      <c r="R32" s="300">
        <v>0</v>
      </c>
      <c r="S32" s="49"/>
      <c r="T32" s="291"/>
      <c r="U32" s="300">
        <v>0</v>
      </c>
      <c r="V32" s="49"/>
      <c r="W32" s="291"/>
      <c r="X32" s="300">
        <v>0</v>
      </c>
      <c r="Y32" s="49"/>
      <c r="Z32" s="291"/>
      <c r="AA32" s="300">
        <v>0</v>
      </c>
      <c r="AB32" s="49"/>
      <c r="AC32" s="291"/>
      <c r="AD32" s="300">
        <v>0</v>
      </c>
      <c r="AE32" s="49"/>
      <c r="AF32" s="291"/>
      <c r="AG32" s="300">
        <v>0</v>
      </c>
      <c r="AH32" s="49"/>
      <c r="AI32" s="291"/>
      <c r="AJ32" s="300">
        <f t="shared" si="11"/>
        <v>0</v>
      </c>
      <c r="AK32" s="49"/>
      <c r="AL32" s="291"/>
      <c r="AM32" s="50"/>
      <c r="AN32" s="50"/>
      <c r="AO32" s="50"/>
    </row>
    <row r="33" spans="1:41" ht="21.75" customHeight="1">
      <c r="A33" s="287" t="s">
        <v>233</v>
      </c>
      <c r="B33" s="305"/>
      <c r="C33" s="300">
        <v>0</v>
      </c>
      <c r="D33" s="49"/>
      <c r="E33" s="291"/>
      <c r="F33" s="300">
        <v>0</v>
      </c>
      <c r="G33" s="49"/>
      <c r="H33" s="291"/>
      <c r="I33" s="300">
        <v>0</v>
      </c>
      <c r="J33" s="49"/>
      <c r="K33" s="291"/>
      <c r="L33" s="300">
        <v>0</v>
      </c>
      <c r="M33" s="49"/>
      <c r="N33" s="291"/>
      <c r="O33" s="300">
        <v>0</v>
      </c>
      <c r="P33" s="49"/>
      <c r="Q33" s="291"/>
      <c r="R33" s="300">
        <v>0</v>
      </c>
      <c r="S33" s="49"/>
      <c r="T33" s="291"/>
      <c r="U33" s="300">
        <v>0</v>
      </c>
      <c r="V33" s="49"/>
      <c r="W33" s="291"/>
      <c r="X33" s="300">
        <v>0</v>
      </c>
      <c r="Y33" s="49"/>
      <c r="Z33" s="291"/>
      <c r="AA33" s="300">
        <v>0</v>
      </c>
      <c r="AB33" s="49"/>
      <c r="AC33" s="291"/>
      <c r="AD33" s="300">
        <v>0</v>
      </c>
      <c r="AE33" s="49"/>
      <c r="AF33" s="291"/>
      <c r="AG33" s="300">
        <v>0</v>
      </c>
      <c r="AH33" s="49"/>
      <c r="AI33" s="291"/>
      <c r="AJ33" s="300">
        <f t="shared" si="11"/>
        <v>0</v>
      </c>
      <c r="AK33" s="49"/>
      <c r="AL33" s="291"/>
      <c r="AM33" s="50"/>
      <c r="AN33" s="50"/>
      <c r="AO33" s="50"/>
    </row>
    <row r="34" spans="1:41" ht="21.75" customHeight="1" thickBot="1">
      <c r="A34" s="292" t="s">
        <v>234</v>
      </c>
      <c r="B34" s="307"/>
      <c r="C34" s="301">
        <v>16054</v>
      </c>
      <c r="D34" s="294"/>
      <c r="E34" s="295"/>
      <c r="F34" s="301">
        <v>101163</v>
      </c>
      <c r="G34" s="294"/>
      <c r="H34" s="295"/>
      <c r="I34" s="301">
        <v>0</v>
      </c>
      <c r="J34" s="294"/>
      <c r="K34" s="295"/>
      <c r="L34" s="301">
        <v>124798</v>
      </c>
      <c r="M34" s="294"/>
      <c r="N34" s="295"/>
      <c r="O34" s="301">
        <v>167241</v>
      </c>
      <c r="P34" s="294"/>
      <c r="Q34" s="295"/>
      <c r="R34" s="301">
        <v>34477</v>
      </c>
      <c r="S34" s="294"/>
      <c r="T34" s="295"/>
      <c r="U34" s="301">
        <v>25734</v>
      </c>
      <c r="V34" s="294"/>
      <c r="W34" s="295"/>
      <c r="X34" s="301">
        <v>12143</v>
      </c>
      <c r="Y34" s="294"/>
      <c r="Z34" s="295"/>
      <c r="AA34" s="301">
        <v>8347</v>
      </c>
      <c r="AB34" s="294"/>
      <c r="AC34" s="295"/>
      <c r="AD34" s="301">
        <v>16539</v>
      </c>
      <c r="AE34" s="294"/>
      <c r="AF34" s="295"/>
      <c r="AG34" s="301">
        <v>313508</v>
      </c>
      <c r="AH34" s="294"/>
      <c r="AI34" s="295"/>
      <c r="AJ34" s="301">
        <f>+C34+F34+I34+L34+R34+X34+AA34+AD34+O34+U34+AG34</f>
        <v>820004</v>
      </c>
      <c r="AK34" s="294"/>
      <c r="AL34" s="295"/>
      <c r="AM34" s="50"/>
      <c r="AN34" s="50"/>
      <c r="AO34" s="50"/>
    </row>
    <row r="35" spans="1:41" ht="21.75" customHeight="1">
      <c r="A35" s="50"/>
      <c r="B35" s="50"/>
      <c r="C35" s="50" t="s">
        <v>416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21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</row>
    <row r="37" spans="1:41" ht="21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ht="21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ht="21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1:41" ht="21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1:41" ht="21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 ht="21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1:41" ht="21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1" ht="21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 ht="21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ht="21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 ht="21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 ht="21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 ht="21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ht="21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1:41" ht="21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  <row r="52" spans="1:41" ht="21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</row>
    <row r="53" spans="1:41" ht="21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</row>
    <row r="54" spans="1:41" ht="21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</row>
    <row r="55" spans="1:41" ht="21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</row>
    <row r="56" spans="1:41" ht="21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</row>
    <row r="57" spans="1:41" ht="21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1:41" ht="21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1:41" ht="21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</row>
    <row r="60" spans="1:41" ht="21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1:41" ht="21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  <row r="62" spans="1:41" ht="21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</row>
    <row r="63" spans="1:41" ht="21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1:41" ht="21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1:41" ht="21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1:41" ht="21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1:41" ht="21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1:41" ht="21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1:41" ht="21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</row>
    <row r="70" spans="1:41" ht="21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</row>
    <row r="71" spans="1:41" ht="21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</row>
    <row r="72" spans="1:41" ht="21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</row>
    <row r="73" spans="1:41" ht="21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</row>
    <row r="74" spans="1:41" ht="21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1:41" ht="21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1:41" ht="21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1:41" ht="21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</row>
    <row r="78" spans="1:41" ht="21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</row>
    <row r="79" spans="1:41" ht="21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</row>
    <row r="80" spans="1:41" ht="21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</row>
    <row r="81" spans="1:41" ht="21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</row>
    <row r="82" spans="1:41" ht="21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</row>
    <row r="83" spans="1:41" ht="21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</row>
    <row r="84" spans="1:41" ht="21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</row>
    <row r="85" spans="1:41" ht="21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</row>
    <row r="86" spans="1:41" ht="21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</row>
    <row r="87" spans="1:41" ht="21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</row>
    <row r="88" spans="1:41" ht="21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</row>
    <row r="89" spans="1:41" ht="21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1:41" ht="21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</row>
    <row r="91" spans="1:41" ht="21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1:41" ht="21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</row>
    <row r="93" spans="1:41" ht="21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1:41" ht="21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1:41" ht="21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1:41" ht="21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1:41" ht="21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</row>
    <row r="98" spans="1:41" ht="21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</row>
    <row r="99" spans="1:41" ht="21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</row>
    <row r="100" spans="1:41" ht="21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</row>
    <row r="101" spans="1:41" ht="21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spans="1:41" ht="21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</row>
    <row r="103" spans="1:41" ht="21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</row>
    <row r="104" spans="1:41" ht="21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</row>
    <row r="105" spans="1:41" ht="21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</row>
    <row r="106" spans="1:41" ht="21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</row>
    <row r="107" spans="1:41" ht="21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</row>
    <row r="108" spans="1:41" ht="21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</row>
  </sheetData>
  <conditionalFormatting sqref="AK29:AK36 D37:AK65536 AL1:IV65536 AK1:AK27 P1:P19 G29:G36 D13:D21 G1:G27 E1:F36 D23:D36 D1:D11 P21:P36 H1:O36 Q1:AJ36 A1:C65536">
    <cfRule type="cellIs" priority="1" dxfId="0" operator="equal" stopIfTrue="1">
      <formula>0</formula>
    </cfRule>
  </conditionalFormatting>
  <printOptions/>
  <pageMargins left="0.75" right="0.75" top="0.89" bottom="1" header="0.512" footer="0.512"/>
  <pageSetup horizontalDpi="600" verticalDpi="600" orientation="landscape" pageOrder="overThenDown" paperSize="9" scale="41" r:id="rId2"/>
  <colBreaks count="1" manualBreakCount="1">
    <brk id="20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EL81"/>
  <sheetViews>
    <sheetView view="pageBreakPreview" zoomScale="85" zoomScaleSheetLayoutView="85" workbookViewId="0" topLeftCell="A1">
      <pane xSplit="4" ySplit="4" topLeftCell="E29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G26" sqref="G26"/>
    </sheetView>
  </sheetViews>
  <sheetFormatPr defaultColWidth="9.00390625" defaultRowHeight="13.5"/>
  <cols>
    <col min="1" max="1" width="2.75390625" style="11" customWidth="1"/>
    <col min="2" max="3" width="3.50390625" style="11" customWidth="1"/>
    <col min="4" max="4" width="22.25390625" style="11" customWidth="1"/>
    <col min="5" max="16" width="12.875" style="51" customWidth="1"/>
    <col min="17" max="16384" width="9.00390625" style="11" customWidth="1"/>
  </cols>
  <sheetData>
    <row r="1" spans="1:16" ht="18" thickBot="1">
      <c r="A1" s="13" t="s">
        <v>235</v>
      </c>
      <c r="B1" s="13"/>
      <c r="C1" s="9"/>
      <c r="D1" s="10"/>
      <c r="P1" s="95" t="s">
        <v>52</v>
      </c>
    </row>
    <row r="2" spans="1:16" ht="13.5">
      <c r="A2" s="208"/>
      <c r="B2" s="209"/>
      <c r="C2" s="209"/>
      <c r="D2" s="236" t="s">
        <v>54</v>
      </c>
      <c r="E2" s="280" t="s">
        <v>55</v>
      </c>
      <c r="F2" s="320" t="s">
        <v>56</v>
      </c>
      <c r="G2" s="320" t="s">
        <v>56</v>
      </c>
      <c r="H2" s="320" t="s">
        <v>57</v>
      </c>
      <c r="I2" s="320" t="s">
        <v>58</v>
      </c>
      <c r="J2" s="320" t="s">
        <v>58</v>
      </c>
      <c r="K2" s="320" t="s">
        <v>59</v>
      </c>
      <c r="L2" s="320" t="s">
        <v>60</v>
      </c>
      <c r="M2" s="320" t="s">
        <v>61</v>
      </c>
      <c r="N2" s="320" t="s">
        <v>62</v>
      </c>
      <c r="O2" s="279" t="s">
        <v>63</v>
      </c>
      <c r="P2" s="778" t="s">
        <v>296</v>
      </c>
    </row>
    <row r="3" spans="1:16" ht="13.5">
      <c r="A3" s="215"/>
      <c r="B3" s="52"/>
      <c r="C3" s="52"/>
      <c r="D3" s="331"/>
      <c r="E3" s="40" t="s">
        <v>20</v>
      </c>
      <c r="F3" s="45" t="s">
        <v>64</v>
      </c>
      <c r="G3" s="45" t="s">
        <v>64</v>
      </c>
      <c r="H3" s="45" t="s">
        <v>65</v>
      </c>
      <c r="I3" s="45" t="s">
        <v>66</v>
      </c>
      <c r="J3" s="45" t="s">
        <v>66</v>
      </c>
      <c r="K3" s="45" t="s">
        <v>39</v>
      </c>
      <c r="L3" s="45" t="s">
        <v>67</v>
      </c>
      <c r="M3" s="45" t="s">
        <v>22</v>
      </c>
      <c r="N3" s="45" t="s">
        <v>68</v>
      </c>
      <c r="O3" s="322" t="s">
        <v>69</v>
      </c>
      <c r="P3" s="779"/>
    </row>
    <row r="4" spans="1:16" ht="14.25" thickBot="1">
      <c r="A4" s="324"/>
      <c r="B4" s="325" t="s">
        <v>131</v>
      </c>
      <c r="C4" s="325"/>
      <c r="D4" s="332" t="s">
        <v>132</v>
      </c>
      <c r="E4" s="330"/>
      <c r="F4" s="327" t="s">
        <v>33</v>
      </c>
      <c r="G4" s="327" t="s">
        <v>34</v>
      </c>
      <c r="H4" s="328"/>
      <c r="I4" s="328" t="s">
        <v>71</v>
      </c>
      <c r="J4" s="328" t="s">
        <v>72</v>
      </c>
      <c r="K4" s="326"/>
      <c r="L4" s="326"/>
      <c r="M4" s="326"/>
      <c r="N4" s="328"/>
      <c r="O4" s="329" t="s">
        <v>73</v>
      </c>
      <c r="P4" s="757"/>
    </row>
    <row r="5" spans="1:16" s="218" customFormat="1" ht="13.5">
      <c r="A5" s="214" t="s">
        <v>236</v>
      </c>
      <c r="B5" s="224"/>
      <c r="C5" s="224"/>
      <c r="D5" s="239"/>
      <c r="E5" s="235">
        <v>561973</v>
      </c>
      <c r="F5" s="31">
        <v>1401978</v>
      </c>
      <c r="G5" s="323">
        <f>G6+G12+G13</f>
        <v>0</v>
      </c>
      <c r="H5" s="31">
        <v>938806</v>
      </c>
      <c r="I5" s="31">
        <v>1889468</v>
      </c>
      <c r="J5" s="323">
        <f>J6+J12+J13</f>
        <v>0</v>
      </c>
      <c r="K5" s="31">
        <v>198837</v>
      </c>
      <c r="L5" s="31">
        <v>99967</v>
      </c>
      <c r="M5" s="31">
        <v>58255</v>
      </c>
      <c r="N5" s="31">
        <v>92096</v>
      </c>
      <c r="O5" s="225">
        <v>5469045</v>
      </c>
      <c r="P5" s="226">
        <f>SUM(E5:O5)</f>
        <v>10710425</v>
      </c>
    </row>
    <row r="6" spans="1:16" s="218" customFormat="1" ht="13.5">
      <c r="A6" s="214"/>
      <c r="B6" s="18" t="s">
        <v>237</v>
      </c>
      <c r="C6" s="19"/>
      <c r="D6" s="240"/>
      <c r="E6" s="525">
        <v>561973</v>
      </c>
      <c r="F6" s="526">
        <v>1399021</v>
      </c>
      <c r="G6" s="611"/>
      <c r="H6" s="526">
        <v>641731</v>
      </c>
      <c r="I6" s="526">
        <v>1722176</v>
      </c>
      <c r="J6" s="611"/>
      <c r="K6" s="526">
        <v>198751</v>
      </c>
      <c r="L6" s="526">
        <v>99967</v>
      </c>
      <c r="M6" s="526">
        <v>58255</v>
      </c>
      <c r="N6" s="526">
        <v>92096</v>
      </c>
      <c r="O6" s="251">
        <v>1850519</v>
      </c>
      <c r="P6" s="527">
        <f aca="true" t="shared" si="0" ref="P6:P61">SUM(E6:O6)</f>
        <v>6624489</v>
      </c>
    </row>
    <row r="7" spans="1:16" ht="13.5">
      <c r="A7" s="215"/>
      <c r="B7" s="22"/>
      <c r="C7" s="538" t="s">
        <v>238</v>
      </c>
      <c r="D7" s="540"/>
      <c r="E7" s="620">
        <v>29447</v>
      </c>
      <c r="F7" s="529">
        <v>58686</v>
      </c>
      <c r="G7" s="612"/>
      <c r="H7" s="621">
        <v>9581</v>
      </c>
      <c r="I7" s="529">
        <v>20759</v>
      </c>
      <c r="J7" s="612"/>
      <c r="K7" s="529">
        <v>9637</v>
      </c>
      <c r="L7" s="529">
        <v>0</v>
      </c>
      <c r="M7" s="529">
        <v>0</v>
      </c>
      <c r="N7" s="529">
        <v>3958</v>
      </c>
      <c r="O7" s="530">
        <v>138977</v>
      </c>
      <c r="P7" s="531">
        <f t="shared" si="0"/>
        <v>271045</v>
      </c>
    </row>
    <row r="8" spans="1:16" ht="13.5">
      <c r="A8" s="215"/>
      <c r="B8" s="22"/>
      <c r="C8" s="538" t="s">
        <v>239</v>
      </c>
      <c r="D8" s="540"/>
      <c r="E8" s="620">
        <v>620190</v>
      </c>
      <c r="F8" s="529">
        <v>2107526</v>
      </c>
      <c r="G8" s="612"/>
      <c r="H8" s="621">
        <v>964959</v>
      </c>
      <c r="I8" s="529">
        <v>2465567</v>
      </c>
      <c r="J8" s="612"/>
      <c r="K8" s="529">
        <v>407667</v>
      </c>
      <c r="L8" s="529">
        <v>204009</v>
      </c>
      <c r="M8" s="529">
        <v>144099</v>
      </c>
      <c r="N8" s="529">
        <v>134595</v>
      </c>
      <c r="O8" s="530">
        <v>2766793</v>
      </c>
      <c r="P8" s="531">
        <f t="shared" si="0"/>
        <v>9815405</v>
      </c>
    </row>
    <row r="9" spans="1:16" ht="13.5">
      <c r="A9" s="215"/>
      <c r="B9" s="22"/>
      <c r="C9" s="538" t="s">
        <v>240</v>
      </c>
      <c r="D9" s="540"/>
      <c r="E9" s="620">
        <v>87664</v>
      </c>
      <c r="F9" s="529">
        <v>767191</v>
      </c>
      <c r="G9" s="612"/>
      <c r="H9" s="621">
        <v>332809</v>
      </c>
      <c r="I9" s="529">
        <v>766450</v>
      </c>
      <c r="J9" s="612"/>
      <c r="K9" s="529">
        <v>218553</v>
      </c>
      <c r="L9" s="529">
        <v>104042</v>
      </c>
      <c r="M9" s="529">
        <v>85844</v>
      </c>
      <c r="N9" s="529">
        <v>46457</v>
      </c>
      <c r="O9" s="530">
        <v>1100276</v>
      </c>
      <c r="P9" s="531">
        <f t="shared" si="0"/>
        <v>3509286</v>
      </c>
    </row>
    <row r="10" spans="1:16" ht="13.5">
      <c r="A10" s="215"/>
      <c r="B10" s="22"/>
      <c r="C10" s="538" t="s">
        <v>241</v>
      </c>
      <c r="D10" s="540"/>
      <c r="E10" s="620">
        <v>0</v>
      </c>
      <c r="F10" s="529">
        <v>0</v>
      </c>
      <c r="G10" s="612"/>
      <c r="H10" s="621">
        <v>0</v>
      </c>
      <c r="I10" s="529">
        <v>2300</v>
      </c>
      <c r="J10" s="612"/>
      <c r="K10" s="529">
        <v>0</v>
      </c>
      <c r="L10" s="529">
        <v>0</v>
      </c>
      <c r="M10" s="529">
        <v>0</v>
      </c>
      <c r="N10" s="529">
        <v>0</v>
      </c>
      <c r="O10" s="530">
        <v>45025</v>
      </c>
      <c r="P10" s="531">
        <f t="shared" si="0"/>
        <v>47325</v>
      </c>
    </row>
    <row r="11" spans="1:16" ht="13.5">
      <c r="A11" s="215"/>
      <c r="B11" s="22"/>
      <c r="C11" s="538" t="s">
        <v>242</v>
      </c>
      <c r="D11" s="540"/>
      <c r="E11" s="620"/>
      <c r="F11" s="529"/>
      <c r="G11" s="612"/>
      <c r="H11" s="621"/>
      <c r="I11" s="529"/>
      <c r="J11" s="612"/>
      <c r="K11" s="529"/>
      <c r="L11" s="529"/>
      <c r="M11" s="529"/>
      <c r="N11" s="529"/>
      <c r="O11" s="530"/>
      <c r="P11" s="531">
        <f t="shared" si="0"/>
        <v>0</v>
      </c>
    </row>
    <row r="12" spans="1:16" ht="13.5">
      <c r="A12" s="215"/>
      <c r="B12" s="542" t="s">
        <v>243</v>
      </c>
      <c r="C12" s="539"/>
      <c r="D12" s="540"/>
      <c r="E12" s="620">
        <v>0</v>
      </c>
      <c r="F12" s="529">
        <v>2957</v>
      </c>
      <c r="G12" s="612"/>
      <c r="H12" s="621">
        <v>297075</v>
      </c>
      <c r="I12" s="529">
        <v>167292</v>
      </c>
      <c r="J12" s="612"/>
      <c r="K12" s="529">
        <v>86</v>
      </c>
      <c r="L12" s="529">
        <v>0</v>
      </c>
      <c r="M12" s="529">
        <v>0</v>
      </c>
      <c r="N12" s="529">
        <v>0</v>
      </c>
      <c r="O12" s="530">
        <v>3618526</v>
      </c>
      <c r="P12" s="531">
        <f t="shared" si="0"/>
        <v>4085936</v>
      </c>
    </row>
    <row r="13" spans="1:16" ht="13.5">
      <c r="A13" s="216"/>
      <c r="B13" s="24" t="s">
        <v>244</v>
      </c>
      <c r="C13" s="273"/>
      <c r="D13" s="243"/>
      <c r="E13" s="235">
        <v>0</v>
      </c>
      <c r="F13" s="31">
        <v>0</v>
      </c>
      <c r="G13" s="323"/>
      <c r="H13" s="619">
        <v>0</v>
      </c>
      <c r="I13" s="31">
        <v>0</v>
      </c>
      <c r="J13" s="323"/>
      <c r="K13" s="31">
        <v>0</v>
      </c>
      <c r="L13" s="31">
        <v>0</v>
      </c>
      <c r="M13" s="31">
        <v>0</v>
      </c>
      <c r="N13" s="31">
        <v>0</v>
      </c>
      <c r="O13" s="225">
        <v>0</v>
      </c>
      <c r="P13" s="226">
        <f t="shared" si="0"/>
        <v>0</v>
      </c>
    </row>
    <row r="14" spans="1:17" ht="13.5">
      <c r="A14" s="321" t="s">
        <v>245</v>
      </c>
      <c r="B14" s="14"/>
      <c r="C14" s="14"/>
      <c r="D14" s="242"/>
      <c r="E14" s="29">
        <v>34552</v>
      </c>
      <c r="F14" s="30">
        <v>193572</v>
      </c>
      <c r="G14" s="20"/>
      <c r="H14" s="54">
        <v>210521</v>
      </c>
      <c r="I14" s="30">
        <v>556105</v>
      </c>
      <c r="J14" s="20"/>
      <c r="K14" s="30">
        <v>217360</v>
      </c>
      <c r="L14" s="30">
        <v>69485</v>
      </c>
      <c r="M14" s="30">
        <v>90279</v>
      </c>
      <c r="N14" s="30">
        <v>49386</v>
      </c>
      <c r="O14" s="221">
        <v>91665</v>
      </c>
      <c r="P14" s="223">
        <f>SUM(E14:O14)</f>
        <v>1512925</v>
      </c>
      <c r="Q14" s="51"/>
    </row>
    <row r="15" spans="1:16" ht="13.5">
      <c r="A15" s="215"/>
      <c r="B15" s="614" t="s">
        <v>246</v>
      </c>
      <c r="C15" s="603"/>
      <c r="D15" s="604"/>
      <c r="E15" s="622">
        <v>24617</v>
      </c>
      <c r="F15" s="606">
        <v>187857</v>
      </c>
      <c r="G15" s="607"/>
      <c r="H15" s="623">
        <v>198206</v>
      </c>
      <c r="I15" s="606">
        <v>555805</v>
      </c>
      <c r="J15" s="607"/>
      <c r="K15" s="606">
        <v>214454</v>
      </c>
      <c r="L15" s="606">
        <v>69385</v>
      </c>
      <c r="M15" s="606">
        <v>89444</v>
      </c>
      <c r="N15" s="606">
        <v>49386</v>
      </c>
      <c r="O15" s="608">
        <v>86368</v>
      </c>
      <c r="P15" s="609">
        <f t="shared" si="0"/>
        <v>1475522</v>
      </c>
    </row>
    <row r="16" spans="1:16" s="218" customFormat="1" ht="13.5">
      <c r="A16" s="214"/>
      <c r="B16" s="616" t="s">
        <v>247</v>
      </c>
      <c r="C16" s="617"/>
      <c r="D16" s="618"/>
      <c r="E16" s="620">
        <v>9832</v>
      </c>
      <c r="F16" s="529">
        <v>5715</v>
      </c>
      <c r="G16" s="612"/>
      <c r="H16" s="621">
        <v>10119</v>
      </c>
      <c r="I16" s="529">
        <v>0</v>
      </c>
      <c r="J16" s="612"/>
      <c r="K16" s="529">
        <v>2906</v>
      </c>
      <c r="L16" s="529">
        <v>0</v>
      </c>
      <c r="M16" s="529">
        <v>835</v>
      </c>
      <c r="N16" s="529">
        <v>0</v>
      </c>
      <c r="O16" s="530">
        <v>5297</v>
      </c>
      <c r="P16" s="531">
        <f t="shared" si="0"/>
        <v>34704</v>
      </c>
    </row>
    <row r="17" spans="1:16" ht="13.5">
      <c r="A17" s="215"/>
      <c r="B17" s="542" t="s">
        <v>248</v>
      </c>
      <c r="C17" s="539"/>
      <c r="D17" s="540"/>
      <c r="E17" s="620">
        <v>0</v>
      </c>
      <c r="F17" s="529">
        <v>0</v>
      </c>
      <c r="G17" s="612"/>
      <c r="H17" s="621">
        <v>1896</v>
      </c>
      <c r="I17" s="529">
        <v>0</v>
      </c>
      <c r="J17" s="612"/>
      <c r="K17" s="529">
        <v>0</v>
      </c>
      <c r="L17" s="529">
        <v>0</v>
      </c>
      <c r="M17" s="529">
        <v>0</v>
      </c>
      <c r="N17" s="529">
        <v>0</v>
      </c>
      <c r="O17" s="530">
        <v>0</v>
      </c>
      <c r="P17" s="531">
        <f t="shared" si="0"/>
        <v>1896</v>
      </c>
    </row>
    <row r="18" spans="1:16" ht="13.5">
      <c r="A18" s="216"/>
      <c r="B18" s="615" t="s">
        <v>249</v>
      </c>
      <c r="C18" s="554"/>
      <c r="D18" s="555"/>
      <c r="E18" s="624">
        <v>100</v>
      </c>
      <c r="F18" s="557">
        <v>0</v>
      </c>
      <c r="G18" s="613"/>
      <c r="H18" s="625">
        <v>0</v>
      </c>
      <c r="I18" s="557">
        <v>300</v>
      </c>
      <c r="J18" s="613"/>
      <c r="K18" s="557">
        <v>0</v>
      </c>
      <c r="L18" s="557">
        <v>100</v>
      </c>
      <c r="M18" s="557">
        <v>0</v>
      </c>
      <c r="N18" s="557">
        <v>0</v>
      </c>
      <c r="O18" s="558">
        <v>0</v>
      </c>
      <c r="P18" s="559">
        <f t="shared" si="0"/>
        <v>500</v>
      </c>
    </row>
    <row r="19" spans="1:16" ht="13.5">
      <c r="A19" s="217" t="s">
        <v>250</v>
      </c>
      <c r="B19" s="26"/>
      <c r="C19" s="26"/>
      <c r="D19" s="241"/>
      <c r="E19" s="29">
        <v>0</v>
      </c>
      <c r="F19" s="30">
        <v>0</v>
      </c>
      <c r="G19" s="20"/>
      <c r="H19" s="54">
        <v>0</v>
      </c>
      <c r="I19" s="30">
        <v>0</v>
      </c>
      <c r="J19" s="20"/>
      <c r="K19" s="30">
        <v>0</v>
      </c>
      <c r="L19" s="30">
        <v>0</v>
      </c>
      <c r="M19" s="30">
        <v>0</v>
      </c>
      <c r="N19" s="30">
        <v>0</v>
      </c>
      <c r="O19" s="221">
        <v>0</v>
      </c>
      <c r="P19" s="223">
        <f t="shared" si="0"/>
        <v>0</v>
      </c>
    </row>
    <row r="20" spans="1:16" s="218" customFormat="1" ht="14.25" thickBot="1">
      <c r="A20" s="270" t="s">
        <v>251</v>
      </c>
      <c r="B20" s="271"/>
      <c r="C20" s="271"/>
      <c r="D20" s="334"/>
      <c r="E20" s="256">
        <v>596525</v>
      </c>
      <c r="F20" s="257">
        <v>1595550</v>
      </c>
      <c r="G20" s="28">
        <f>G5+G14+G19</f>
        <v>0</v>
      </c>
      <c r="H20" s="257">
        <v>1149327</v>
      </c>
      <c r="I20" s="257">
        <v>2445573</v>
      </c>
      <c r="J20" s="28">
        <f>J5+J14+J19</f>
        <v>0</v>
      </c>
      <c r="K20" s="257">
        <v>416197</v>
      </c>
      <c r="L20" s="257">
        <v>169452</v>
      </c>
      <c r="M20" s="257">
        <v>148534</v>
      </c>
      <c r="N20" s="257">
        <v>141482</v>
      </c>
      <c r="O20" s="254">
        <v>5560710</v>
      </c>
      <c r="P20" s="258">
        <f t="shared" si="0"/>
        <v>12223350</v>
      </c>
    </row>
    <row r="21" spans="1:16" s="218" customFormat="1" ht="13.5">
      <c r="A21" s="214" t="s">
        <v>252</v>
      </c>
      <c r="B21" s="224"/>
      <c r="C21" s="224"/>
      <c r="D21" s="239"/>
      <c r="E21" s="235">
        <v>0</v>
      </c>
      <c r="F21" s="31">
        <v>59890</v>
      </c>
      <c r="G21" s="323">
        <f>SUM(G22:G26)</f>
        <v>0</v>
      </c>
      <c r="H21" s="31">
        <v>0</v>
      </c>
      <c r="I21" s="31">
        <v>25560</v>
      </c>
      <c r="J21" s="323">
        <f>SUM(J22:J26)</f>
        <v>0</v>
      </c>
      <c r="K21" s="31">
        <v>0</v>
      </c>
      <c r="L21" s="31">
        <v>0</v>
      </c>
      <c r="M21" s="31">
        <v>0</v>
      </c>
      <c r="N21" s="31">
        <v>0</v>
      </c>
      <c r="O21" s="225">
        <v>793806</v>
      </c>
      <c r="P21" s="226">
        <f t="shared" si="0"/>
        <v>879256</v>
      </c>
    </row>
    <row r="22" spans="1:16" ht="13.5">
      <c r="A22" s="215"/>
      <c r="B22" s="614" t="s">
        <v>253</v>
      </c>
      <c r="C22" s="603"/>
      <c r="D22" s="604"/>
      <c r="E22" s="622">
        <v>0</v>
      </c>
      <c r="F22" s="606">
        <v>0</v>
      </c>
      <c r="G22" s="607"/>
      <c r="H22" s="623">
        <v>0</v>
      </c>
      <c r="I22" s="606">
        <v>0</v>
      </c>
      <c r="J22" s="607"/>
      <c r="K22" s="606">
        <v>0</v>
      </c>
      <c r="L22" s="606">
        <v>0</v>
      </c>
      <c r="M22" s="606">
        <v>0</v>
      </c>
      <c r="N22" s="606">
        <v>0</v>
      </c>
      <c r="O22" s="608">
        <v>38738</v>
      </c>
      <c r="P22" s="609">
        <f t="shared" si="0"/>
        <v>38738</v>
      </c>
    </row>
    <row r="23" spans="1:16" ht="13.5">
      <c r="A23" s="215"/>
      <c r="B23" s="542" t="s">
        <v>254</v>
      </c>
      <c r="C23" s="539"/>
      <c r="D23" s="540"/>
      <c r="E23" s="620">
        <v>0</v>
      </c>
      <c r="F23" s="529">
        <v>0</v>
      </c>
      <c r="G23" s="612"/>
      <c r="H23" s="621">
        <v>0</v>
      </c>
      <c r="I23" s="529">
        <v>0</v>
      </c>
      <c r="J23" s="612"/>
      <c r="K23" s="529">
        <v>0</v>
      </c>
      <c r="L23" s="529">
        <v>0</v>
      </c>
      <c r="M23" s="529">
        <v>0</v>
      </c>
      <c r="N23" s="529">
        <v>0</v>
      </c>
      <c r="O23" s="530">
        <v>0</v>
      </c>
      <c r="P23" s="531">
        <f t="shared" si="0"/>
        <v>0</v>
      </c>
    </row>
    <row r="24" spans="1:16" ht="13.5">
      <c r="A24" s="215"/>
      <c r="B24" s="542" t="s">
        <v>255</v>
      </c>
      <c r="C24" s="539"/>
      <c r="D24" s="540"/>
      <c r="E24" s="620">
        <v>0</v>
      </c>
      <c r="F24" s="529">
        <v>0</v>
      </c>
      <c r="G24" s="612"/>
      <c r="H24" s="621">
        <v>0</v>
      </c>
      <c r="I24" s="529">
        <v>0</v>
      </c>
      <c r="J24" s="612"/>
      <c r="K24" s="529">
        <v>0</v>
      </c>
      <c r="L24" s="529">
        <v>0</v>
      </c>
      <c r="M24" s="529">
        <v>0</v>
      </c>
      <c r="N24" s="529">
        <v>0</v>
      </c>
      <c r="O24" s="530">
        <v>755068</v>
      </c>
      <c r="P24" s="531">
        <f t="shared" si="0"/>
        <v>755068</v>
      </c>
    </row>
    <row r="25" spans="1:16" ht="13.5">
      <c r="A25" s="215"/>
      <c r="B25" s="542" t="s">
        <v>256</v>
      </c>
      <c r="C25" s="539"/>
      <c r="D25" s="540"/>
      <c r="E25" s="620">
        <v>0</v>
      </c>
      <c r="F25" s="529">
        <v>59890</v>
      </c>
      <c r="G25" s="612"/>
      <c r="H25" s="621">
        <v>0</v>
      </c>
      <c r="I25" s="529">
        <v>25560</v>
      </c>
      <c r="J25" s="612"/>
      <c r="K25" s="529">
        <v>0</v>
      </c>
      <c r="L25" s="529">
        <v>0</v>
      </c>
      <c r="M25" s="529">
        <v>0</v>
      </c>
      <c r="N25" s="529">
        <v>0</v>
      </c>
      <c r="O25" s="530">
        <v>0</v>
      </c>
      <c r="P25" s="531">
        <f t="shared" si="0"/>
        <v>85450</v>
      </c>
    </row>
    <row r="26" spans="1:16" ht="13.5">
      <c r="A26" s="216"/>
      <c r="B26" s="615" t="s">
        <v>257</v>
      </c>
      <c r="C26" s="554"/>
      <c r="D26" s="555"/>
      <c r="E26" s="624">
        <v>0</v>
      </c>
      <c r="F26" s="557">
        <v>0</v>
      </c>
      <c r="G26" s="613"/>
      <c r="H26" s="625">
        <v>0</v>
      </c>
      <c r="I26" s="557">
        <v>0</v>
      </c>
      <c r="J26" s="613"/>
      <c r="K26" s="557">
        <v>0</v>
      </c>
      <c r="L26" s="557">
        <v>0</v>
      </c>
      <c r="M26" s="557">
        <v>0</v>
      </c>
      <c r="N26" s="557">
        <v>0</v>
      </c>
      <c r="O26" s="558">
        <v>0</v>
      </c>
      <c r="P26" s="559">
        <f t="shared" si="0"/>
        <v>0</v>
      </c>
    </row>
    <row r="27" spans="1:16" s="218" customFormat="1" ht="13.5">
      <c r="A27" s="213" t="s">
        <v>258</v>
      </c>
      <c r="B27" s="19"/>
      <c r="C27" s="19"/>
      <c r="D27" s="240"/>
      <c r="E27" s="29">
        <v>180</v>
      </c>
      <c r="F27" s="30">
        <v>2661</v>
      </c>
      <c r="G27" s="20">
        <f>SUM(G28:G30)</f>
        <v>0</v>
      </c>
      <c r="H27" s="30">
        <v>2785</v>
      </c>
      <c r="I27" s="30">
        <v>10143</v>
      </c>
      <c r="J27" s="20">
        <f>SUM(J28:J30)</f>
        <v>0</v>
      </c>
      <c r="K27" s="30">
        <v>1355</v>
      </c>
      <c r="L27" s="30">
        <v>646</v>
      </c>
      <c r="M27" s="30">
        <v>50</v>
      </c>
      <c r="N27" s="30">
        <v>45</v>
      </c>
      <c r="O27" s="221">
        <v>4174</v>
      </c>
      <c r="P27" s="223">
        <f t="shared" si="0"/>
        <v>22039</v>
      </c>
    </row>
    <row r="28" spans="1:142" ht="13.5">
      <c r="A28" s="215"/>
      <c r="B28" s="614" t="s">
        <v>259</v>
      </c>
      <c r="C28" s="603"/>
      <c r="D28" s="604"/>
      <c r="E28" s="622">
        <v>0</v>
      </c>
      <c r="F28" s="606">
        <v>0</v>
      </c>
      <c r="G28" s="607"/>
      <c r="H28" s="623">
        <v>0</v>
      </c>
      <c r="I28" s="606">
        <v>0</v>
      </c>
      <c r="J28" s="607"/>
      <c r="K28" s="606">
        <v>0</v>
      </c>
      <c r="L28" s="606"/>
      <c r="M28" s="606"/>
      <c r="N28" s="606"/>
      <c r="O28" s="608"/>
      <c r="P28" s="609">
        <f t="shared" si="0"/>
        <v>0</v>
      </c>
      <c r="AS28" s="11">
        <v>0</v>
      </c>
      <c r="AU28" s="11">
        <v>0</v>
      </c>
      <c r="AW28" s="11">
        <v>0</v>
      </c>
      <c r="AX28" s="11">
        <v>0</v>
      </c>
      <c r="AY28" s="11">
        <v>0</v>
      </c>
      <c r="AZ28" s="11">
        <v>0</v>
      </c>
      <c r="CL28" s="11">
        <v>0</v>
      </c>
      <c r="CN28" s="11">
        <v>1596</v>
      </c>
      <c r="CP28" s="11">
        <v>0</v>
      </c>
      <c r="CQ28" s="11">
        <v>0</v>
      </c>
      <c r="CR28" s="11">
        <v>0</v>
      </c>
      <c r="CS28" s="11">
        <v>0</v>
      </c>
      <c r="EE28" s="11">
        <v>0</v>
      </c>
      <c r="EG28" s="11">
        <v>0</v>
      </c>
      <c r="EI28" s="11">
        <v>0</v>
      </c>
      <c r="EJ28" s="11">
        <v>0</v>
      </c>
      <c r="EK28" s="11">
        <v>0</v>
      </c>
      <c r="EL28" s="11">
        <v>0</v>
      </c>
    </row>
    <row r="29" spans="1:142" ht="13.5">
      <c r="A29" s="215"/>
      <c r="B29" s="542" t="s">
        <v>260</v>
      </c>
      <c r="C29" s="539"/>
      <c r="D29" s="540"/>
      <c r="E29" s="620">
        <v>80</v>
      </c>
      <c r="F29" s="529">
        <v>2661</v>
      </c>
      <c r="G29" s="612"/>
      <c r="H29" s="621">
        <v>2242</v>
      </c>
      <c r="I29" s="529">
        <v>9843</v>
      </c>
      <c r="J29" s="612"/>
      <c r="K29" s="529">
        <v>1355</v>
      </c>
      <c r="L29" s="529">
        <v>546</v>
      </c>
      <c r="M29" s="529">
        <v>50</v>
      </c>
      <c r="N29" s="529">
        <v>45</v>
      </c>
      <c r="O29" s="530">
        <v>4174</v>
      </c>
      <c r="P29" s="531">
        <f t="shared" si="0"/>
        <v>20996</v>
      </c>
      <c r="AS29" s="11">
        <v>3000</v>
      </c>
      <c r="AU29" s="11">
        <v>0</v>
      </c>
      <c r="AW29" s="11">
        <v>0</v>
      </c>
      <c r="AX29" s="11">
        <v>0</v>
      </c>
      <c r="AY29" s="11">
        <v>0</v>
      </c>
      <c r="AZ29" s="11">
        <v>50</v>
      </c>
      <c r="CL29" s="11">
        <v>3000</v>
      </c>
      <c r="CN29" s="11">
        <v>0</v>
      </c>
      <c r="CP29" s="11">
        <v>0</v>
      </c>
      <c r="CQ29" s="11">
        <v>0</v>
      </c>
      <c r="CR29" s="11">
        <v>0</v>
      </c>
      <c r="CS29" s="11">
        <v>45</v>
      </c>
      <c r="EE29" s="11">
        <v>3000</v>
      </c>
      <c r="EG29" s="11">
        <v>0</v>
      </c>
      <c r="EI29" s="11">
        <v>0</v>
      </c>
      <c r="EJ29" s="11">
        <v>0</v>
      </c>
      <c r="EK29" s="11">
        <v>0</v>
      </c>
      <c r="EL29" s="11">
        <v>4174</v>
      </c>
    </row>
    <row r="30" spans="1:142" ht="13.5">
      <c r="A30" s="216"/>
      <c r="B30" s="615" t="s">
        <v>165</v>
      </c>
      <c r="C30" s="554"/>
      <c r="D30" s="555"/>
      <c r="E30" s="624">
        <v>100</v>
      </c>
      <c r="F30" s="557">
        <v>0</v>
      </c>
      <c r="G30" s="613"/>
      <c r="H30" s="625">
        <v>543</v>
      </c>
      <c r="I30" s="557">
        <v>300</v>
      </c>
      <c r="J30" s="613"/>
      <c r="K30" s="557">
        <v>0</v>
      </c>
      <c r="L30" s="557">
        <v>100</v>
      </c>
      <c r="M30" s="557">
        <v>0</v>
      </c>
      <c r="N30" s="557">
        <v>0</v>
      </c>
      <c r="O30" s="558">
        <v>0</v>
      </c>
      <c r="P30" s="559">
        <f t="shared" si="0"/>
        <v>1043</v>
      </c>
      <c r="AS30" s="11">
        <v>820</v>
      </c>
      <c r="AU30" s="11">
        <v>0</v>
      </c>
      <c r="AW30" s="11">
        <v>342</v>
      </c>
      <c r="AX30" s="11">
        <v>0</v>
      </c>
      <c r="AY30" s="11">
        <v>0</v>
      </c>
      <c r="AZ30" s="11">
        <v>0</v>
      </c>
      <c r="CL30" s="11">
        <v>870</v>
      </c>
      <c r="CN30" s="11">
        <v>0</v>
      </c>
      <c r="CP30" s="11">
        <v>456</v>
      </c>
      <c r="CQ30" s="11">
        <v>0</v>
      </c>
      <c r="CR30" s="11">
        <v>0</v>
      </c>
      <c r="CS30" s="11">
        <v>0</v>
      </c>
      <c r="EE30" s="11">
        <v>600</v>
      </c>
      <c r="EG30" s="11">
        <v>0</v>
      </c>
      <c r="EI30" s="11">
        <v>1116</v>
      </c>
      <c r="EJ30" s="11">
        <v>0</v>
      </c>
      <c r="EK30" s="11">
        <v>0</v>
      </c>
      <c r="EL30" s="11">
        <v>0</v>
      </c>
    </row>
    <row r="31" spans="1:16" s="218" customFormat="1" ht="14.25" thickBot="1">
      <c r="A31" s="270" t="s">
        <v>261</v>
      </c>
      <c r="B31" s="271"/>
      <c r="C31" s="271"/>
      <c r="D31" s="334"/>
      <c r="E31" s="256">
        <v>180</v>
      </c>
      <c r="F31" s="257">
        <v>62551</v>
      </c>
      <c r="G31" s="28">
        <f>G21+G27</f>
        <v>0</v>
      </c>
      <c r="H31" s="257">
        <v>2785</v>
      </c>
      <c r="I31" s="257">
        <v>35703</v>
      </c>
      <c r="J31" s="28">
        <f>J21+J27</f>
        <v>0</v>
      </c>
      <c r="K31" s="257">
        <v>1355</v>
      </c>
      <c r="L31" s="257">
        <v>646</v>
      </c>
      <c r="M31" s="257">
        <v>50</v>
      </c>
      <c r="N31" s="257">
        <v>45</v>
      </c>
      <c r="O31" s="254">
        <v>797980</v>
      </c>
      <c r="P31" s="258">
        <f t="shared" si="0"/>
        <v>901295</v>
      </c>
    </row>
    <row r="32" spans="1:16" s="218" customFormat="1" ht="13.5">
      <c r="A32" s="214" t="s">
        <v>262</v>
      </c>
      <c r="B32" s="224"/>
      <c r="C32" s="224"/>
      <c r="D32" s="239"/>
      <c r="E32" s="235">
        <v>162875</v>
      </c>
      <c r="F32" s="31">
        <v>736897</v>
      </c>
      <c r="G32" s="323">
        <f>G33+G38</f>
        <v>0</v>
      </c>
      <c r="H32" s="31">
        <v>725212</v>
      </c>
      <c r="I32" s="31">
        <v>1166008</v>
      </c>
      <c r="J32" s="323">
        <f>J33+J38</f>
        <v>0</v>
      </c>
      <c r="K32" s="31">
        <v>362987</v>
      </c>
      <c r="L32" s="31">
        <v>0</v>
      </c>
      <c r="M32" s="31">
        <v>0</v>
      </c>
      <c r="N32" s="31">
        <v>138553</v>
      </c>
      <c r="O32" s="225">
        <v>3946708</v>
      </c>
      <c r="P32" s="226">
        <f t="shared" si="0"/>
        <v>7239240</v>
      </c>
    </row>
    <row r="33" spans="1:16" s="218" customFormat="1" ht="13.5">
      <c r="A33" s="214"/>
      <c r="B33" s="18" t="s">
        <v>263</v>
      </c>
      <c r="C33" s="19"/>
      <c r="D33" s="240"/>
      <c r="E33" s="622">
        <v>82316</v>
      </c>
      <c r="F33" s="606">
        <v>301105</v>
      </c>
      <c r="G33" s="607">
        <f>SUM(G34:G37)</f>
        <v>0</v>
      </c>
      <c r="H33" s="606">
        <v>263527</v>
      </c>
      <c r="I33" s="606">
        <v>276177</v>
      </c>
      <c r="J33" s="607">
        <f>SUM(J34:J37)</f>
        <v>0</v>
      </c>
      <c r="K33" s="606">
        <v>362987</v>
      </c>
      <c r="L33" s="606">
        <v>0</v>
      </c>
      <c r="M33" s="606">
        <v>0</v>
      </c>
      <c r="N33" s="606">
        <v>138553</v>
      </c>
      <c r="O33" s="608">
        <v>1028820</v>
      </c>
      <c r="P33" s="609">
        <f t="shared" si="0"/>
        <v>2453485</v>
      </c>
    </row>
    <row r="34" spans="1:16" ht="13.5">
      <c r="A34" s="215"/>
      <c r="B34" s="22"/>
      <c r="C34" s="538" t="s">
        <v>264</v>
      </c>
      <c r="D34" s="540"/>
      <c r="E34" s="620">
        <v>82316</v>
      </c>
      <c r="F34" s="529">
        <v>0</v>
      </c>
      <c r="G34" s="612"/>
      <c r="H34" s="621">
        <v>0</v>
      </c>
      <c r="I34" s="529">
        <v>12077</v>
      </c>
      <c r="J34" s="612"/>
      <c r="K34" s="529">
        <v>362987</v>
      </c>
      <c r="L34" s="529">
        <v>0</v>
      </c>
      <c r="M34" s="529">
        <v>0</v>
      </c>
      <c r="N34" s="529">
        <v>0</v>
      </c>
      <c r="O34" s="530">
        <v>0</v>
      </c>
      <c r="P34" s="531">
        <f t="shared" si="0"/>
        <v>457380</v>
      </c>
    </row>
    <row r="35" spans="1:16" ht="13.5">
      <c r="A35" s="215"/>
      <c r="B35" s="22"/>
      <c r="C35" s="538" t="s">
        <v>265</v>
      </c>
      <c r="D35" s="540"/>
      <c r="E35" s="620">
        <v>0</v>
      </c>
      <c r="F35" s="529">
        <v>0</v>
      </c>
      <c r="G35" s="612"/>
      <c r="H35" s="621">
        <v>0</v>
      </c>
      <c r="I35" s="529">
        <v>0</v>
      </c>
      <c r="J35" s="612"/>
      <c r="K35" s="529">
        <v>0</v>
      </c>
      <c r="L35" s="529">
        <v>0</v>
      </c>
      <c r="M35" s="529">
        <v>0</v>
      </c>
      <c r="N35" s="529">
        <v>0</v>
      </c>
      <c r="O35" s="530">
        <v>0</v>
      </c>
      <c r="P35" s="531">
        <f t="shared" si="0"/>
        <v>0</v>
      </c>
    </row>
    <row r="36" spans="1:16" ht="13.5">
      <c r="A36" s="215"/>
      <c r="B36" s="22"/>
      <c r="C36" s="538" t="s">
        <v>266</v>
      </c>
      <c r="D36" s="540"/>
      <c r="E36" s="620">
        <v>0</v>
      </c>
      <c r="F36" s="529">
        <v>301105</v>
      </c>
      <c r="G36" s="612"/>
      <c r="H36" s="621">
        <v>15895</v>
      </c>
      <c r="I36" s="529">
        <v>65020</v>
      </c>
      <c r="J36" s="612"/>
      <c r="K36" s="529">
        <v>0</v>
      </c>
      <c r="L36" s="529">
        <v>0</v>
      </c>
      <c r="M36" s="529">
        <v>0</v>
      </c>
      <c r="N36" s="529">
        <v>138553</v>
      </c>
      <c r="O36" s="530">
        <v>1028820</v>
      </c>
      <c r="P36" s="531">
        <f t="shared" si="0"/>
        <v>1549393</v>
      </c>
    </row>
    <row r="37" spans="1:16" ht="13.5">
      <c r="A37" s="215"/>
      <c r="B37" s="24"/>
      <c r="C37" s="553" t="s">
        <v>267</v>
      </c>
      <c r="D37" s="555"/>
      <c r="E37" s="624">
        <v>0</v>
      </c>
      <c r="F37" s="557">
        <v>0</v>
      </c>
      <c r="G37" s="613"/>
      <c r="H37" s="625">
        <v>247632</v>
      </c>
      <c r="I37" s="557">
        <v>199080</v>
      </c>
      <c r="J37" s="613"/>
      <c r="K37" s="557">
        <v>0</v>
      </c>
      <c r="L37" s="557">
        <v>0</v>
      </c>
      <c r="M37" s="557">
        <v>0</v>
      </c>
      <c r="N37" s="557">
        <v>0</v>
      </c>
      <c r="O37" s="558">
        <v>0</v>
      </c>
      <c r="P37" s="559">
        <f t="shared" si="0"/>
        <v>446712</v>
      </c>
    </row>
    <row r="38" spans="1:16" s="218" customFormat="1" ht="13.5">
      <c r="A38" s="214"/>
      <c r="B38" s="18" t="s">
        <v>268</v>
      </c>
      <c r="C38" s="19"/>
      <c r="D38" s="240"/>
      <c r="E38" s="622">
        <v>80559</v>
      </c>
      <c r="F38" s="606">
        <v>435792</v>
      </c>
      <c r="G38" s="607">
        <f>G39+G40</f>
        <v>0</v>
      </c>
      <c r="H38" s="606">
        <v>461685</v>
      </c>
      <c r="I38" s="606">
        <v>889831</v>
      </c>
      <c r="J38" s="607">
        <f>J39+J40</f>
        <v>0</v>
      </c>
      <c r="K38" s="606">
        <v>0</v>
      </c>
      <c r="L38" s="606">
        <v>0</v>
      </c>
      <c r="M38" s="606">
        <v>0</v>
      </c>
      <c r="N38" s="606">
        <v>0</v>
      </c>
      <c r="O38" s="608">
        <v>2917888</v>
      </c>
      <c r="P38" s="609">
        <f t="shared" si="0"/>
        <v>4785755</v>
      </c>
    </row>
    <row r="39" spans="1:16" ht="13.5">
      <c r="A39" s="215"/>
      <c r="B39" s="22"/>
      <c r="C39" s="538" t="s">
        <v>269</v>
      </c>
      <c r="D39" s="540"/>
      <c r="E39" s="620">
        <v>80559</v>
      </c>
      <c r="F39" s="529">
        <v>435792</v>
      </c>
      <c r="G39" s="612"/>
      <c r="H39" s="621">
        <v>461685</v>
      </c>
      <c r="I39" s="529">
        <v>889831</v>
      </c>
      <c r="J39" s="612"/>
      <c r="K39" s="529">
        <v>0</v>
      </c>
      <c r="L39" s="529">
        <v>0</v>
      </c>
      <c r="M39" s="529">
        <v>0</v>
      </c>
      <c r="N39" s="529">
        <v>0</v>
      </c>
      <c r="O39" s="530">
        <v>2917888</v>
      </c>
      <c r="P39" s="531">
        <f t="shared" si="0"/>
        <v>4785755</v>
      </c>
    </row>
    <row r="40" spans="1:16" ht="13.5">
      <c r="A40" s="216"/>
      <c r="B40" s="24"/>
      <c r="C40" s="553" t="s">
        <v>270</v>
      </c>
      <c r="D40" s="555"/>
      <c r="E40" s="624">
        <v>0</v>
      </c>
      <c r="F40" s="557">
        <v>0</v>
      </c>
      <c r="G40" s="613"/>
      <c r="H40" s="625">
        <v>0</v>
      </c>
      <c r="I40" s="557">
        <v>0</v>
      </c>
      <c r="J40" s="613"/>
      <c r="K40" s="557">
        <v>0</v>
      </c>
      <c r="L40" s="557">
        <v>0</v>
      </c>
      <c r="M40" s="557">
        <v>0</v>
      </c>
      <c r="N40" s="557">
        <v>0</v>
      </c>
      <c r="O40" s="558">
        <v>0</v>
      </c>
      <c r="P40" s="559">
        <f t="shared" si="0"/>
        <v>0</v>
      </c>
    </row>
    <row r="41" spans="1:16" s="218" customFormat="1" ht="13.5">
      <c r="A41" s="213" t="s">
        <v>271</v>
      </c>
      <c r="B41" s="19"/>
      <c r="C41" s="19"/>
      <c r="D41" s="240"/>
      <c r="E41" s="264">
        <v>433470</v>
      </c>
      <c r="F41" s="265">
        <v>796102</v>
      </c>
      <c r="G41" s="336"/>
      <c r="H41" s="265">
        <v>421330</v>
      </c>
      <c r="I41" s="265">
        <v>1243862</v>
      </c>
      <c r="J41" s="336"/>
      <c r="K41" s="265">
        <v>51855</v>
      </c>
      <c r="L41" s="265">
        <v>168806</v>
      </c>
      <c r="M41" s="265">
        <v>148484</v>
      </c>
      <c r="N41" s="265">
        <v>2884</v>
      </c>
      <c r="O41" s="266">
        <v>816022</v>
      </c>
      <c r="P41" s="267">
        <f t="shared" si="0"/>
        <v>4082815</v>
      </c>
    </row>
    <row r="42" spans="1:16" s="218" customFormat="1" ht="13.5">
      <c r="A42" s="214"/>
      <c r="B42" s="18" t="s">
        <v>272</v>
      </c>
      <c r="C42" s="19"/>
      <c r="D42" s="240"/>
      <c r="E42" s="626">
        <v>432676</v>
      </c>
      <c r="F42" s="627">
        <v>887563</v>
      </c>
      <c r="G42" s="628"/>
      <c r="H42" s="627">
        <v>409620</v>
      </c>
      <c r="I42" s="627">
        <v>801285</v>
      </c>
      <c r="J42" s="628"/>
      <c r="K42" s="627">
        <v>15473</v>
      </c>
      <c r="L42" s="627">
        <v>200334</v>
      </c>
      <c r="M42" s="627">
        <v>136500</v>
      </c>
      <c r="N42" s="627">
        <v>0</v>
      </c>
      <c r="O42" s="629">
        <v>2176474</v>
      </c>
      <c r="P42" s="630">
        <f t="shared" si="0"/>
        <v>5059925</v>
      </c>
    </row>
    <row r="43" spans="1:16" ht="13.5">
      <c r="A43" s="215"/>
      <c r="B43" s="22"/>
      <c r="C43" s="538" t="s">
        <v>273</v>
      </c>
      <c r="D43" s="540"/>
      <c r="E43" s="631">
        <v>117900</v>
      </c>
      <c r="F43" s="632">
        <v>571954</v>
      </c>
      <c r="G43" s="633"/>
      <c r="H43" s="634">
        <v>260831</v>
      </c>
      <c r="I43" s="632">
        <v>405583</v>
      </c>
      <c r="J43" s="633"/>
      <c r="K43" s="632">
        <v>0</v>
      </c>
      <c r="L43" s="632">
        <v>0</v>
      </c>
      <c r="M43" s="632">
        <v>0</v>
      </c>
      <c r="N43" s="632">
        <v>0</v>
      </c>
      <c r="O43" s="635">
        <v>1303105</v>
      </c>
      <c r="P43" s="636">
        <f t="shared" si="0"/>
        <v>2659373</v>
      </c>
    </row>
    <row r="44" spans="1:16" ht="13.5">
      <c r="A44" s="215"/>
      <c r="B44" s="22"/>
      <c r="C44" s="538" t="s">
        <v>274</v>
      </c>
      <c r="D44" s="540"/>
      <c r="E44" s="631">
        <v>0</v>
      </c>
      <c r="F44" s="632">
        <v>0</v>
      </c>
      <c r="G44" s="633"/>
      <c r="H44" s="634">
        <v>0</v>
      </c>
      <c r="I44" s="632">
        <v>0</v>
      </c>
      <c r="J44" s="633"/>
      <c r="K44" s="632">
        <v>0</v>
      </c>
      <c r="L44" s="632">
        <v>0</v>
      </c>
      <c r="M44" s="632">
        <v>0</v>
      </c>
      <c r="N44" s="632">
        <v>0</v>
      </c>
      <c r="O44" s="635">
        <v>0</v>
      </c>
      <c r="P44" s="636">
        <f t="shared" si="0"/>
        <v>0</v>
      </c>
    </row>
    <row r="45" spans="1:16" ht="13.5">
      <c r="A45" s="215"/>
      <c r="B45" s="22"/>
      <c r="C45" s="538" t="s">
        <v>275</v>
      </c>
      <c r="D45" s="540"/>
      <c r="E45" s="631">
        <v>0</v>
      </c>
      <c r="F45" s="632">
        <v>0</v>
      </c>
      <c r="G45" s="633"/>
      <c r="H45" s="634">
        <v>148789</v>
      </c>
      <c r="I45" s="632">
        <v>395702</v>
      </c>
      <c r="J45" s="633"/>
      <c r="K45" s="632">
        <v>9386</v>
      </c>
      <c r="L45" s="632">
        <v>0</v>
      </c>
      <c r="M45" s="632">
        <v>0</v>
      </c>
      <c r="N45" s="632">
        <v>0</v>
      </c>
      <c r="O45" s="635">
        <v>478657</v>
      </c>
      <c r="P45" s="636">
        <f t="shared" si="0"/>
        <v>1032534</v>
      </c>
    </row>
    <row r="46" spans="1:16" ht="13.5">
      <c r="A46" s="215"/>
      <c r="B46" s="22"/>
      <c r="C46" s="538" t="s">
        <v>276</v>
      </c>
      <c r="D46" s="540"/>
      <c r="E46" s="631">
        <v>0</v>
      </c>
      <c r="F46" s="632">
        <v>0</v>
      </c>
      <c r="G46" s="633"/>
      <c r="H46" s="634">
        <v>0</v>
      </c>
      <c r="I46" s="632">
        <v>0</v>
      </c>
      <c r="J46" s="633"/>
      <c r="K46" s="632">
        <v>4252</v>
      </c>
      <c r="L46" s="632">
        <v>0</v>
      </c>
      <c r="M46" s="632">
        <v>0</v>
      </c>
      <c r="N46" s="632">
        <v>0</v>
      </c>
      <c r="O46" s="635">
        <v>0</v>
      </c>
      <c r="P46" s="636">
        <f t="shared" si="0"/>
        <v>4252</v>
      </c>
    </row>
    <row r="47" spans="1:16" ht="13.5">
      <c r="A47" s="215"/>
      <c r="B47" s="24"/>
      <c r="C47" s="553" t="s">
        <v>242</v>
      </c>
      <c r="D47" s="555"/>
      <c r="E47" s="637">
        <v>314776</v>
      </c>
      <c r="F47" s="638">
        <v>315609</v>
      </c>
      <c r="G47" s="639"/>
      <c r="H47" s="640">
        <v>0</v>
      </c>
      <c r="I47" s="638">
        <v>0</v>
      </c>
      <c r="J47" s="639"/>
      <c r="K47" s="638">
        <v>1835</v>
      </c>
      <c r="L47" s="638">
        <v>200334</v>
      </c>
      <c r="M47" s="638">
        <v>136500</v>
      </c>
      <c r="N47" s="638">
        <v>0</v>
      </c>
      <c r="O47" s="641">
        <v>394712</v>
      </c>
      <c r="P47" s="642">
        <f t="shared" si="0"/>
        <v>1363766</v>
      </c>
    </row>
    <row r="48" spans="1:16" s="218" customFormat="1" ht="13.5">
      <c r="A48" s="214"/>
      <c r="B48" s="18" t="s">
        <v>277</v>
      </c>
      <c r="C48" s="19"/>
      <c r="D48" s="240"/>
      <c r="E48" s="626">
        <v>794</v>
      </c>
      <c r="F48" s="627">
        <v>-91461</v>
      </c>
      <c r="G48" s="628"/>
      <c r="H48" s="627">
        <v>11710</v>
      </c>
      <c r="I48" s="627">
        <v>442577</v>
      </c>
      <c r="J48" s="628"/>
      <c r="K48" s="627">
        <v>36382</v>
      </c>
      <c r="L48" s="627">
        <v>-31528</v>
      </c>
      <c r="M48" s="627">
        <v>11984</v>
      </c>
      <c r="N48" s="627">
        <v>2884</v>
      </c>
      <c r="O48" s="629">
        <v>-1360452</v>
      </c>
      <c r="P48" s="630">
        <f t="shared" si="0"/>
        <v>-977110</v>
      </c>
    </row>
    <row r="49" spans="1:16" ht="13.5">
      <c r="A49" s="215"/>
      <c r="B49" s="22"/>
      <c r="C49" s="538" t="s">
        <v>278</v>
      </c>
      <c r="D49" s="540"/>
      <c r="E49" s="631">
        <v>794</v>
      </c>
      <c r="F49" s="632">
        <v>0</v>
      </c>
      <c r="G49" s="633"/>
      <c r="H49" s="634">
        <v>0</v>
      </c>
      <c r="I49" s="632">
        <v>324541</v>
      </c>
      <c r="J49" s="633"/>
      <c r="K49" s="632">
        <v>0</v>
      </c>
      <c r="L49" s="632">
        <v>0</v>
      </c>
      <c r="M49" s="632">
        <v>0</v>
      </c>
      <c r="N49" s="632">
        <v>0</v>
      </c>
      <c r="O49" s="635">
        <v>2851</v>
      </c>
      <c r="P49" s="636">
        <f t="shared" si="0"/>
        <v>328186</v>
      </c>
    </row>
    <row r="50" spans="1:16" ht="13.5">
      <c r="A50" s="215"/>
      <c r="B50" s="22"/>
      <c r="C50" s="538" t="s">
        <v>279</v>
      </c>
      <c r="D50" s="540"/>
      <c r="E50" s="631">
        <v>0</v>
      </c>
      <c r="F50" s="632">
        <v>0</v>
      </c>
      <c r="G50" s="633"/>
      <c r="H50" s="634">
        <v>0</v>
      </c>
      <c r="I50" s="632">
        <v>0</v>
      </c>
      <c r="J50" s="633"/>
      <c r="K50" s="632">
        <v>0</v>
      </c>
      <c r="L50" s="632">
        <v>0</v>
      </c>
      <c r="M50" s="632">
        <v>0</v>
      </c>
      <c r="N50" s="632">
        <v>2381</v>
      </c>
      <c r="O50" s="635">
        <v>0</v>
      </c>
      <c r="P50" s="636">
        <f t="shared" si="0"/>
        <v>2381</v>
      </c>
    </row>
    <row r="51" spans="1:16" ht="13.5">
      <c r="A51" s="215"/>
      <c r="B51" s="22"/>
      <c r="C51" s="538" t="s">
        <v>280</v>
      </c>
      <c r="D51" s="540"/>
      <c r="E51" s="620">
        <v>0</v>
      </c>
      <c r="F51" s="529">
        <v>0</v>
      </c>
      <c r="G51" s="612"/>
      <c r="H51" s="621">
        <v>0</v>
      </c>
      <c r="I51" s="529">
        <v>105379</v>
      </c>
      <c r="J51" s="612"/>
      <c r="K51" s="529">
        <v>0</v>
      </c>
      <c r="L51" s="529">
        <v>0</v>
      </c>
      <c r="M51" s="529">
        <v>0</v>
      </c>
      <c r="N51" s="529">
        <v>0</v>
      </c>
      <c r="O51" s="530">
        <v>0</v>
      </c>
      <c r="P51" s="531">
        <f t="shared" si="0"/>
        <v>105379</v>
      </c>
    </row>
    <row r="52" spans="1:16" ht="13.5">
      <c r="A52" s="215"/>
      <c r="B52" s="22"/>
      <c r="C52" s="538" t="s">
        <v>281</v>
      </c>
      <c r="D52" s="540"/>
      <c r="E52" s="620">
        <v>0</v>
      </c>
      <c r="F52" s="529">
        <v>0</v>
      </c>
      <c r="G52" s="612"/>
      <c r="H52" s="621">
        <v>0</v>
      </c>
      <c r="I52" s="529">
        <v>0</v>
      </c>
      <c r="J52" s="612"/>
      <c r="K52" s="529">
        <v>0</v>
      </c>
      <c r="L52" s="529">
        <v>0</v>
      </c>
      <c r="M52" s="529">
        <v>0</v>
      </c>
      <c r="N52" s="529">
        <v>0</v>
      </c>
      <c r="O52" s="530">
        <v>0</v>
      </c>
      <c r="P52" s="531">
        <f t="shared" si="0"/>
        <v>0</v>
      </c>
    </row>
    <row r="53" spans="1:16" ht="13.5">
      <c r="A53" s="215"/>
      <c r="B53" s="22"/>
      <c r="C53" s="538" t="s">
        <v>282</v>
      </c>
      <c r="D53" s="540"/>
      <c r="E53" s="620">
        <v>0</v>
      </c>
      <c r="F53" s="529">
        <v>0</v>
      </c>
      <c r="G53" s="612"/>
      <c r="H53" s="529">
        <v>11710</v>
      </c>
      <c r="I53" s="529">
        <v>12657</v>
      </c>
      <c r="J53" s="612"/>
      <c r="K53" s="529">
        <v>36382</v>
      </c>
      <c r="L53" s="529">
        <v>0</v>
      </c>
      <c r="M53" s="529">
        <v>11984</v>
      </c>
      <c r="N53" s="529">
        <v>503</v>
      </c>
      <c r="O53" s="530">
        <v>0</v>
      </c>
      <c r="P53" s="531">
        <f t="shared" si="0"/>
        <v>73236</v>
      </c>
    </row>
    <row r="54" spans="1:16" ht="13.5">
      <c r="A54" s="215"/>
      <c r="B54" s="22"/>
      <c r="C54" s="565" t="s">
        <v>292</v>
      </c>
      <c r="D54" s="333"/>
      <c r="E54" s="550">
        <v>0</v>
      </c>
      <c r="F54" s="551">
        <v>91461</v>
      </c>
      <c r="G54" s="751"/>
      <c r="H54" s="551">
        <v>0</v>
      </c>
      <c r="I54" s="551">
        <v>0</v>
      </c>
      <c r="J54" s="751"/>
      <c r="K54" s="551">
        <v>0</v>
      </c>
      <c r="L54" s="551">
        <v>31528</v>
      </c>
      <c r="M54" s="551">
        <v>0</v>
      </c>
      <c r="N54" s="551">
        <v>0</v>
      </c>
      <c r="O54" s="15">
        <v>1363303</v>
      </c>
      <c r="P54" s="552">
        <f t="shared" si="0"/>
        <v>1486292</v>
      </c>
    </row>
    <row r="55" spans="1:16" ht="13.5">
      <c r="A55" s="215"/>
      <c r="B55" s="22"/>
      <c r="C55" s="565" t="s">
        <v>283</v>
      </c>
      <c r="D55" s="560" t="s">
        <v>284</v>
      </c>
      <c r="E55" s="528">
        <v>0</v>
      </c>
      <c r="F55" s="529">
        <v>4709</v>
      </c>
      <c r="G55" s="612"/>
      <c r="H55" s="529">
        <v>0</v>
      </c>
      <c r="I55" s="529">
        <v>5425</v>
      </c>
      <c r="J55" s="612"/>
      <c r="K55" s="529">
        <v>8721</v>
      </c>
      <c r="L55" s="529">
        <v>265</v>
      </c>
      <c r="M55" s="529">
        <v>321</v>
      </c>
      <c r="N55" s="529">
        <v>499</v>
      </c>
      <c r="O55" s="530">
        <v>0</v>
      </c>
      <c r="P55" s="531">
        <f t="shared" si="0"/>
        <v>19940</v>
      </c>
    </row>
    <row r="56" spans="1:16" ht="13.5">
      <c r="A56" s="216"/>
      <c r="B56" s="24"/>
      <c r="C56" s="566"/>
      <c r="D56" s="562" t="s">
        <v>293</v>
      </c>
      <c r="E56" s="556">
        <v>0</v>
      </c>
      <c r="F56" s="557">
        <v>0</v>
      </c>
      <c r="G56" s="613">
        <f>'２０表（第2表）'!G45</f>
        <v>0</v>
      </c>
      <c r="H56" s="557">
        <v>2487</v>
      </c>
      <c r="I56" s="557">
        <v>0</v>
      </c>
      <c r="J56" s="613"/>
      <c r="K56" s="557">
        <v>0</v>
      </c>
      <c r="L56" s="557">
        <v>0</v>
      </c>
      <c r="M56" s="557">
        <v>0</v>
      </c>
      <c r="N56" s="557">
        <v>0</v>
      </c>
      <c r="O56" s="558">
        <v>24830</v>
      </c>
      <c r="P56" s="559">
        <f t="shared" si="0"/>
        <v>27317</v>
      </c>
    </row>
    <row r="57" spans="1:16" s="218" customFormat="1" ht="14.25" thickBot="1">
      <c r="A57" s="270" t="s">
        <v>285</v>
      </c>
      <c r="B57" s="271"/>
      <c r="C57" s="271"/>
      <c r="D57" s="334"/>
      <c r="E57" s="256">
        <v>596345</v>
      </c>
      <c r="F57" s="257">
        <v>1532999</v>
      </c>
      <c r="G57" s="28">
        <f>G58-G31</f>
        <v>0</v>
      </c>
      <c r="H57" s="257">
        <v>1146542</v>
      </c>
      <c r="I57" s="257">
        <v>2409870</v>
      </c>
      <c r="J57" s="28">
        <f>J58-J31</f>
        <v>0</v>
      </c>
      <c r="K57" s="257">
        <v>414842</v>
      </c>
      <c r="L57" s="257">
        <v>168806</v>
      </c>
      <c r="M57" s="257">
        <v>148484</v>
      </c>
      <c r="N57" s="257">
        <v>141437</v>
      </c>
      <c r="O57" s="254">
        <v>4762730</v>
      </c>
      <c r="P57" s="258">
        <f t="shared" si="0"/>
        <v>11322055</v>
      </c>
    </row>
    <row r="58" spans="1:16" s="218" customFormat="1" ht="13.5">
      <c r="A58" s="261" t="s">
        <v>286</v>
      </c>
      <c r="B58" s="262"/>
      <c r="C58" s="262"/>
      <c r="D58" s="335"/>
      <c r="E58" s="235">
        <v>596525</v>
      </c>
      <c r="F58" s="31">
        <v>1595550</v>
      </c>
      <c r="G58" s="323">
        <f>G20</f>
        <v>0</v>
      </c>
      <c r="H58" s="31">
        <v>1149327</v>
      </c>
      <c r="I58" s="31">
        <v>2445573</v>
      </c>
      <c r="J58" s="323">
        <f>J20</f>
        <v>0</v>
      </c>
      <c r="K58" s="31">
        <v>416197</v>
      </c>
      <c r="L58" s="31">
        <v>169452</v>
      </c>
      <c r="M58" s="31">
        <v>148534</v>
      </c>
      <c r="N58" s="31">
        <v>141482</v>
      </c>
      <c r="O58" s="225">
        <v>5560710</v>
      </c>
      <c r="P58" s="226">
        <f t="shared" si="0"/>
        <v>12223350</v>
      </c>
    </row>
    <row r="59" spans="1:16" ht="13.5">
      <c r="A59" s="217" t="s">
        <v>287</v>
      </c>
      <c r="B59" s="26"/>
      <c r="C59" s="26"/>
      <c r="D59" s="241"/>
      <c r="E59" s="29">
        <v>0</v>
      </c>
      <c r="F59" s="30">
        <v>0</v>
      </c>
      <c r="G59" s="20"/>
      <c r="H59" s="54">
        <v>0</v>
      </c>
      <c r="I59" s="30">
        <v>0</v>
      </c>
      <c r="J59" s="20"/>
      <c r="K59" s="30">
        <v>0</v>
      </c>
      <c r="L59" s="30">
        <v>0</v>
      </c>
      <c r="M59" s="30">
        <v>0</v>
      </c>
      <c r="N59" s="30">
        <v>0</v>
      </c>
      <c r="O59" s="221">
        <v>0</v>
      </c>
      <c r="P59" s="223">
        <f t="shared" si="0"/>
        <v>0</v>
      </c>
    </row>
    <row r="60" spans="1:16" ht="13.5">
      <c r="A60" s="217" t="s">
        <v>288</v>
      </c>
      <c r="B60" s="26"/>
      <c r="C60" s="26"/>
      <c r="D60" s="241"/>
      <c r="E60" s="29">
        <v>0</v>
      </c>
      <c r="F60" s="30">
        <v>0</v>
      </c>
      <c r="G60" s="20"/>
      <c r="H60" s="54">
        <v>0</v>
      </c>
      <c r="I60" s="30">
        <v>0</v>
      </c>
      <c r="J60" s="20"/>
      <c r="K60" s="30">
        <v>0</v>
      </c>
      <c r="L60" s="30">
        <v>0</v>
      </c>
      <c r="M60" s="30">
        <v>0</v>
      </c>
      <c r="N60" s="30">
        <v>0</v>
      </c>
      <c r="O60" s="221">
        <v>0</v>
      </c>
      <c r="P60" s="223">
        <f t="shared" si="0"/>
        <v>0</v>
      </c>
    </row>
    <row r="61" spans="1:16" ht="13.5">
      <c r="A61" s="601" t="s">
        <v>289</v>
      </c>
      <c r="B61" s="602" t="s">
        <v>290</v>
      </c>
      <c r="C61" s="603"/>
      <c r="D61" s="604"/>
      <c r="E61" s="605">
        <v>0</v>
      </c>
      <c r="F61" s="606">
        <v>4709</v>
      </c>
      <c r="G61" s="607"/>
      <c r="H61" s="606">
        <v>0</v>
      </c>
      <c r="I61" s="606">
        <v>5425</v>
      </c>
      <c r="J61" s="607"/>
      <c r="K61" s="606">
        <v>8721</v>
      </c>
      <c r="L61" s="606">
        <v>265</v>
      </c>
      <c r="M61" s="606">
        <v>321</v>
      </c>
      <c r="N61" s="606">
        <v>499</v>
      </c>
      <c r="O61" s="608">
        <v>0</v>
      </c>
      <c r="P61" s="609">
        <f t="shared" si="0"/>
        <v>19940</v>
      </c>
    </row>
    <row r="62" spans="1:16" ht="14.25" thickBot="1">
      <c r="A62" s="324" t="s">
        <v>291</v>
      </c>
      <c r="B62" s="544" t="s">
        <v>294</v>
      </c>
      <c r="C62" s="545"/>
      <c r="D62" s="546"/>
      <c r="E62" s="534">
        <v>0</v>
      </c>
      <c r="F62" s="535">
        <v>0</v>
      </c>
      <c r="G62" s="610"/>
      <c r="H62" s="535">
        <v>2487</v>
      </c>
      <c r="I62" s="535">
        <v>0</v>
      </c>
      <c r="J62" s="610"/>
      <c r="K62" s="535">
        <v>0</v>
      </c>
      <c r="L62" s="535">
        <v>0</v>
      </c>
      <c r="M62" s="535">
        <v>0</v>
      </c>
      <c r="N62" s="535">
        <v>0</v>
      </c>
      <c r="O62" s="536">
        <v>24830</v>
      </c>
      <c r="P62" s="537">
        <f>SUM(E62:O62)</f>
        <v>27317</v>
      </c>
    </row>
    <row r="63" spans="4:16" ht="13.5" hidden="1">
      <c r="D63" s="11" t="s">
        <v>414</v>
      </c>
      <c r="E63" s="51">
        <f>E57-E38</f>
        <v>515786</v>
      </c>
      <c r="F63" s="51">
        <f aca="true" t="shared" si="1" ref="F63:P63">F57-F38</f>
        <v>1097207</v>
      </c>
      <c r="G63" s="51">
        <f t="shared" si="1"/>
        <v>0</v>
      </c>
      <c r="H63" s="51">
        <f t="shared" si="1"/>
        <v>684857</v>
      </c>
      <c r="I63" s="51">
        <f t="shared" si="1"/>
        <v>1520039</v>
      </c>
      <c r="J63" s="51">
        <f t="shared" si="1"/>
        <v>0</v>
      </c>
      <c r="K63" s="51">
        <f t="shared" si="1"/>
        <v>414842</v>
      </c>
      <c r="L63" s="51">
        <f t="shared" si="1"/>
        <v>168806</v>
      </c>
      <c r="M63" s="51">
        <f t="shared" si="1"/>
        <v>148484</v>
      </c>
      <c r="N63" s="51">
        <f t="shared" si="1"/>
        <v>141437</v>
      </c>
      <c r="O63" s="51">
        <f t="shared" si="1"/>
        <v>1844842</v>
      </c>
      <c r="P63" s="51">
        <f t="shared" si="1"/>
        <v>6536300</v>
      </c>
    </row>
    <row r="64" ht="13.5" hidden="1"/>
    <row r="65" spans="2:16" ht="13.5" hidden="1">
      <c r="B65" s="12" t="s">
        <v>2</v>
      </c>
      <c r="D65" s="12" t="s">
        <v>3</v>
      </c>
      <c r="E65" s="51">
        <f>+E6-E7-E8+E9-E10-E11</f>
        <v>0</v>
      </c>
      <c r="F65" s="51">
        <f aca="true" t="shared" si="2" ref="F65:P65">+F6-F7-F8+F9-F10-F11</f>
        <v>0</v>
      </c>
      <c r="G65" s="51">
        <f t="shared" si="2"/>
        <v>0</v>
      </c>
      <c r="H65" s="51">
        <f t="shared" si="2"/>
        <v>0</v>
      </c>
      <c r="I65" s="51">
        <f>+I6-I7-I8+I9-I10-I11</f>
        <v>0</v>
      </c>
      <c r="K65" s="51">
        <f>+K6-K7-K8+K9-K10-K11</f>
        <v>0</v>
      </c>
      <c r="L65" s="51">
        <f t="shared" si="2"/>
        <v>0</v>
      </c>
      <c r="M65" s="51">
        <f>+M6-M7-M8+M9-M10-M11</f>
        <v>0</v>
      </c>
      <c r="N65" s="51">
        <f t="shared" si="2"/>
        <v>0</v>
      </c>
      <c r="O65" s="51">
        <f t="shared" si="2"/>
        <v>0</v>
      </c>
      <c r="P65" s="51">
        <f t="shared" si="2"/>
        <v>0</v>
      </c>
    </row>
    <row r="66" spans="4:16" ht="13.5" hidden="1">
      <c r="D66" s="12" t="s">
        <v>4</v>
      </c>
      <c r="E66" s="51">
        <f>+E5-E6-E12-E13</f>
        <v>0</v>
      </c>
      <c r="F66" s="51">
        <f aca="true" t="shared" si="3" ref="F66:P66">+F5-F6-F12-F13</f>
        <v>0</v>
      </c>
      <c r="G66" s="51">
        <f t="shared" si="3"/>
        <v>0</v>
      </c>
      <c r="H66" s="51">
        <f t="shared" si="3"/>
        <v>0</v>
      </c>
      <c r="I66" s="51">
        <f>+I5-I6-I12-I13</f>
        <v>0</v>
      </c>
      <c r="K66" s="51">
        <f>+K5-K6-K12-K13</f>
        <v>0</v>
      </c>
      <c r="L66" s="51">
        <f t="shared" si="3"/>
        <v>0</v>
      </c>
      <c r="M66" s="51">
        <f>+M5-M6-M12-M13</f>
        <v>0</v>
      </c>
      <c r="N66" s="51">
        <f t="shared" si="3"/>
        <v>0</v>
      </c>
      <c r="O66" s="51">
        <f t="shared" si="3"/>
        <v>0</v>
      </c>
      <c r="P66" s="51">
        <f t="shared" si="3"/>
        <v>0</v>
      </c>
    </row>
    <row r="67" spans="4:16" ht="13.5" hidden="1">
      <c r="D67" s="12" t="s">
        <v>5</v>
      </c>
      <c r="E67" s="51">
        <f>SUM(E15:E18)-E14</f>
        <v>-3</v>
      </c>
      <c r="F67" s="51">
        <f aca="true" t="shared" si="4" ref="F67:O67">SUM(F15:F18)-F14</f>
        <v>0</v>
      </c>
      <c r="G67" s="51">
        <f t="shared" si="4"/>
        <v>0</v>
      </c>
      <c r="H67" s="51">
        <f t="shared" si="4"/>
        <v>-300</v>
      </c>
      <c r="I67" s="51">
        <f>SUM(I15:I18)-I14</f>
        <v>0</v>
      </c>
      <c r="K67" s="51">
        <f>SUM(K15:K18)-K14</f>
        <v>0</v>
      </c>
      <c r="L67" s="51">
        <f t="shared" si="4"/>
        <v>0</v>
      </c>
      <c r="M67" s="51">
        <f>SUM(M15:M18)-M14</f>
        <v>0</v>
      </c>
      <c r="N67" s="51">
        <f t="shared" si="4"/>
        <v>0</v>
      </c>
      <c r="O67" s="51">
        <f t="shared" si="4"/>
        <v>0</v>
      </c>
      <c r="P67" s="51">
        <f>SUM(P15:P18)-P14</f>
        <v>-303</v>
      </c>
    </row>
    <row r="68" spans="4:16" ht="13.5" hidden="1">
      <c r="D68" s="12" t="s">
        <v>6</v>
      </c>
      <c r="E68" s="51">
        <f>+E5+E14+E19-E20</f>
        <v>0</v>
      </c>
      <c r="F68" s="51">
        <f aca="true" t="shared" si="5" ref="F68:P68">+F5+F14+F19-F20</f>
        <v>0</v>
      </c>
      <c r="G68" s="51">
        <f t="shared" si="5"/>
        <v>0</v>
      </c>
      <c r="H68" s="51">
        <f t="shared" si="5"/>
        <v>0</v>
      </c>
      <c r="I68" s="51">
        <f>+I5+I14+I19-I20</f>
        <v>0</v>
      </c>
      <c r="K68" s="51">
        <f>+K5+K14+K19-K20</f>
        <v>0</v>
      </c>
      <c r="L68" s="51">
        <f t="shared" si="5"/>
        <v>0</v>
      </c>
      <c r="M68" s="51">
        <f>+M5+M14+M19-M20</f>
        <v>0</v>
      </c>
      <c r="N68" s="51">
        <f t="shared" si="5"/>
        <v>0</v>
      </c>
      <c r="O68" s="51">
        <f t="shared" si="5"/>
        <v>0</v>
      </c>
      <c r="P68" s="51">
        <f t="shared" si="5"/>
        <v>0</v>
      </c>
    </row>
    <row r="69" spans="4:16" ht="13.5" hidden="1">
      <c r="D69" s="12" t="s">
        <v>7</v>
      </c>
      <c r="E69" s="51">
        <f>SUM(E22:E26)-E21</f>
        <v>0</v>
      </c>
      <c r="F69" s="51">
        <f aca="true" t="shared" si="6" ref="F69:P69">SUM(F22:F26)-F21</f>
        <v>0</v>
      </c>
      <c r="G69" s="51">
        <f t="shared" si="6"/>
        <v>0</v>
      </c>
      <c r="H69" s="51">
        <f t="shared" si="6"/>
        <v>0</v>
      </c>
      <c r="I69" s="51">
        <f>SUM(I22:I26)-I21</f>
        <v>0</v>
      </c>
      <c r="K69" s="51">
        <f>SUM(K22:K26)-K21</f>
        <v>0</v>
      </c>
      <c r="L69" s="51">
        <f t="shared" si="6"/>
        <v>0</v>
      </c>
      <c r="M69" s="51">
        <f>SUM(M22:M26)-M21</f>
        <v>0</v>
      </c>
      <c r="N69" s="51">
        <f t="shared" si="6"/>
        <v>0</v>
      </c>
      <c r="O69" s="51">
        <f t="shared" si="6"/>
        <v>0</v>
      </c>
      <c r="P69" s="51">
        <f t="shared" si="6"/>
        <v>0</v>
      </c>
    </row>
    <row r="70" spans="4:16" ht="13.5" hidden="1">
      <c r="D70" s="12" t="s">
        <v>8</v>
      </c>
      <c r="E70" s="51">
        <f>SUM(E28:E30)-E27</f>
        <v>0</v>
      </c>
      <c r="F70" s="51">
        <f aca="true" t="shared" si="7" ref="F70:P70">SUM(F28:F30)-F27</f>
        <v>0</v>
      </c>
      <c r="G70" s="51">
        <f t="shared" si="7"/>
        <v>0</v>
      </c>
      <c r="H70" s="51">
        <f t="shared" si="7"/>
        <v>0</v>
      </c>
      <c r="I70" s="51">
        <f>SUM(I28:I30)-I27</f>
        <v>0</v>
      </c>
      <c r="K70" s="51">
        <f>SUM(K28:K30)-K27</f>
        <v>0</v>
      </c>
      <c r="L70" s="51">
        <f t="shared" si="7"/>
        <v>0</v>
      </c>
      <c r="M70" s="51">
        <f>SUM(M28:M30)-M27</f>
        <v>0</v>
      </c>
      <c r="N70" s="51">
        <f t="shared" si="7"/>
        <v>0</v>
      </c>
      <c r="O70" s="51">
        <f t="shared" si="7"/>
        <v>0</v>
      </c>
      <c r="P70" s="51">
        <f t="shared" si="7"/>
        <v>0</v>
      </c>
    </row>
    <row r="71" spans="4:16" ht="13.5" hidden="1">
      <c r="D71" s="12" t="s">
        <v>9</v>
      </c>
      <c r="E71" s="51">
        <f>+E31-E27-E21</f>
        <v>0</v>
      </c>
      <c r="F71" s="51">
        <f aca="true" t="shared" si="8" ref="F71:P71">+F31-F27-F21</f>
        <v>0</v>
      </c>
      <c r="G71" s="51">
        <f t="shared" si="8"/>
        <v>0</v>
      </c>
      <c r="H71" s="51">
        <f t="shared" si="8"/>
        <v>0</v>
      </c>
      <c r="I71" s="51">
        <f>+I31-I27-I21</f>
        <v>0</v>
      </c>
      <c r="K71" s="51">
        <f>+K31-K27-K21</f>
        <v>0</v>
      </c>
      <c r="L71" s="51">
        <f t="shared" si="8"/>
        <v>0</v>
      </c>
      <c r="M71" s="51">
        <f>+M31-M27-M21</f>
        <v>0</v>
      </c>
      <c r="N71" s="51">
        <f t="shared" si="8"/>
        <v>0</v>
      </c>
      <c r="O71" s="51">
        <f t="shared" si="8"/>
        <v>0</v>
      </c>
      <c r="P71" s="51">
        <f t="shared" si="8"/>
        <v>0</v>
      </c>
    </row>
    <row r="72" spans="4:16" ht="13.5" hidden="1">
      <c r="D72" s="12" t="s">
        <v>10</v>
      </c>
      <c r="E72" s="51">
        <f>+E32-E33-E38</f>
        <v>0</v>
      </c>
      <c r="F72" s="51">
        <f aca="true" t="shared" si="9" ref="F72:P72">+F32-F33-F38</f>
        <v>0</v>
      </c>
      <c r="G72" s="51">
        <f t="shared" si="9"/>
        <v>0</v>
      </c>
      <c r="H72" s="51">
        <f t="shared" si="9"/>
        <v>0</v>
      </c>
      <c r="I72" s="51">
        <f>+I32-I33-I38</f>
        <v>0</v>
      </c>
      <c r="K72" s="51">
        <f>+K32-K33-K38</f>
        <v>0</v>
      </c>
      <c r="L72" s="51">
        <f t="shared" si="9"/>
        <v>0</v>
      </c>
      <c r="M72" s="51">
        <f>+M32-M33-M38</f>
        <v>0</v>
      </c>
      <c r="N72" s="51">
        <f t="shared" si="9"/>
        <v>0</v>
      </c>
      <c r="O72" s="51">
        <f t="shared" si="9"/>
        <v>0</v>
      </c>
      <c r="P72" s="51">
        <f t="shared" si="9"/>
        <v>0</v>
      </c>
    </row>
    <row r="73" spans="4:16" ht="13.5" hidden="1">
      <c r="D73" s="12" t="s">
        <v>11</v>
      </c>
      <c r="E73" s="51">
        <f>SUM(E34:E37)-E33</f>
        <v>0</v>
      </c>
      <c r="F73" s="51">
        <f aca="true" t="shared" si="10" ref="F73:O73">SUM(F34:F37)-F33</f>
        <v>0</v>
      </c>
      <c r="G73" s="51">
        <f t="shared" si="10"/>
        <v>0</v>
      </c>
      <c r="H73" s="51">
        <f t="shared" si="10"/>
        <v>0</v>
      </c>
      <c r="I73" s="51">
        <f>SUM(I34:I37)-I33</f>
        <v>0</v>
      </c>
      <c r="K73" s="51">
        <f>SUM(K34:K37)-K33</f>
        <v>0</v>
      </c>
      <c r="L73" s="51">
        <f t="shared" si="10"/>
        <v>0</v>
      </c>
      <c r="M73" s="51">
        <f>SUM(M34:M37)-M33</f>
        <v>0</v>
      </c>
      <c r="N73" s="51">
        <f t="shared" si="10"/>
        <v>0</v>
      </c>
      <c r="O73" s="51">
        <f t="shared" si="10"/>
        <v>0</v>
      </c>
      <c r="P73" s="51">
        <f>SUM(P34:P37)-P33</f>
        <v>0</v>
      </c>
    </row>
    <row r="74" spans="4:16" ht="13.5" hidden="1">
      <c r="D74" s="12" t="s">
        <v>12</v>
      </c>
      <c r="E74" s="51">
        <f>SUM(E39:E40)-E38</f>
        <v>0</v>
      </c>
      <c r="F74" s="51">
        <f aca="true" t="shared" si="11" ref="F74:P74">SUM(F39:F40)-F38</f>
        <v>0</v>
      </c>
      <c r="G74" s="51">
        <f t="shared" si="11"/>
        <v>0</v>
      </c>
      <c r="H74" s="51">
        <f t="shared" si="11"/>
        <v>0</v>
      </c>
      <c r="I74" s="51">
        <f>SUM(I39:I40)-I38</f>
        <v>0</v>
      </c>
      <c r="K74" s="51">
        <f>SUM(K39:K40)-K38</f>
        <v>0</v>
      </c>
      <c r="L74" s="51">
        <f t="shared" si="11"/>
        <v>0</v>
      </c>
      <c r="M74" s="51">
        <f>SUM(M39:M40)-M38</f>
        <v>0</v>
      </c>
      <c r="N74" s="51">
        <f t="shared" si="11"/>
        <v>0</v>
      </c>
      <c r="O74" s="51">
        <f t="shared" si="11"/>
        <v>0</v>
      </c>
      <c r="P74" s="51">
        <f t="shared" si="11"/>
        <v>0</v>
      </c>
    </row>
    <row r="75" spans="4:16" ht="13.5" hidden="1">
      <c r="D75" s="12" t="s">
        <v>13</v>
      </c>
      <c r="E75" s="51">
        <f>+E41-E42-E48</f>
        <v>0</v>
      </c>
      <c r="F75" s="51">
        <f aca="true" t="shared" si="12" ref="F75:P75">+F41-F42-F48</f>
        <v>0</v>
      </c>
      <c r="G75" s="51">
        <f t="shared" si="12"/>
        <v>0</v>
      </c>
      <c r="H75" s="51">
        <f t="shared" si="12"/>
        <v>0</v>
      </c>
      <c r="I75" s="51">
        <f>+I41-I42-I48</f>
        <v>0</v>
      </c>
      <c r="K75" s="51">
        <f>+K41-K42-K48</f>
        <v>0</v>
      </c>
      <c r="L75" s="51">
        <f t="shared" si="12"/>
        <v>0</v>
      </c>
      <c r="M75" s="51">
        <f>+M41-M42-M48</f>
        <v>0</v>
      </c>
      <c r="N75" s="51">
        <f t="shared" si="12"/>
        <v>0</v>
      </c>
      <c r="O75" s="51">
        <f t="shared" si="12"/>
        <v>0</v>
      </c>
      <c r="P75" s="51">
        <f t="shared" si="12"/>
        <v>0</v>
      </c>
    </row>
    <row r="76" spans="4:16" ht="13.5" hidden="1">
      <c r="D76" s="12" t="s">
        <v>14</v>
      </c>
      <c r="E76" s="51">
        <f>SUM(E43:E47)-E42</f>
        <v>0</v>
      </c>
      <c r="F76" s="51">
        <f aca="true" t="shared" si="13" ref="F76:P76">SUM(F43:F47)-F42</f>
        <v>0</v>
      </c>
      <c r="G76" s="51">
        <f t="shared" si="13"/>
        <v>0</v>
      </c>
      <c r="H76" s="51">
        <f t="shared" si="13"/>
        <v>0</v>
      </c>
      <c r="I76" s="51">
        <f>SUM(I43:I47)-I42</f>
        <v>0</v>
      </c>
      <c r="K76" s="51">
        <f>SUM(K43:K47)-K42</f>
        <v>0</v>
      </c>
      <c r="L76" s="51">
        <f t="shared" si="13"/>
        <v>0</v>
      </c>
      <c r="M76" s="51">
        <f>SUM(M43:M47)-M42</f>
        <v>0</v>
      </c>
      <c r="N76" s="51">
        <f t="shared" si="13"/>
        <v>0</v>
      </c>
      <c r="O76" s="51">
        <f t="shared" si="13"/>
        <v>0</v>
      </c>
      <c r="P76" s="51">
        <f t="shared" si="13"/>
        <v>0</v>
      </c>
    </row>
    <row r="77" spans="4:16" ht="13.5" hidden="1">
      <c r="D77" s="12" t="s">
        <v>15</v>
      </c>
      <c r="E77" s="51">
        <f>SUM(E49:E53)-E54-E48</f>
        <v>0</v>
      </c>
      <c r="F77" s="51">
        <f aca="true" t="shared" si="14" ref="F77:P77">SUM(F49:F53)-F54-F48</f>
        <v>0</v>
      </c>
      <c r="G77" s="51">
        <f t="shared" si="14"/>
        <v>0</v>
      </c>
      <c r="H77" s="51">
        <f t="shared" si="14"/>
        <v>0</v>
      </c>
      <c r="I77" s="51">
        <f>SUM(I49:I53)-I54-I48</f>
        <v>0</v>
      </c>
      <c r="K77" s="51">
        <f>SUM(K49:K53)-K54-K48</f>
        <v>0</v>
      </c>
      <c r="L77" s="51">
        <f t="shared" si="14"/>
        <v>0</v>
      </c>
      <c r="M77" s="51">
        <f>SUM(M49:M53)-M54-M48</f>
        <v>0</v>
      </c>
      <c r="N77" s="51">
        <f t="shared" si="14"/>
        <v>0</v>
      </c>
      <c r="O77" s="51">
        <f t="shared" si="14"/>
        <v>0</v>
      </c>
      <c r="P77" s="51">
        <f t="shared" si="14"/>
        <v>0</v>
      </c>
    </row>
    <row r="78" spans="4:16" ht="13.5" hidden="1">
      <c r="D78" s="12" t="s">
        <v>16</v>
      </c>
      <c r="E78" s="51">
        <f>+E32+E41-E57</f>
        <v>0</v>
      </c>
      <c r="F78" s="51">
        <f aca="true" t="shared" si="15" ref="F78:P78">+F32+F41-F57</f>
        <v>0</v>
      </c>
      <c r="G78" s="51">
        <f t="shared" si="15"/>
        <v>0</v>
      </c>
      <c r="H78" s="51">
        <f t="shared" si="15"/>
        <v>0</v>
      </c>
      <c r="I78" s="51">
        <f>+I32+I41-I57</f>
        <v>0</v>
      </c>
      <c r="K78" s="51">
        <f>+K32+K41-K57</f>
        <v>0</v>
      </c>
      <c r="L78" s="51">
        <f t="shared" si="15"/>
        <v>0</v>
      </c>
      <c r="M78" s="51">
        <f>+M32+M41-M57</f>
        <v>0</v>
      </c>
      <c r="N78" s="51">
        <f t="shared" si="15"/>
        <v>0</v>
      </c>
      <c r="O78" s="51">
        <f t="shared" si="15"/>
        <v>0</v>
      </c>
      <c r="P78" s="51">
        <f t="shared" si="15"/>
        <v>0</v>
      </c>
    </row>
    <row r="79" spans="4:16" ht="13.5" hidden="1">
      <c r="D79" s="12" t="s">
        <v>17</v>
      </c>
      <c r="E79" s="51">
        <f>+E58-E57-E31</f>
        <v>0</v>
      </c>
      <c r="F79" s="51">
        <f aca="true" t="shared" si="16" ref="F79:P79">+F58-F57-F31</f>
        <v>0</v>
      </c>
      <c r="G79" s="51">
        <f t="shared" si="16"/>
        <v>0</v>
      </c>
      <c r="H79" s="51">
        <f t="shared" si="16"/>
        <v>0</v>
      </c>
      <c r="I79" s="51">
        <f>+I58-I57-I31</f>
        <v>0</v>
      </c>
      <c r="K79" s="51">
        <f>+K58-K57-K31</f>
        <v>0</v>
      </c>
      <c r="L79" s="51">
        <f t="shared" si="16"/>
        <v>0</v>
      </c>
      <c r="M79" s="51">
        <f>+M58-M57-M31</f>
        <v>0</v>
      </c>
      <c r="N79" s="51">
        <f t="shared" si="16"/>
        <v>0</v>
      </c>
      <c r="O79" s="51">
        <f t="shared" si="16"/>
        <v>0</v>
      </c>
      <c r="P79" s="51">
        <f t="shared" si="16"/>
        <v>0</v>
      </c>
    </row>
    <row r="80" spans="5:16" ht="13.5" hidden="1">
      <c r="E80" s="51">
        <f>+E58-E20</f>
        <v>0</v>
      </c>
      <c r="F80" s="51">
        <f aca="true" t="shared" si="17" ref="F80:P80">+F58-F20</f>
        <v>0</v>
      </c>
      <c r="G80" s="51">
        <f t="shared" si="17"/>
        <v>0</v>
      </c>
      <c r="H80" s="51">
        <f t="shared" si="17"/>
        <v>0</v>
      </c>
      <c r="I80" s="51">
        <f>+I58-I20</f>
        <v>0</v>
      </c>
      <c r="K80" s="51">
        <f>+K58-K20</f>
        <v>0</v>
      </c>
      <c r="L80" s="51">
        <f t="shared" si="17"/>
        <v>0</v>
      </c>
      <c r="M80" s="51">
        <f>+M58-M20</f>
        <v>0</v>
      </c>
      <c r="N80" s="51">
        <f t="shared" si="17"/>
        <v>0</v>
      </c>
      <c r="O80" s="51">
        <f t="shared" si="17"/>
        <v>0</v>
      </c>
      <c r="P80" s="51">
        <f t="shared" si="17"/>
        <v>0</v>
      </c>
    </row>
    <row r="81" spans="4:16" ht="13.5" hidden="1">
      <c r="D81" s="12" t="s">
        <v>18</v>
      </c>
      <c r="E81" s="51">
        <f>'２０表（第2表）'!E35-E61</f>
        <v>0</v>
      </c>
      <c r="F81" s="51">
        <f>'２０表（第2表）'!F35+'２０表（第2表）'!G35-F61</f>
        <v>0</v>
      </c>
      <c r="I81" s="51">
        <f>'２０表（第2表）'!I35+'２０表（第2表）'!J35-I61</f>
        <v>7013</v>
      </c>
      <c r="K81" s="51">
        <f>'２０表（第2表）'!K35-K61</f>
        <v>0</v>
      </c>
      <c r="L81" s="51">
        <f>'２０表（第2表）'!L35-L61</f>
        <v>0</v>
      </c>
      <c r="M81" s="51">
        <f>'２０表（第2表）'!M35-M61</f>
        <v>0</v>
      </c>
      <c r="N81" s="51">
        <f>'２０表（第2表）'!N35-N61</f>
        <v>0</v>
      </c>
      <c r="O81" s="51">
        <f>'２０表（第2表）'!O35-O61</f>
        <v>0</v>
      </c>
      <c r="P81" s="51">
        <f>'２０表（第2表）'!P35-P61</f>
        <v>7013</v>
      </c>
    </row>
  </sheetData>
  <mergeCells count="1">
    <mergeCell ref="P2:P4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3937007874015748" bottom="0.2755905511811024" header="0.3937007874015748" footer="0.275590551181102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Q44"/>
  <sheetViews>
    <sheetView view="pageBreakPreview" zoomScale="85" zoomScaleNormal="75" zoomScaleSheetLayoutView="85" workbookViewId="0" topLeftCell="A1">
      <pane xSplit="5" ySplit="4" topLeftCell="L5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M29" sqref="M29"/>
    </sheetView>
  </sheetViews>
  <sheetFormatPr defaultColWidth="9.00390625" defaultRowHeight="13.5"/>
  <cols>
    <col min="2" max="2" width="4.875" style="98" customWidth="1"/>
    <col min="3" max="3" width="21.25390625" style="98" customWidth="1"/>
    <col min="4" max="4" width="22.75390625" style="98" customWidth="1"/>
    <col min="5" max="5" width="7.75390625" style="98" customWidth="1"/>
    <col min="6" max="17" width="11.375" style="97" customWidth="1"/>
  </cols>
  <sheetData>
    <row r="1" spans="1:17" ht="19.5" customHeight="1" thickBot="1">
      <c r="A1" s="1"/>
      <c r="B1" s="96" t="s">
        <v>297</v>
      </c>
      <c r="C1" s="97"/>
      <c r="D1" s="97"/>
      <c r="E1" s="97"/>
      <c r="Q1" s="105" t="s">
        <v>295</v>
      </c>
    </row>
    <row r="2" spans="1:17" ht="19.5" customHeight="1">
      <c r="A2" s="1"/>
      <c r="B2" s="411"/>
      <c r="C2" s="412"/>
      <c r="D2" s="413" t="s">
        <v>298</v>
      </c>
      <c r="E2" s="419"/>
      <c r="F2" s="211" t="s">
        <v>55</v>
      </c>
      <c r="G2" s="210" t="s">
        <v>56</v>
      </c>
      <c r="H2" s="210" t="s">
        <v>56</v>
      </c>
      <c r="I2" s="210" t="s">
        <v>57</v>
      </c>
      <c r="J2" s="210" t="s">
        <v>58</v>
      </c>
      <c r="K2" s="210" t="s">
        <v>58</v>
      </c>
      <c r="L2" s="210" t="s">
        <v>59</v>
      </c>
      <c r="M2" s="210" t="s">
        <v>60</v>
      </c>
      <c r="N2" s="210" t="s">
        <v>61</v>
      </c>
      <c r="O2" s="210" t="s">
        <v>62</v>
      </c>
      <c r="P2" s="219" t="s">
        <v>63</v>
      </c>
      <c r="Q2" s="769" t="s">
        <v>296</v>
      </c>
    </row>
    <row r="3" spans="1:17" ht="19.5" customHeight="1">
      <c r="A3" s="1"/>
      <c r="B3" s="414"/>
      <c r="C3" s="99"/>
      <c r="D3" s="100"/>
      <c r="E3" s="420"/>
      <c r="F3" s="233" t="s">
        <v>20</v>
      </c>
      <c r="G3" s="17" t="s">
        <v>64</v>
      </c>
      <c r="H3" s="17" t="s">
        <v>64</v>
      </c>
      <c r="I3" s="17" t="s">
        <v>65</v>
      </c>
      <c r="J3" s="17" t="s">
        <v>66</v>
      </c>
      <c r="K3" s="17" t="s">
        <v>66</v>
      </c>
      <c r="L3" s="17" t="s">
        <v>39</v>
      </c>
      <c r="M3" s="17" t="s">
        <v>67</v>
      </c>
      <c r="N3" s="17" t="s">
        <v>22</v>
      </c>
      <c r="O3" s="17" t="s">
        <v>68</v>
      </c>
      <c r="P3" s="220" t="s">
        <v>69</v>
      </c>
      <c r="Q3" s="770"/>
    </row>
    <row r="4" spans="1:17" ht="19.5" customHeight="1" thickBot="1">
      <c r="A4" s="1"/>
      <c r="B4" s="417"/>
      <c r="C4" s="421" t="s">
        <v>299</v>
      </c>
      <c r="D4" s="422"/>
      <c r="E4" s="423"/>
      <c r="F4" s="729"/>
      <c r="G4" s="230" t="s">
        <v>33</v>
      </c>
      <c r="H4" s="230" t="s">
        <v>34</v>
      </c>
      <c r="I4" s="230"/>
      <c r="J4" s="230" t="s">
        <v>71</v>
      </c>
      <c r="K4" s="230" t="s">
        <v>72</v>
      </c>
      <c r="L4" s="424"/>
      <c r="M4" s="424"/>
      <c r="N4" s="424"/>
      <c r="O4" s="230"/>
      <c r="P4" s="232" t="s">
        <v>73</v>
      </c>
      <c r="Q4" s="771"/>
    </row>
    <row r="5" spans="1:17" ht="19.5" customHeight="1">
      <c r="A5" s="1"/>
      <c r="B5" s="414" t="s">
        <v>300</v>
      </c>
      <c r="C5" s="425"/>
      <c r="D5" s="675" t="s">
        <v>301</v>
      </c>
      <c r="E5" s="780" t="s">
        <v>327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425"/>
      <c r="Q5" s="426"/>
    </row>
    <row r="6" spans="1:17" ht="19.5" customHeight="1">
      <c r="A6" s="1"/>
      <c r="B6" s="415"/>
      <c r="C6" s="101"/>
      <c r="D6" s="676" t="s">
        <v>302</v>
      </c>
      <c r="E6" s="781"/>
      <c r="F6" s="104">
        <f>ROUND(('２２表（第4表）'!E33+'２２表（第4表）'!E41)/'２２表（第4表）'!E58*100,1)</f>
        <v>86.5</v>
      </c>
      <c r="G6" s="104">
        <f>ROUND(('２２表（第4表）'!F33+'２２表（第4表）'!F41)/'２２表（第4表）'!F58*100,1)</f>
        <v>68.8</v>
      </c>
      <c r="H6" s="102" t="s">
        <v>328</v>
      </c>
      <c r="I6" s="104">
        <f>ROUND(('２２表（第4表）'!H33+'２２表（第4表）'!H41)/'２２表（第4表）'!H58*100,1)</f>
        <v>59.6</v>
      </c>
      <c r="J6" s="104">
        <f>ROUND(('２２表（第4表）'!I33+'２２表（第4表）'!I41)/'２２表（第4表）'!I58*100,1)</f>
        <v>62.2</v>
      </c>
      <c r="K6" s="102" t="s">
        <v>328</v>
      </c>
      <c r="L6" s="104">
        <f>ROUND(('２２表（第4表）'!K33+'２２表（第4表）'!K41)/'２２表（第4表）'!K58*100,1)</f>
        <v>99.7</v>
      </c>
      <c r="M6" s="104">
        <f>ROUND(('２２表（第4表）'!L33+'２２表（第4表）'!L41)/'２２表（第4表）'!L58*100,1)</f>
        <v>99.6</v>
      </c>
      <c r="N6" s="104">
        <f>ROUND(('２２表（第4表）'!M33+'２２表（第4表）'!M41)/'２２表（第4表）'!M58*100,1)</f>
        <v>100</v>
      </c>
      <c r="O6" s="104">
        <f>ROUND(('２２表（第4表）'!N33+'２２表（第4表）'!N41)/'２２表（第4表）'!N58*100,1)</f>
        <v>100</v>
      </c>
      <c r="P6" s="101">
        <f>ROUND(('２２表（第4表）'!O33+'２２表（第4表）'!O41)/'２２表（第4表）'!O58*100,1)</f>
        <v>33.2</v>
      </c>
      <c r="Q6" s="427">
        <f>ROUND(('２２表（第4表）'!P33+'２２表（第4表）'!P41)/'２２表（第4表）'!P58*100,1)</f>
        <v>53.5</v>
      </c>
    </row>
    <row r="7" spans="1:17" ht="19.5" customHeight="1">
      <c r="A7" s="1"/>
      <c r="B7" s="416" t="s">
        <v>303</v>
      </c>
      <c r="C7" s="674"/>
      <c r="D7" s="677" t="s">
        <v>304</v>
      </c>
      <c r="E7" s="782" t="s">
        <v>327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425"/>
      <c r="Q7" s="426"/>
    </row>
    <row r="8" spans="1:17" ht="19.5" customHeight="1">
      <c r="A8" s="1"/>
      <c r="B8" s="415"/>
      <c r="C8" s="101"/>
      <c r="D8" s="676" t="s">
        <v>305</v>
      </c>
      <c r="E8" s="781"/>
      <c r="F8" s="104">
        <f>ROUND('２２表（第4表）'!E5/('２２表（第4表）'!E21+'２２表（第4表）'!E32+'２２表（第4表）'!E41)*100,1)</f>
        <v>94.2</v>
      </c>
      <c r="G8" s="104">
        <f>ROUND('２２表（第4表）'!F5/('２２表（第4表）'!F21+'２２表（第4表）'!F32+'２２表（第4表）'!F41)*100,1)</f>
        <v>88</v>
      </c>
      <c r="H8" s="102" t="s">
        <v>328</v>
      </c>
      <c r="I8" s="104">
        <f>ROUND('２２表（第4表）'!H5/('２２表（第4表）'!H21+'２２表（第4表）'!H32+'２２表（第4表）'!H41)*100,1)</f>
        <v>81.9</v>
      </c>
      <c r="J8" s="104">
        <f>ROUND('２２表（第4表）'!I5/('２２表（第4表）'!I21+'２２表（第4表）'!I32+'２２表（第4表）'!I41)*100,1)</f>
        <v>77.6</v>
      </c>
      <c r="K8" s="102" t="s">
        <v>328</v>
      </c>
      <c r="L8" s="104">
        <f>ROUND('２２表（第4表）'!K5/('２２表（第4表）'!K21+'２２表（第4表）'!K32+'２２表（第4表）'!K41)*100,1)</f>
        <v>47.9</v>
      </c>
      <c r="M8" s="104">
        <f>ROUND('２２表（第4表）'!L5/('２２表（第4表）'!L21+'２２表（第4表）'!L32+'２２表（第4表）'!L41)*100,1)</f>
        <v>59.2</v>
      </c>
      <c r="N8" s="104">
        <f>ROUND('２２表（第4表）'!M5/('２２表（第4表）'!M21+'２２表（第4表）'!M32+'２２表（第4表）'!M41)*100,1)</f>
        <v>39.2</v>
      </c>
      <c r="O8" s="104">
        <f>ROUND('２２表（第4表）'!N5/('２２表（第4表）'!N21+'２２表（第4表）'!N32+'２２表（第4表）'!N41)*100,1)</f>
        <v>65.1</v>
      </c>
      <c r="P8" s="101">
        <f>ROUND('２２表（第4表）'!O5/('２２表（第4表）'!O21+'２２表（第4表）'!O32+'２２表（第4表）'!O41)*100,1)</f>
        <v>98.4</v>
      </c>
      <c r="Q8" s="427">
        <f>ROUND('２２表（第4表）'!P5/('２２表（第4表）'!P21+'２２表（第4表）'!P32+'２２表（第4表）'!P41)*100,1)</f>
        <v>87.8</v>
      </c>
    </row>
    <row r="9" spans="1:17" ht="19.5" customHeight="1">
      <c r="A9" s="1"/>
      <c r="B9" s="416" t="s">
        <v>306</v>
      </c>
      <c r="C9" s="674"/>
      <c r="D9" s="677" t="s">
        <v>307</v>
      </c>
      <c r="E9" s="782" t="s">
        <v>327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425"/>
      <c r="Q9" s="426"/>
    </row>
    <row r="10" spans="1:17" ht="19.5" customHeight="1">
      <c r="A10" s="1"/>
      <c r="B10" s="415"/>
      <c r="C10" s="101"/>
      <c r="D10" s="676" t="s">
        <v>308</v>
      </c>
      <c r="E10" s="781"/>
      <c r="F10" s="104">
        <f>ROUND('２２表（第4表）'!E14/'２２表（第4表）'!E27*100,1)</f>
        <v>19195.6</v>
      </c>
      <c r="G10" s="104">
        <f>ROUND('２２表（第4表）'!F14/'２２表（第4表）'!F27*100,1)</f>
        <v>7274.4</v>
      </c>
      <c r="H10" s="102" t="s">
        <v>328</v>
      </c>
      <c r="I10" s="104">
        <f>ROUND('２２表（第4表）'!H14/'２２表（第4表）'!H27*100,1)</f>
        <v>7559.1</v>
      </c>
      <c r="J10" s="104">
        <f>ROUND('２２表（第4表）'!I14/'２２表（第4表）'!I27*100,1)</f>
        <v>5482.6</v>
      </c>
      <c r="K10" s="102" t="s">
        <v>328</v>
      </c>
      <c r="L10" s="104">
        <f>ROUND('２２表（第4表）'!K14/'２２表（第4表）'!K27*100,1)</f>
        <v>16041.3</v>
      </c>
      <c r="M10" s="104">
        <f>ROUND('２２表（第4表）'!L14/'２２表（第4表）'!L27*100,1)</f>
        <v>10756.2</v>
      </c>
      <c r="N10" s="104">
        <f>ROUND('２２表（第4表）'!M14/'２２表（第4表）'!M27*100,1)</f>
        <v>180558</v>
      </c>
      <c r="O10" s="104">
        <f>ROUND('２２表（第4表）'!N14/'２２表（第4表）'!N27*100,1)</f>
        <v>109746.7</v>
      </c>
      <c r="P10" s="101">
        <f>ROUND('２２表（第4表）'!O14/'２２表（第4表）'!O27*100,1)</f>
        <v>2196.1</v>
      </c>
      <c r="Q10" s="427">
        <f>ROUND('２２表（第4表）'!P14/'２２表（第4表）'!P27*100,1)</f>
        <v>6864.8</v>
      </c>
    </row>
    <row r="11" spans="1:17" ht="19.5" customHeight="1">
      <c r="A11" s="1"/>
      <c r="B11" s="416" t="s">
        <v>309</v>
      </c>
      <c r="C11" s="674"/>
      <c r="D11" s="677" t="s">
        <v>310</v>
      </c>
      <c r="E11" s="782" t="s">
        <v>327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425"/>
      <c r="Q11" s="426"/>
    </row>
    <row r="12" spans="1:17" ht="19.5" customHeight="1">
      <c r="A12" s="1"/>
      <c r="B12" s="415"/>
      <c r="C12" s="101"/>
      <c r="D12" s="676" t="s">
        <v>311</v>
      </c>
      <c r="E12" s="781"/>
      <c r="F12" s="104">
        <f>ROUND(+'２０表（第2表）'!E5/'２０表（第2表）'!E19*100,1)</f>
        <v>100</v>
      </c>
      <c r="G12" s="104">
        <f>ROUND(+'２０表（第2表）'!F5/'２０表（第2表）'!F19*100,1)</f>
        <v>104.6</v>
      </c>
      <c r="H12" s="104" t="e">
        <f>ROUND(+'２０表（第2表）'!G5/'２０表（第2表）'!G19*100,1)</f>
        <v>#DIV/0!</v>
      </c>
      <c r="I12" s="104">
        <f>ROUND(+'２０表（第2表）'!H5/'２０表（第2表）'!H19*100,1)</f>
        <v>98</v>
      </c>
      <c r="J12" s="104">
        <f>ROUND(+'２０表（第2表）'!I5/'２０表（第2表）'!I19*100,1)</f>
        <v>95.8</v>
      </c>
      <c r="K12" s="104">
        <f>ROUND(+'２０表（第2表）'!J5/'２０表（第2表）'!J19*100,1)</f>
        <v>136.1</v>
      </c>
      <c r="L12" s="104">
        <f>ROUND(+'２０表（第2表）'!K5/'２０表（第2表）'!K19*100,1)</f>
        <v>133.9</v>
      </c>
      <c r="M12" s="104">
        <f>ROUND(+'２０表（第2表）'!L5/'２０表（第2表）'!L19*100,1)</f>
        <v>102.2</v>
      </c>
      <c r="N12" s="104">
        <f>ROUND(+'２０表（第2表）'!M5/'２０表（第2表）'!M19*100,1)</f>
        <v>103.8</v>
      </c>
      <c r="O12" s="104">
        <f>ROUND(+'２０表（第2表）'!N5/'２０表（第2表）'!N19*100,1)</f>
        <v>103</v>
      </c>
      <c r="P12" s="101">
        <f>ROUND(+'２０表（第2表）'!O5/'２０表（第2表）'!O19*100,1)</f>
        <v>92.1</v>
      </c>
      <c r="Q12" s="427">
        <f>ROUND(+'２０表（第2表）'!P5/'２０表（第2表）'!P19*100,1)</f>
        <v>99.1</v>
      </c>
    </row>
    <row r="13" spans="1:17" ht="19.5" customHeight="1">
      <c r="A13" s="1"/>
      <c r="B13" s="416" t="s">
        <v>312</v>
      </c>
      <c r="C13" s="674"/>
      <c r="D13" s="677" t="s">
        <v>313</v>
      </c>
      <c r="E13" s="782" t="s">
        <v>327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425"/>
      <c r="Q13" s="426"/>
    </row>
    <row r="14" spans="1:17" ht="19.5" customHeight="1">
      <c r="A14" s="1"/>
      <c r="B14" s="415"/>
      <c r="C14" s="101"/>
      <c r="D14" s="676" t="s">
        <v>314</v>
      </c>
      <c r="E14" s="781"/>
      <c r="F14" s="104">
        <f>ROUND((+'２０表（第2表）'!E6+'２０表（第2表）'!E12)/('２０表（第2表）'!E20+'２０表（第2表）'!E29)*100,1)</f>
        <v>100</v>
      </c>
      <c r="G14" s="104">
        <f>ROUND((+'２０表（第2表）'!F6+'２０表（第2表）'!F12)/('２０表（第2表）'!F20+'２０表（第2表）'!F29)*100,1)</f>
        <v>104.6</v>
      </c>
      <c r="H14" s="104" t="e">
        <f>ROUND((+'２０表（第2表）'!G6+'２０表（第2表）'!G12)/('２０表（第2表）'!G20+'２０表（第2表）'!G29)*100,1)</f>
        <v>#DIV/0!</v>
      </c>
      <c r="I14" s="104">
        <f>ROUND((+'２０表（第2表）'!H6+'２０表（第2表）'!H12)/('２０表（第2表）'!H20+'２０表（第2表）'!H29)*100,1)</f>
        <v>98</v>
      </c>
      <c r="J14" s="104">
        <f>ROUND((+'２０表（第2表）'!I6+'２０表（第2表）'!I12)/('２０表（第2表）'!I20+'２０表（第2表）'!I29)*100,1)</f>
        <v>95.8</v>
      </c>
      <c r="K14" s="104">
        <f>ROUND((+'２０表（第2表）'!J6+'２０表（第2表）'!J12)/('２０表（第2表）'!J20+'２０表（第2表）'!J29)*100,1)</f>
        <v>136.1</v>
      </c>
      <c r="L14" s="104">
        <f>ROUND((+'２０表（第2表）'!K6+'２０表（第2表）'!K12)/('２０表（第2表）'!K20+'２０表（第2表）'!K29)*100,1)</f>
        <v>133.9</v>
      </c>
      <c r="M14" s="104">
        <f>ROUND((+'２０表（第2表）'!L6+'２０表（第2表）'!L12)/('２０表（第2表）'!L20+'２０表（第2表）'!L29)*100,1)</f>
        <v>102.2</v>
      </c>
      <c r="N14" s="104">
        <f>ROUND((+'２０表（第2表）'!M6+'２０表（第2表）'!M12)/('２０表（第2表）'!M20+'２０表（第2表）'!M29)*100,1)</f>
        <v>103.8</v>
      </c>
      <c r="O14" s="104">
        <f>ROUND((+'２０表（第2表）'!N6+'２０表（第2表）'!N12)/('２０表（第2表）'!N20+'２０表（第2表）'!N29)*100,1)</f>
        <v>103</v>
      </c>
      <c r="P14" s="101">
        <f>ROUND((+'２０表（第2表）'!O6+'２０表（第2表）'!O12)/('２０表（第2表）'!O20+'２０表（第2表）'!O29)*100,1)</f>
        <v>92.1</v>
      </c>
      <c r="Q14" s="427">
        <f>ROUND((+'２０表（第2表）'!P6+'２０表（第2表）'!P12)/('２０表（第2表）'!P20+'２０表（第2表）'!P29)*100,1)</f>
        <v>99.1</v>
      </c>
    </row>
    <row r="15" spans="1:17" s="737" customFormat="1" ht="19.5" customHeight="1">
      <c r="A15" s="730"/>
      <c r="B15" s="731" t="s">
        <v>418</v>
      </c>
      <c r="C15" s="732"/>
      <c r="D15" s="733" t="s">
        <v>419</v>
      </c>
      <c r="E15" s="783" t="s">
        <v>417</v>
      </c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735"/>
      <c r="Q15" s="736"/>
    </row>
    <row r="16" spans="1:17" s="737" customFormat="1" ht="19.5" customHeight="1">
      <c r="A16" s="730"/>
      <c r="B16" s="738"/>
      <c r="C16" s="739"/>
      <c r="D16" s="740" t="s">
        <v>420</v>
      </c>
      <c r="E16" s="784"/>
      <c r="F16" s="741">
        <f>ROUND(('２０表（第2表）'!E6-'２０表（第2表）'!E8)/('２０表（第2表）'!E20-'２０表（第2表）'!E23)*100,1)</f>
        <v>52</v>
      </c>
      <c r="G16" s="741">
        <f>ROUND(('２０表（第2表）'!F6-'２０表（第2表）'!F8)/('２０表（第2表）'!F20-'２０表（第2表）'!F23)*100,1)</f>
        <v>60</v>
      </c>
      <c r="H16" s="741" t="e">
        <f>ROUND(('２０表（第2表）'!G6-'２０表（第2表）'!G8)/('２０表（第2表）'!G20-'２０表（第2表）'!G23)*100,1)</f>
        <v>#DIV/0!</v>
      </c>
      <c r="I16" s="741">
        <f>ROUND(('２０表（第2表）'!H6-'２０表（第2表）'!H8)/('２０表（第2表）'!H20-'２０表（第2表）'!H23)*100,1)</f>
        <v>106.8</v>
      </c>
      <c r="J16" s="741">
        <f>ROUND(('２０表（第2表）'!I6-'２０表（第2表）'!I8)/('２０表（第2表）'!I20-'２０表（第2表）'!I23)*100,1)</f>
        <v>111.8</v>
      </c>
      <c r="K16" s="741">
        <f>ROUND(('２０表（第2表）'!J6-'２０表（第2表）'!J8)/('２０表（第2表）'!J20-'２０表（第2表）'!J23)*100,1)</f>
        <v>136.1</v>
      </c>
      <c r="L16" s="741">
        <f>ROUND(('２０表（第2表）'!K6-'２０表（第2表）'!K8)/('２０表（第2表）'!K20-'２０表（第2表）'!K23)*100,1)</f>
        <v>128.8</v>
      </c>
      <c r="M16" s="741">
        <f>ROUND(('２０表（第2表）'!L6-'２０表（第2表）'!L8)/('２０表（第2表）'!L20-'２０表（第2表）'!L23)*100,1)</f>
        <v>101.1</v>
      </c>
      <c r="N16" s="741">
        <f>ROUND(('２０表（第2表）'!M6-'２０表（第2表）'!M8)/('２０表（第2表）'!M20-'２０表（第2表）'!M23)*100,1)</f>
        <v>101.4</v>
      </c>
      <c r="O16" s="741">
        <f>ROUND(('２０表（第2表）'!N6-'２０表（第2表）'!N8)/('２０表（第2表）'!N20-'２０表（第2表）'!N23)*100,1)</f>
        <v>0</v>
      </c>
      <c r="P16" s="739">
        <f>ROUND(('２０表（第2表）'!O6-'２０表（第2表）'!O8)/('２０表（第2表）'!O20-'２０表（第2表）'!O23)*100,1)</f>
        <v>86.5</v>
      </c>
      <c r="Q16" s="742">
        <f>ROUND(('２０表（第2表）'!P6-'２０表（第2表）'!P8)/('２０表（第2表）'!P20-'２０表（第2表）'!P23)*100,1)</f>
        <v>94.4</v>
      </c>
    </row>
    <row r="17" spans="1:17" ht="19.5" customHeight="1">
      <c r="A17" s="1"/>
      <c r="B17" s="758" t="s">
        <v>315</v>
      </c>
      <c r="C17" s="759"/>
      <c r="D17" s="678" t="s">
        <v>316</v>
      </c>
      <c r="E17" s="782" t="s">
        <v>327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425"/>
      <c r="Q17" s="426"/>
    </row>
    <row r="18" spans="1:17" ht="19.5" customHeight="1" thickBot="1">
      <c r="A18" s="1"/>
      <c r="B18" s="417"/>
      <c r="C18" s="421"/>
      <c r="D18" s="679" t="s">
        <v>317</v>
      </c>
      <c r="E18" s="785"/>
      <c r="F18" s="418">
        <f>ROUND(+'２３表(第6表)'!E42/'２０表（第2表）'!E26*100,1)</f>
        <v>115.2</v>
      </c>
      <c r="G18" s="418">
        <f>ROUND(+'２３表(第6表)'!F42/'２０表（第2表）'!F26*100,1)</f>
        <v>126.5</v>
      </c>
      <c r="H18" s="418" t="e">
        <f>ROUND(+'２３表(第6表)'!G42/'２０表（第2表）'!G26*100,1)</f>
        <v>#DIV/0!</v>
      </c>
      <c r="I18" s="418">
        <f>ROUND(+'２３表(第6表)'!H42/'２０表（第2表）'!H26*100,1)</f>
        <v>114.8</v>
      </c>
      <c r="J18" s="418">
        <f>ROUND(+'２３表(第6表)'!I42/'２０表（第2表）'!I26*100,1)</f>
        <v>48.4</v>
      </c>
      <c r="K18" s="418">
        <f>ROUND(+'２３表(第6表)'!J42/'２０表（第2表）'!J26*100,1)</f>
        <v>0</v>
      </c>
      <c r="L18" s="418">
        <f>ROUND(+'２３表(第6表)'!K42/'２０表（第2表）'!K26*100,1)</f>
        <v>0</v>
      </c>
      <c r="M18" s="418">
        <f>ROUND(+'２３表(第6表)'!L42/'２０表（第2表）'!L26*100,1)</f>
        <v>0</v>
      </c>
      <c r="N18" s="418">
        <f>ROUND(+'２３表(第6表)'!M42/'２０表（第2表）'!M26*100,1)</f>
        <v>0</v>
      </c>
      <c r="O18" s="418">
        <f>ROUND(+'２３表(第6表)'!N42/'２０表（第2表）'!N26*100,1)</f>
        <v>0</v>
      </c>
      <c r="P18" s="421">
        <f>ROUND(+'２３表(第6表)'!O42/'２０表（第2表）'!O26*100,1)</f>
        <v>177.3</v>
      </c>
      <c r="Q18" s="428">
        <f>ROUND(+'２３表(第6表)'!P42/'２０表（第2表）'!P26*100,1)</f>
        <v>108.6</v>
      </c>
    </row>
    <row r="19" spans="1:17" ht="19.5" customHeight="1">
      <c r="A19" s="1"/>
      <c r="B19" s="414" t="s">
        <v>318</v>
      </c>
      <c r="C19" s="425"/>
      <c r="D19" s="680"/>
      <c r="E19" s="429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3"/>
      <c r="Q19" s="684"/>
    </row>
    <row r="20" spans="1:17" ht="19.5" customHeight="1">
      <c r="A20" s="1"/>
      <c r="B20" s="414"/>
      <c r="C20" s="681" t="s">
        <v>319</v>
      </c>
      <c r="D20" s="686" t="s">
        <v>320</v>
      </c>
      <c r="E20" s="788" t="s">
        <v>327</v>
      </c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8"/>
      <c r="Q20" s="689"/>
    </row>
    <row r="21" spans="1:17" ht="19.5" customHeight="1">
      <c r="A21" s="1"/>
      <c r="B21" s="414"/>
      <c r="C21" s="695"/>
      <c r="D21" s="696" t="s">
        <v>321</v>
      </c>
      <c r="E21" s="789"/>
      <c r="F21" s="103">
        <f>ROUND(+'２３表(第6表)'!E38/'２０表（第2表）'!E7*100,1)</f>
        <v>172.3</v>
      </c>
      <c r="G21" s="103">
        <f>ROUND(+'２３表(第6表)'!F38/'２０表（第2表）'!F7*100,1)</f>
        <v>95.2</v>
      </c>
      <c r="H21" s="697" t="s">
        <v>328</v>
      </c>
      <c r="I21" s="103">
        <f>ROUND(+'２３表(第6表)'!H38/'２０表（第2表）'!H7*100,1)</f>
        <v>30.2</v>
      </c>
      <c r="J21" s="103">
        <f>ROUND(+'２３表(第6表)'!I38/'２０表（第2表）'!I7*100,1)</f>
        <v>12.8</v>
      </c>
      <c r="K21" s="103">
        <f>ROUND(+'２３表(第6表)'!J38/'２０表（第2表）'!J7*100,1)</f>
        <v>0</v>
      </c>
      <c r="L21" s="103">
        <f>ROUND(+'２３表(第6表)'!K38/'２０表（第2表）'!K7*100,1)</f>
        <v>0</v>
      </c>
      <c r="M21" s="103">
        <f>ROUND(+'２３表(第6表)'!L38/'２０表（第2表）'!L7*100,1)</f>
        <v>0</v>
      </c>
      <c r="N21" s="103">
        <f>ROUND(+'２３表(第6表)'!M38/'２０表（第2表）'!M7*100,1)</f>
        <v>0</v>
      </c>
      <c r="O21" s="697" t="s">
        <v>328</v>
      </c>
      <c r="P21" s="425">
        <f>ROUND(+'２３表(第6表)'!O38/'２０表（第2表）'!O7*100,1)</f>
        <v>144.8</v>
      </c>
      <c r="Q21" s="426">
        <f>ROUND(+'２３表(第6表)'!P38/'２０表（第2表）'!P7*100,1)</f>
        <v>52.3</v>
      </c>
    </row>
    <row r="22" spans="1:17" ht="19.5" customHeight="1">
      <c r="A22" s="1"/>
      <c r="B22" s="414"/>
      <c r="C22" s="681" t="s">
        <v>206</v>
      </c>
      <c r="D22" s="686" t="s">
        <v>322</v>
      </c>
      <c r="E22" s="788" t="s">
        <v>327</v>
      </c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8"/>
      <c r="Q22" s="689"/>
    </row>
    <row r="23" spans="1:17" ht="19.5" customHeight="1">
      <c r="A23" s="1"/>
      <c r="B23" s="414"/>
      <c r="C23" s="698"/>
      <c r="D23" s="690" t="s">
        <v>321</v>
      </c>
      <c r="E23" s="790"/>
      <c r="F23" s="691">
        <f>ROUND(+'２１表（第3表）'!C16/'２０表（第2表）'!E7*100,1)</f>
        <v>70.5</v>
      </c>
      <c r="G23" s="691">
        <f>ROUND(+'２１表（第3表）'!F16/'２０表（第2表）'!F7*100,1)</f>
        <v>53.4</v>
      </c>
      <c r="H23" s="692" t="s">
        <v>328</v>
      </c>
      <c r="I23" s="691">
        <f>ROUND(+'２１表（第3表）'!L16/'２０表（第2表）'!H7*100,1)</f>
        <v>8.5</v>
      </c>
      <c r="J23" s="691">
        <f>ROUND(+'２１表（第3表）'!O16/'２０表（第2表）'!I7*100,1)</f>
        <v>15.8</v>
      </c>
      <c r="K23" s="691">
        <f>ROUND(+'２１表（第3表）'!R16/'２０表（第2表）'!J7*100,1)</f>
        <v>0</v>
      </c>
      <c r="L23" s="691">
        <f>ROUND(+'２１表（第3表）'!U16/'２０表（第2表）'!K7*100,1)</f>
        <v>0</v>
      </c>
      <c r="M23" s="691">
        <f>ROUND(+'２１表（第3表）'!X16/'２０表（第2表）'!L7*100,1)</f>
        <v>0</v>
      </c>
      <c r="N23" s="691">
        <f>ROUND(+'２１表（第3表）'!AA16/'２０表（第2表）'!M7*100,1)</f>
        <v>0</v>
      </c>
      <c r="O23" s="692" t="s">
        <v>328</v>
      </c>
      <c r="P23" s="693">
        <f>ROUND(+'２１表（第3表）'!AG16/'２０表（第2表）'!O7*100,1)</f>
        <v>79.9</v>
      </c>
      <c r="Q23" s="694">
        <f>ROUND(+'２１表（第3表）'!AJ16/'２０表（第2表）'!P7*100,1)</f>
        <v>29.3</v>
      </c>
    </row>
    <row r="24" spans="1:17" ht="19.5" customHeight="1">
      <c r="A24" s="1"/>
      <c r="B24" s="414"/>
      <c r="C24" s="681" t="s">
        <v>323</v>
      </c>
      <c r="D24" s="686" t="s">
        <v>324</v>
      </c>
      <c r="E24" s="788" t="s">
        <v>327</v>
      </c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8"/>
      <c r="Q24" s="689"/>
    </row>
    <row r="25" spans="1:17" ht="19.5" customHeight="1">
      <c r="A25" s="1"/>
      <c r="B25" s="414"/>
      <c r="C25" s="698"/>
      <c r="D25" s="690" t="s">
        <v>321</v>
      </c>
      <c r="E25" s="790"/>
      <c r="F25" s="691">
        <f>ROUND(+'２０表（第2表）'!E26/'２０表（第2表）'!E7*100,1)</f>
        <v>149.6</v>
      </c>
      <c r="G25" s="691">
        <f>ROUND(+'２０表（第2表）'!F26/'２０表（第2表）'!F7*100,1)</f>
        <v>75.2</v>
      </c>
      <c r="H25" s="692" t="s">
        <v>328</v>
      </c>
      <c r="I25" s="691">
        <f>ROUND(+'２０表（第2表）'!H26/'２０表（第2表）'!H7*100,1)</f>
        <v>26.3</v>
      </c>
      <c r="J25" s="691">
        <f>ROUND(+'２０表（第2表）'!I26/'２０表（第2表）'!I7*100,1)</f>
        <v>26.5</v>
      </c>
      <c r="K25" s="691">
        <f>ROUND(+'２０表（第2表）'!J26/'２０表（第2表）'!J7*100,1)</f>
        <v>30.9</v>
      </c>
      <c r="L25" s="691">
        <f>ROUND(+'２０表（第2表）'!K26/'２０表（第2表）'!K7*100,1)</f>
        <v>41.3</v>
      </c>
      <c r="M25" s="691">
        <f>ROUND(+'２０表（第2表）'!L26/'２０表（第2表）'!L7*100,1)</f>
        <v>62.2</v>
      </c>
      <c r="N25" s="691">
        <f>ROUND(+'２０表（第2表）'!M26/'２０表（第2表）'!M7*100,1)</f>
        <v>73.9</v>
      </c>
      <c r="O25" s="692" t="s">
        <v>328</v>
      </c>
      <c r="P25" s="693">
        <f>ROUND(+'２０表（第2表）'!O26/'２０表（第2表）'!O7*100,1)</f>
        <v>80.2</v>
      </c>
      <c r="Q25" s="694">
        <f>ROUND(+'２０表（第2表）'!P26/'２０表（第2表）'!P7*100,1)</f>
        <v>47.6</v>
      </c>
    </row>
    <row r="26" spans="1:17" ht="19.5" customHeight="1">
      <c r="A26" s="1"/>
      <c r="B26" s="414"/>
      <c r="C26" s="695" t="s">
        <v>325</v>
      </c>
      <c r="D26" s="685" t="s">
        <v>326</v>
      </c>
      <c r="E26" s="789" t="s">
        <v>327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425"/>
      <c r="Q26" s="426"/>
    </row>
    <row r="27" spans="1:17" ht="19.5" customHeight="1">
      <c r="A27" s="1"/>
      <c r="B27" s="415"/>
      <c r="C27" s="750"/>
      <c r="D27" s="676" t="s">
        <v>321</v>
      </c>
      <c r="E27" s="781"/>
      <c r="F27" s="104">
        <f>ROUND(+'２１表（第3表）'!C13/'２０表（第2表）'!E7*100,1)</f>
        <v>1</v>
      </c>
      <c r="G27" s="104">
        <f>ROUND(+'２１表（第3表）'!F13/'２０表（第2表）'!F7*100,1)</f>
        <v>33.8</v>
      </c>
      <c r="H27" s="102" t="s">
        <v>328</v>
      </c>
      <c r="I27" s="104">
        <f>ROUND(+'２１表（第3表）'!L13/'２０表（第2表）'!H7*100,1)</f>
        <v>37.4</v>
      </c>
      <c r="J27" s="104">
        <f>ROUND(+'２１表（第3表）'!O13/'２０表（第2表）'!I7*100,1)</f>
        <v>11</v>
      </c>
      <c r="K27" s="104">
        <f>ROUND(+'２１表（第3表）'!R13/'２０表（第2表）'!J7*100,1)</f>
        <v>11.9</v>
      </c>
      <c r="L27" s="104">
        <f>ROUND(+'２１表（第3表）'!U13/'２０表（第2表）'!K7*100,1)</f>
        <v>15.6</v>
      </c>
      <c r="M27" s="104">
        <f>ROUND(+'２１表（第3表）'!X13/'２０表（第2表）'!L7*100,1)</f>
        <v>23.1</v>
      </c>
      <c r="N27" s="104">
        <f>ROUND(+'２１表（第3表）'!AA13/'２０表（第2表）'!M7*100,1)</f>
        <v>0</v>
      </c>
      <c r="O27" s="102" t="s">
        <v>328</v>
      </c>
      <c r="P27" s="101">
        <f>ROUND(+'２１表（第3表）'!AG13/'２０表（第2表）'!O7*100,1)</f>
        <v>25.7</v>
      </c>
      <c r="Q27" s="427">
        <f>ROUND(+'２１表（第3表）'!AJ13/'２０表（第2表）'!P7*100,1)</f>
        <v>23.9</v>
      </c>
    </row>
    <row r="28" spans="1:17" s="737" customFormat="1" ht="19.5" customHeight="1">
      <c r="A28" s="730"/>
      <c r="B28" s="731" t="s">
        <v>421</v>
      </c>
      <c r="C28" s="732"/>
      <c r="D28" s="733" t="s">
        <v>424</v>
      </c>
      <c r="E28" s="783" t="s">
        <v>417</v>
      </c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32"/>
      <c r="Q28" s="753"/>
    </row>
    <row r="29" spans="1:17" s="737" customFormat="1" ht="19.5" customHeight="1">
      <c r="A29" s="730"/>
      <c r="B29" s="738"/>
      <c r="C29" s="739"/>
      <c r="D29" s="740" t="s">
        <v>419</v>
      </c>
      <c r="E29" s="784"/>
      <c r="F29" s="741">
        <f>ROUND(('２０表（第2表）'!E47)/('２０表（第2表）'!E6-'２０表（第2表）'!E8)*100,1)*-1</f>
        <v>0</v>
      </c>
      <c r="G29" s="741">
        <f>ROUND(('２０表（第2表）'!F47)/('２０表（第2表）'!F6-'２０表（第2表）'!F8)*100,1)*-1</f>
        <v>202</v>
      </c>
      <c r="H29" s="741"/>
      <c r="I29" s="741"/>
      <c r="J29" s="741">
        <f>ROUND(('２０表（第2表）'!I47)/('２０表（第2表）'!I6-'２０表（第2表）'!I8)*100,1)*-1</f>
        <v>0.3</v>
      </c>
      <c r="K29" s="741"/>
      <c r="L29" s="741"/>
      <c r="M29" s="741">
        <f>ROUND(('２０表（第2表）'!L47)/('２０表（第2表）'!L6-'２０表（第2表）'!L8)*100,1)*-1</f>
        <v>256.8</v>
      </c>
      <c r="N29" s="741"/>
      <c r="O29" s="741"/>
      <c r="P29" s="741">
        <f>ROUND(('２０表（第2表）'!O47)/('２０表（第2表）'!O6-'２０表（第2表）'!O8)*100,1)*-1</f>
        <v>737.2</v>
      </c>
      <c r="Q29" s="741">
        <f>ROUND(('２０表（第2表）'!P47)/('２０表（第2表）'!P6-'２０表（第2表）'!P8)*100,1)*-1</f>
        <v>228.4</v>
      </c>
    </row>
    <row r="30" spans="2:17" ht="17.25" customHeight="1">
      <c r="B30" s="748" t="s">
        <v>422</v>
      </c>
      <c r="C30" s="735"/>
      <c r="D30" s="749" t="s">
        <v>423</v>
      </c>
      <c r="E30" s="786" t="s">
        <v>417</v>
      </c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5"/>
      <c r="Q30" s="736"/>
    </row>
    <row r="31" spans="2:17" ht="17.25" customHeight="1" thickBot="1">
      <c r="B31" s="743"/>
      <c r="C31" s="744"/>
      <c r="D31" s="745" t="s">
        <v>419</v>
      </c>
      <c r="E31" s="787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4"/>
      <c r="Q31" s="747"/>
    </row>
    <row r="44" ht="13.5">
      <c r="H44" s="756"/>
    </row>
  </sheetData>
  <mergeCells count="15">
    <mergeCell ref="E30:E31"/>
    <mergeCell ref="E28:E29"/>
    <mergeCell ref="E20:E21"/>
    <mergeCell ref="E22:E23"/>
    <mergeCell ref="E24:E25"/>
    <mergeCell ref="E26:E27"/>
    <mergeCell ref="Q2:Q4"/>
    <mergeCell ref="B17:C17"/>
    <mergeCell ref="E5:E6"/>
    <mergeCell ref="E7:E8"/>
    <mergeCell ref="E9:E10"/>
    <mergeCell ref="E11:E12"/>
    <mergeCell ref="E13:E14"/>
    <mergeCell ref="E15:E16"/>
    <mergeCell ref="E17:E18"/>
  </mergeCells>
  <conditionalFormatting sqref="A1:IV65536">
    <cfRule type="cellIs" priority="1" dxfId="0" operator="equal" stopIfTrue="1">
      <formula>0</formula>
    </cfRule>
  </conditionalFormatting>
  <printOptions horizontalCentered="1"/>
  <pageMargins left="0.7874015748031497" right="0.7874015748031497" top="0.61" bottom="0.984251968503937" header="0.5118110236220472" footer="0.5118110236220472"/>
  <pageSetup horizontalDpi="600" verticalDpi="600" orientation="landscape" pageOrder="overThenDown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P73"/>
  <sheetViews>
    <sheetView view="pageBreakPreview" zoomScale="85" zoomScaleNormal="60" zoomScaleSheetLayoutView="85" workbookViewId="0" topLeftCell="A1">
      <pane xSplit="4" ySplit="4" topLeftCell="F59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A74" sqref="A74:IV88"/>
    </sheetView>
  </sheetViews>
  <sheetFormatPr defaultColWidth="9.00390625" defaultRowHeight="13.5"/>
  <cols>
    <col min="1" max="1" width="4.25390625" style="34" customWidth="1"/>
    <col min="2" max="2" width="4.375" style="34" customWidth="1"/>
    <col min="3" max="3" width="9.625" style="34" customWidth="1"/>
    <col min="4" max="4" width="23.375" style="34" customWidth="1"/>
    <col min="5" max="16" width="12.75390625" style="34" customWidth="1"/>
    <col min="17" max="16384" width="9.00390625" style="106" customWidth="1"/>
  </cols>
  <sheetData>
    <row r="1" spans="1:16" ht="11.25" customHeight="1" thickBot="1">
      <c r="A1" s="36" t="s">
        <v>329</v>
      </c>
      <c r="B1" s="36"/>
      <c r="C1" s="36"/>
      <c r="D1" s="36"/>
      <c r="P1" s="120" t="s">
        <v>52</v>
      </c>
    </row>
    <row r="2" spans="1:16" ht="11.25" customHeight="1">
      <c r="A2" s="337"/>
      <c r="B2" s="338"/>
      <c r="C2" s="338"/>
      <c r="D2" s="353" t="s">
        <v>54</v>
      </c>
      <c r="E2" s="139" t="s">
        <v>55</v>
      </c>
      <c r="F2" s="138" t="s">
        <v>56</v>
      </c>
      <c r="G2" s="138" t="s">
        <v>56</v>
      </c>
      <c r="H2" s="138" t="s">
        <v>57</v>
      </c>
      <c r="I2" s="138" t="s">
        <v>58</v>
      </c>
      <c r="J2" s="138" t="s">
        <v>58</v>
      </c>
      <c r="K2" s="138" t="s">
        <v>59</v>
      </c>
      <c r="L2" s="138" t="s">
        <v>60</v>
      </c>
      <c r="M2" s="138" t="s">
        <v>61</v>
      </c>
      <c r="N2" s="138" t="s">
        <v>62</v>
      </c>
      <c r="O2" s="157" t="s">
        <v>63</v>
      </c>
      <c r="P2" s="764" t="s">
        <v>296</v>
      </c>
    </row>
    <row r="3" spans="1:16" s="34" customFormat="1" ht="11.25" customHeight="1">
      <c r="A3" s="148"/>
      <c r="B3" s="93"/>
      <c r="C3" s="93"/>
      <c r="D3" s="354"/>
      <c r="E3" s="350" t="s">
        <v>20</v>
      </c>
      <c r="F3" s="110" t="s">
        <v>64</v>
      </c>
      <c r="G3" s="110" t="s">
        <v>64</v>
      </c>
      <c r="H3" s="110" t="s">
        <v>65</v>
      </c>
      <c r="I3" s="110" t="s">
        <v>66</v>
      </c>
      <c r="J3" s="110" t="s">
        <v>66</v>
      </c>
      <c r="K3" s="110" t="s">
        <v>39</v>
      </c>
      <c r="L3" s="110" t="s">
        <v>67</v>
      </c>
      <c r="M3" s="110" t="s">
        <v>22</v>
      </c>
      <c r="N3" s="110" t="s">
        <v>68</v>
      </c>
      <c r="O3" s="158" t="s">
        <v>69</v>
      </c>
      <c r="P3" s="765"/>
    </row>
    <row r="4" spans="1:16" s="34" customFormat="1" ht="11.25" customHeight="1" thickBot="1">
      <c r="A4" s="365"/>
      <c r="B4" s="366" t="s">
        <v>131</v>
      </c>
      <c r="C4" s="366"/>
      <c r="D4" s="367" t="s">
        <v>132</v>
      </c>
      <c r="E4" s="368"/>
      <c r="F4" s="183" t="s">
        <v>33</v>
      </c>
      <c r="G4" s="183" t="s">
        <v>34</v>
      </c>
      <c r="H4" s="183"/>
      <c r="I4" s="183" t="s">
        <v>71</v>
      </c>
      <c r="J4" s="183" t="s">
        <v>72</v>
      </c>
      <c r="K4" s="369"/>
      <c r="L4" s="369"/>
      <c r="M4" s="369"/>
      <c r="N4" s="183"/>
      <c r="O4" s="186" t="s">
        <v>73</v>
      </c>
      <c r="P4" s="766"/>
    </row>
    <row r="5" spans="1:16" ht="11.25" customHeight="1">
      <c r="A5" s="148" t="s">
        <v>330</v>
      </c>
      <c r="B5" s="93"/>
      <c r="C5" s="93"/>
      <c r="D5" s="364"/>
      <c r="E5" s="188"/>
      <c r="F5" s="189"/>
      <c r="G5" s="189"/>
      <c r="H5" s="189"/>
      <c r="I5" s="189"/>
      <c r="J5" s="189"/>
      <c r="K5" s="189"/>
      <c r="L5" s="189"/>
      <c r="M5" s="189"/>
      <c r="N5" s="189"/>
      <c r="O5" s="190"/>
      <c r="P5" s="191"/>
    </row>
    <row r="6" spans="1:16" ht="11.25" customHeight="1">
      <c r="A6" s="148"/>
      <c r="B6" s="84" t="s">
        <v>331</v>
      </c>
      <c r="C6" s="72"/>
      <c r="D6" s="355"/>
      <c r="E6" s="73">
        <v>3000</v>
      </c>
      <c r="F6" s="81">
        <v>0</v>
      </c>
      <c r="G6" s="81">
        <v>0</v>
      </c>
      <c r="H6" s="81">
        <v>0</v>
      </c>
      <c r="I6" s="81">
        <v>112300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4">
        <v>0</v>
      </c>
      <c r="P6" s="362">
        <f>SUM(E6:O6)</f>
        <v>115300</v>
      </c>
    </row>
    <row r="7" spans="1:16" ht="11.25" customHeight="1">
      <c r="A7" s="148"/>
      <c r="B7" s="80"/>
      <c r="C7" s="707" t="s">
        <v>332</v>
      </c>
      <c r="D7" s="441"/>
      <c r="E7" s="442">
        <v>0</v>
      </c>
      <c r="F7" s="443">
        <v>0</v>
      </c>
      <c r="G7" s="443">
        <v>0</v>
      </c>
      <c r="H7" s="443">
        <v>0</v>
      </c>
      <c r="I7" s="443">
        <v>112300</v>
      </c>
      <c r="J7" s="443">
        <v>0</v>
      </c>
      <c r="K7" s="443">
        <v>0</v>
      </c>
      <c r="L7" s="443">
        <v>0</v>
      </c>
      <c r="M7" s="443">
        <v>0</v>
      </c>
      <c r="N7" s="443">
        <v>0</v>
      </c>
      <c r="O7" s="439">
        <v>0</v>
      </c>
      <c r="P7" s="444">
        <f aca="true" t="shared" si="0" ref="P7:P62">SUM(E7:O7)</f>
        <v>112300</v>
      </c>
    </row>
    <row r="8" spans="1:16" ht="11.25" customHeight="1">
      <c r="A8" s="148"/>
      <c r="B8" s="83"/>
      <c r="C8" s="725" t="s">
        <v>333</v>
      </c>
      <c r="D8" s="495"/>
      <c r="E8" s="468">
        <v>3000</v>
      </c>
      <c r="F8" s="469">
        <v>0</v>
      </c>
      <c r="G8" s="469">
        <v>0</v>
      </c>
      <c r="H8" s="469">
        <v>0</v>
      </c>
      <c r="I8" s="469">
        <v>0</v>
      </c>
      <c r="J8" s="469">
        <v>0</v>
      </c>
      <c r="K8" s="469">
        <v>0</v>
      </c>
      <c r="L8" s="469">
        <v>0</v>
      </c>
      <c r="M8" s="469">
        <v>0</v>
      </c>
      <c r="N8" s="469">
        <v>0</v>
      </c>
      <c r="O8" s="470">
        <v>0</v>
      </c>
      <c r="P8" s="471">
        <f t="shared" si="0"/>
        <v>3000</v>
      </c>
    </row>
    <row r="9" spans="1:16" ht="11.25" customHeight="1">
      <c r="A9" s="148"/>
      <c r="B9" s="35" t="s">
        <v>334</v>
      </c>
      <c r="C9" s="67"/>
      <c r="D9" s="356"/>
      <c r="E9" s="68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35">
        <v>78556</v>
      </c>
      <c r="P9" s="167">
        <f t="shared" si="0"/>
        <v>78556</v>
      </c>
    </row>
    <row r="10" spans="1:16" ht="11.25" customHeight="1">
      <c r="A10" s="148"/>
      <c r="B10" s="35" t="s">
        <v>335</v>
      </c>
      <c r="C10" s="67"/>
      <c r="D10" s="356"/>
      <c r="E10" s="68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35">
        <v>0</v>
      </c>
      <c r="P10" s="167">
        <f t="shared" si="0"/>
        <v>0</v>
      </c>
    </row>
    <row r="11" spans="1:16" ht="11.25" customHeight="1">
      <c r="A11" s="148"/>
      <c r="B11" s="35" t="s">
        <v>336</v>
      </c>
      <c r="C11" s="67"/>
      <c r="D11" s="356"/>
      <c r="E11" s="68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35">
        <v>0</v>
      </c>
      <c r="P11" s="167">
        <f t="shared" si="0"/>
        <v>0</v>
      </c>
    </row>
    <row r="12" spans="1:16" ht="11.25" customHeight="1">
      <c r="A12" s="148"/>
      <c r="B12" s="35" t="s">
        <v>337</v>
      </c>
      <c r="C12" s="67"/>
      <c r="D12" s="356"/>
      <c r="E12" s="68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35">
        <v>30280</v>
      </c>
      <c r="P12" s="167">
        <f t="shared" si="0"/>
        <v>30280</v>
      </c>
    </row>
    <row r="13" spans="1:16" ht="11.25" customHeight="1">
      <c r="A13" s="148"/>
      <c r="B13" s="35" t="s">
        <v>338</v>
      </c>
      <c r="C13" s="67"/>
      <c r="D13" s="356"/>
      <c r="E13" s="68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35">
        <v>0</v>
      </c>
      <c r="P13" s="167">
        <f t="shared" si="0"/>
        <v>0</v>
      </c>
    </row>
    <row r="14" spans="1:16" ht="11.25" customHeight="1">
      <c r="A14" s="148"/>
      <c r="B14" s="35" t="s">
        <v>339</v>
      </c>
      <c r="C14" s="67"/>
      <c r="D14" s="356"/>
      <c r="E14" s="68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35">
        <v>0</v>
      </c>
      <c r="P14" s="167">
        <f t="shared" si="0"/>
        <v>0</v>
      </c>
    </row>
    <row r="15" spans="1:16" ht="11.25" customHeight="1">
      <c r="A15" s="148"/>
      <c r="B15" s="35" t="s">
        <v>340</v>
      </c>
      <c r="C15" s="67"/>
      <c r="D15" s="356"/>
      <c r="E15" s="68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35">
        <v>0</v>
      </c>
      <c r="P15" s="167">
        <f t="shared" si="0"/>
        <v>0</v>
      </c>
    </row>
    <row r="16" spans="1:16" ht="11.25" customHeight="1">
      <c r="A16" s="148"/>
      <c r="B16" s="35" t="s">
        <v>341</v>
      </c>
      <c r="C16" s="67"/>
      <c r="D16" s="356"/>
      <c r="E16" s="68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35">
        <v>0</v>
      </c>
      <c r="P16" s="167">
        <f t="shared" si="0"/>
        <v>0</v>
      </c>
    </row>
    <row r="17" spans="1:16" ht="11.25" customHeight="1">
      <c r="A17" s="148"/>
      <c r="B17" s="35" t="s">
        <v>342</v>
      </c>
      <c r="C17" s="67"/>
      <c r="D17" s="356"/>
      <c r="E17" s="68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35">
        <v>0</v>
      </c>
      <c r="P17" s="167">
        <f t="shared" si="0"/>
        <v>0</v>
      </c>
    </row>
    <row r="18" spans="1:16" s="108" customFormat="1" ht="11.25" customHeight="1">
      <c r="A18" s="148"/>
      <c r="B18" s="35" t="s">
        <v>343</v>
      </c>
      <c r="C18" s="67"/>
      <c r="D18" s="356"/>
      <c r="E18" s="68">
        <v>3000</v>
      </c>
      <c r="F18" s="69">
        <v>0</v>
      </c>
      <c r="G18" s="69">
        <v>0</v>
      </c>
      <c r="H18" s="69">
        <v>0</v>
      </c>
      <c r="I18" s="69">
        <v>112300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35">
        <v>108836</v>
      </c>
      <c r="P18" s="167">
        <f t="shared" si="0"/>
        <v>224136</v>
      </c>
    </row>
    <row r="19" spans="1:16" ht="11.25" customHeight="1">
      <c r="A19" s="148"/>
      <c r="B19" s="35" t="s">
        <v>38</v>
      </c>
      <c r="C19" s="67"/>
      <c r="D19" s="356"/>
      <c r="E19" s="68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35">
        <v>0</v>
      </c>
      <c r="P19" s="167">
        <f t="shared" si="0"/>
        <v>0</v>
      </c>
    </row>
    <row r="20" spans="1:16" ht="11.25" customHeight="1">
      <c r="A20" s="148"/>
      <c r="B20" s="35" t="s">
        <v>437</v>
      </c>
      <c r="C20" s="67"/>
      <c r="D20" s="356"/>
      <c r="E20" s="68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35">
        <v>0</v>
      </c>
      <c r="P20" s="167">
        <f t="shared" si="0"/>
        <v>0</v>
      </c>
    </row>
    <row r="21" spans="1:16" s="108" customFormat="1" ht="11.25" customHeight="1" thickBot="1">
      <c r="A21" s="152"/>
      <c r="B21" s="153" t="s">
        <v>344</v>
      </c>
      <c r="C21" s="154"/>
      <c r="D21" s="370"/>
      <c r="E21" s="155">
        <v>3000</v>
      </c>
      <c r="F21" s="156">
        <v>0</v>
      </c>
      <c r="G21" s="156">
        <v>0</v>
      </c>
      <c r="H21" s="156">
        <v>0</v>
      </c>
      <c r="I21" s="156">
        <v>112300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3">
        <v>108836</v>
      </c>
      <c r="P21" s="171">
        <f t="shared" si="0"/>
        <v>224136</v>
      </c>
    </row>
    <row r="22" spans="1:16" ht="11.25" customHeight="1">
      <c r="A22" s="148" t="s">
        <v>345</v>
      </c>
      <c r="B22" s="93"/>
      <c r="C22" s="93"/>
      <c r="D22" s="364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90"/>
      <c r="P22" s="191"/>
    </row>
    <row r="23" spans="1:16" ht="11.25" customHeight="1">
      <c r="A23" s="148"/>
      <c r="B23" s="84" t="s">
        <v>346</v>
      </c>
      <c r="C23" s="72"/>
      <c r="D23" s="355"/>
      <c r="E23" s="754">
        <v>0</v>
      </c>
      <c r="F23" s="475">
        <v>0</v>
      </c>
      <c r="G23" s="475">
        <v>0</v>
      </c>
      <c r="H23" s="475">
        <v>2825</v>
      </c>
      <c r="I23" s="475">
        <v>129578</v>
      </c>
      <c r="J23" s="475">
        <v>0</v>
      </c>
      <c r="K23" s="475">
        <v>0</v>
      </c>
      <c r="L23" s="475">
        <v>0</v>
      </c>
      <c r="M23" s="475">
        <v>0</v>
      </c>
      <c r="N23" s="475">
        <v>0</v>
      </c>
      <c r="O23" s="476">
        <v>3879</v>
      </c>
      <c r="P23" s="477">
        <f t="shared" si="0"/>
        <v>136282</v>
      </c>
    </row>
    <row r="24" spans="1:16" ht="11.25" customHeight="1">
      <c r="A24" s="148"/>
      <c r="B24" s="724" t="s">
        <v>347</v>
      </c>
      <c r="C24" s="707" t="s">
        <v>326</v>
      </c>
      <c r="D24" s="441"/>
      <c r="E24" s="485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6">
        <v>0</v>
      </c>
      <c r="N24" s="486">
        <v>0</v>
      </c>
      <c r="O24" s="487">
        <v>0</v>
      </c>
      <c r="P24" s="488">
        <f t="shared" si="0"/>
        <v>0</v>
      </c>
    </row>
    <row r="25" spans="1:16" ht="11.25" customHeight="1">
      <c r="A25" s="148"/>
      <c r="B25" s="487"/>
      <c r="C25" s="714" t="s">
        <v>348</v>
      </c>
      <c r="D25" s="364"/>
      <c r="E25" s="187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0">
        <v>0</v>
      </c>
      <c r="P25" s="715">
        <f t="shared" si="0"/>
        <v>0</v>
      </c>
    </row>
    <row r="26" spans="1:16" ht="11.25" customHeight="1">
      <c r="A26" s="148"/>
      <c r="B26" s="723" t="s">
        <v>347</v>
      </c>
      <c r="C26" s="720" t="s">
        <v>349</v>
      </c>
      <c r="D26" s="721"/>
      <c r="E26" s="726">
        <v>0</v>
      </c>
      <c r="F26" s="727">
        <v>0</v>
      </c>
      <c r="G26" s="727">
        <v>0</v>
      </c>
      <c r="H26" s="727">
        <v>0</v>
      </c>
      <c r="I26" s="727">
        <v>0</v>
      </c>
      <c r="J26" s="727">
        <v>0</v>
      </c>
      <c r="K26" s="727">
        <v>0</v>
      </c>
      <c r="L26" s="727">
        <v>0</v>
      </c>
      <c r="M26" s="727">
        <v>0</v>
      </c>
      <c r="N26" s="727">
        <v>0</v>
      </c>
      <c r="O26" s="724">
        <v>0</v>
      </c>
      <c r="P26" s="728">
        <f t="shared" si="0"/>
        <v>0</v>
      </c>
    </row>
    <row r="27" spans="1:16" ht="11.25" customHeight="1">
      <c r="A27" s="148"/>
      <c r="B27" s="479"/>
      <c r="C27" s="722"/>
      <c r="D27" s="509" t="s">
        <v>350</v>
      </c>
      <c r="E27" s="442">
        <v>0</v>
      </c>
      <c r="F27" s="443">
        <v>0</v>
      </c>
      <c r="G27" s="443">
        <v>0</v>
      </c>
      <c r="H27" s="443">
        <v>0</v>
      </c>
      <c r="I27" s="443">
        <v>0</v>
      </c>
      <c r="J27" s="443">
        <v>0</v>
      </c>
      <c r="K27" s="443">
        <v>0</v>
      </c>
      <c r="L27" s="443">
        <v>0</v>
      </c>
      <c r="M27" s="443">
        <v>0</v>
      </c>
      <c r="N27" s="443">
        <v>0</v>
      </c>
      <c r="O27" s="439">
        <v>0</v>
      </c>
      <c r="P27" s="444">
        <f t="shared" si="0"/>
        <v>0</v>
      </c>
    </row>
    <row r="28" spans="1:16" ht="11.25" customHeight="1">
      <c r="A28" s="148"/>
      <c r="B28" s="479"/>
      <c r="C28" s="714" t="s">
        <v>351</v>
      </c>
      <c r="D28" s="364"/>
      <c r="E28" s="187">
        <v>0</v>
      </c>
      <c r="F28" s="82">
        <v>0</v>
      </c>
      <c r="G28" s="82">
        <v>0</v>
      </c>
      <c r="H28" s="82">
        <v>2825</v>
      </c>
      <c r="I28" s="82">
        <v>129578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0">
        <v>3879</v>
      </c>
      <c r="P28" s="715">
        <f t="shared" si="0"/>
        <v>136282</v>
      </c>
    </row>
    <row r="29" spans="1:16" ht="11.25" customHeight="1">
      <c r="A29" s="148"/>
      <c r="B29" s="480"/>
      <c r="C29" s="722"/>
      <c r="D29" s="509" t="s">
        <v>350</v>
      </c>
      <c r="E29" s="442">
        <v>0</v>
      </c>
      <c r="F29" s="443">
        <v>0</v>
      </c>
      <c r="G29" s="443">
        <v>0</v>
      </c>
      <c r="H29" s="443">
        <v>0</v>
      </c>
      <c r="I29" s="443">
        <v>112300</v>
      </c>
      <c r="J29" s="443">
        <v>0</v>
      </c>
      <c r="K29" s="443">
        <v>0</v>
      </c>
      <c r="L29" s="443">
        <v>0</v>
      </c>
      <c r="M29" s="443">
        <v>0</v>
      </c>
      <c r="N29" s="443">
        <v>0</v>
      </c>
      <c r="O29" s="439">
        <v>0</v>
      </c>
      <c r="P29" s="444">
        <f t="shared" si="0"/>
        <v>112300</v>
      </c>
    </row>
    <row r="30" spans="1:16" ht="11.25" customHeight="1">
      <c r="A30" s="148"/>
      <c r="B30" s="80" t="s">
        <v>352</v>
      </c>
      <c r="C30" s="714" t="s">
        <v>353</v>
      </c>
      <c r="D30" s="719" t="s">
        <v>354</v>
      </c>
      <c r="E30" s="442">
        <v>0</v>
      </c>
      <c r="F30" s="443">
        <v>0</v>
      </c>
      <c r="G30" s="443">
        <v>0</v>
      </c>
      <c r="H30" s="443">
        <v>0</v>
      </c>
      <c r="I30" s="443">
        <v>42300</v>
      </c>
      <c r="J30" s="443">
        <v>0</v>
      </c>
      <c r="K30" s="443">
        <v>0</v>
      </c>
      <c r="L30" s="443">
        <v>0</v>
      </c>
      <c r="M30" s="443">
        <v>0</v>
      </c>
      <c r="N30" s="443">
        <v>0</v>
      </c>
      <c r="O30" s="439">
        <v>0</v>
      </c>
      <c r="P30" s="444">
        <f t="shared" si="0"/>
        <v>42300</v>
      </c>
    </row>
    <row r="31" spans="1:16" ht="11.25" customHeight="1">
      <c r="A31" s="148"/>
      <c r="B31" s="80"/>
      <c r="C31" s="714"/>
      <c r="D31" s="509" t="s">
        <v>355</v>
      </c>
      <c r="E31" s="442">
        <v>0</v>
      </c>
      <c r="F31" s="443">
        <v>0</v>
      </c>
      <c r="G31" s="443">
        <v>0</v>
      </c>
      <c r="H31" s="443">
        <v>0</v>
      </c>
      <c r="I31" s="443">
        <v>70000</v>
      </c>
      <c r="J31" s="443">
        <v>0</v>
      </c>
      <c r="K31" s="443">
        <v>0</v>
      </c>
      <c r="L31" s="443">
        <v>0</v>
      </c>
      <c r="M31" s="443">
        <v>0</v>
      </c>
      <c r="N31" s="443">
        <v>0</v>
      </c>
      <c r="O31" s="439">
        <v>0</v>
      </c>
      <c r="P31" s="444">
        <f t="shared" si="0"/>
        <v>70000</v>
      </c>
    </row>
    <row r="32" spans="1:16" ht="11.25" customHeight="1">
      <c r="A32" s="148"/>
      <c r="B32" s="80"/>
      <c r="C32" s="714"/>
      <c r="D32" s="509" t="s">
        <v>96</v>
      </c>
      <c r="E32" s="442">
        <v>0</v>
      </c>
      <c r="F32" s="443">
        <v>0</v>
      </c>
      <c r="G32" s="443">
        <v>0</v>
      </c>
      <c r="H32" s="443">
        <v>0</v>
      </c>
      <c r="I32" s="443">
        <v>0</v>
      </c>
      <c r="J32" s="443">
        <v>0</v>
      </c>
      <c r="K32" s="443">
        <v>0</v>
      </c>
      <c r="L32" s="443">
        <v>0</v>
      </c>
      <c r="M32" s="443">
        <v>0</v>
      </c>
      <c r="N32" s="443">
        <v>0</v>
      </c>
      <c r="O32" s="439">
        <v>0</v>
      </c>
      <c r="P32" s="444">
        <f t="shared" si="0"/>
        <v>0</v>
      </c>
    </row>
    <row r="33" spans="1:16" ht="11.25" customHeight="1">
      <c r="A33" s="148"/>
      <c r="B33" s="80"/>
      <c r="C33" s="707" t="s">
        <v>356</v>
      </c>
      <c r="D33" s="441"/>
      <c r="E33" s="442">
        <v>0</v>
      </c>
      <c r="F33" s="443">
        <v>0</v>
      </c>
      <c r="G33" s="443">
        <v>0</v>
      </c>
      <c r="H33" s="443">
        <v>0</v>
      </c>
      <c r="I33" s="443">
        <v>0</v>
      </c>
      <c r="J33" s="443">
        <v>0</v>
      </c>
      <c r="K33" s="443">
        <v>0</v>
      </c>
      <c r="L33" s="443">
        <v>0</v>
      </c>
      <c r="M33" s="443">
        <v>0</v>
      </c>
      <c r="N33" s="443">
        <v>0</v>
      </c>
      <c r="O33" s="439">
        <v>0</v>
      </c>
      <c r="P33" s="444">
        <f t="shared" si="0"/>
        <v>0</v>
      </c>
    </row>
    <row r="34" spans="1:16" ht="11.25" customHeight="1">
      <c r="A34" s="148"/>
      <c r="B34" s="80"/>
      <c r="C34" s="707" t="s">
        <v>357</v>
      </c>
      <c r="D34" s="441"/>
      <c r="E34" s="442">
        <v>0</v>
      </c>
      <c r="F34" s="443">
        <v>0</v>
      </c>
      <c r="G34" s="443">
        <v>0</v>
      </c>
      <c r="H34" s="443">
        <v>0</v>
      </c>
      <c r="I34" s="443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  <c r="O34" s="439">
        <v>0</v>
      </c>
      <c r="P34" s="444">
        <f t="shared" si="0"/>
        <v>0</v>
      </c>
    </row>
    <row r="35" spans="1:16" ht="11.25" customHeight="1">
      <c r="A35" s="148"/>
      <c r="B35" s="80"/>
      <c r="C35" s="707" t="s">
        <v>358</v>
      </c>
      <c r="D35" s="441"/>
      <c r="E35" s="442">
        <v>0</v>
      </c>
      <c r="F35" s="443">
        <v>0</v>
      </c>
      <c r="G35" s="443">
        <v>0</v>
      </c>
      <c r="H35" s="443">
        <v>0</v>
      </c>
      <c r="I35" s="443">
        <v>0</v>
      </c>
      <c r="J35" s="443">
        <v>0</v>
      </c>
      <c r="K35" s="443">
        <v>0</v>
      </c>
      <c r="L35" s="443">
        <v>0</v>
      </c>
      <c r="M35" s="443">
        <v>0</v>
      </c>
      <c r="N35" s="443">
        <v>0</v>
      </c>
      <c r="O35" s="439">
        <v>0</v>
      </c>
      <c r="P35" s="444">
        <f t="shared" si="0"/>
        <v>0</v>
      </c>
    </row>
    <row r="36" spans="1:16" ht="11.25" customHeight="1">
      <c r="A36" s="148"/>
      <c r="B36" s="80"/>
      <c r="C36" s="707" t="s">
        <v>359</v>
      </c>
      <c r="D36" s="441"/>
      <c r="E36" s="442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39">
        <v>3879</v>
      </c>
      <c r="P36" s="444">
        <f t="shared" si="0"/>
        <v>3879</v>
      </c>
    </row>
    <row r="37" spans="1:16" ht="11.25" customHeight="1">
      <c r="A37" s="148"/>
      <c r="B37" s="83"/>
      <c r="C37" s="708" t="s">
        <v>96</v>
      </c>
      <c r="D37" s="357"/>
      <c r="E37" s="90">
        <v>0</v>
      </c>
      <c r="F37" s="60">
        <v>0</v>
      </c>
      <c r="G37" s="60">
        <v>0</v>
      </c>
      <c r="H37" s="60">
        <v>2825</v>
      </c>
      <c r="I37" s="60">
        <v>17278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83">
        <v>0</v>
      </c>
      <c r="P37" s="371">
        <f t="shared" si="0"/>
        <v>20103</v>
      </c>
    </row>
    <row r="38" spans="1:16" ht="11.25" customHeight="1">
      <c r="A38" s="148"/>
      <c r="B38" s="84" t="s">
        <v>360</v>
      </c>
      <c r="C38" s="72"/>
      <c r="D38" s="355"/>
      <c r="E38" s="73">
        <v>10506</v>
      </c>
      <c r="F38" s="81">
        <v>43401</v>
      </c>
      <c r="G38" s="81">
        <v>0</v>
      </c>
      <c r="H38" s="81">
        <v>36908</v>
      </c>
      <c r="I38" s="81">
        <v>20390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4">
        <v>180605</v>
      </c>
      <c r="P38" s="362">
        <f t="shared" si="0"/>
        <v>291810</v>
      </c>
    </row>
    <row r="39" spans="1:16" ht="11.25" customHeight="1">
      <c r="A39" s="148"/>
      <c r="B39" s="80"/>
      <c r="C39" s="718" t="s">
        <v>361</v>
      </c>
      <c r="D39" s="509" t="s">
        <v>362</v>
      </c>
      <c r="E39" s="442">
        <v>0</v>
      </c>
      <c r="F39" s="443">
        <v>0</v>
      </c>
      <c r="G39" s="443">
        <v>0</v>
      </c>
      <c r="H39" s="443">
        <v>0</v>
      </c>
      <c r="I39" s="443">
        <v>0</v>
      </c>
      <c r="J39" s="443">
        <v>0</v>
      </c>
      <c r="K39" s="443">
        <v>0</v>
      </c>
      <c r="L39" s="443">
        <v>0</v>
      </c>
      <c r="M39" s="443">
        <v>0</v>
      </c>
      <c r="N39" s="443">
        <v>0</v>
      </c>
      <c r="O39" s="439">
        <v>5123</v>
      </c>
      <c r="P39" s="444">
        <f t="shared" si="0"/>
        <v>5123</v>
      </c>
    </row>
    <row r="40" spans="1:16" ht="11.25" customHeight="1">
      <c r="A40" s="148"/>
      <c r="B40" s="80"/>
      <c r="C40" s="714"/>
      <c r="D40" s="509" t="s">
        <v>363</v>
      </c>
      <c r="E40" s="442">
        <v>3001</v>
      </c>
      <c r="F40" s="443">
        <v>0</v>
      </c>
      <c r="G40" s="443">
        <v>0</v>
      </c>
      <c r="H40" s="443">
        <v>0</v>
      </c>
      <c r="I40" s="443">
        <v>0</v>
      </c>
      <c r="J40" s="443">
        <v>0</v>
      </c>
      <c r="K40" s="443">
        <v>0</v>
      </c>
      <c r="L40" s="443">
        <v>0</v>
      </c>
      <c r="M40" s="443">
        <v>0</v>
      </c>
      <c r="N40" s="443">
        <v>0</v>
      </c>
      <c r="O40" s="439">
        <v>0</v>
      </c>
      <c r="P40" s="444">
        <f t="shared" si="0"/>
        <v>3001</v>
      </c>
    </row>
    <row r="41" spans="1:16" ht="11.25" customHeight="1">
      <c r="A41" s="148"/>
      <c r="B41" s="80"/>
      <c r="C41" s="714"/>
      <c r="D41" s="509" t="s">
        <v>364</v>
      </c>
      <c r="E41" s="442">
        <v>0</v>
      </c>
      <c r="F41" s="443">
        <v>0</v>
      </c>
      <c r="G41" s="443">
        <v>0</v>
      </c>
      <c r="H41" s="443">
        <v>0</v>
      </c>
      <c r="I41" s="443">
        <v>0</v>
      </c>
      <c r="J41" s="443">
        <v>0</v>
      </c>
      <c r="K41" s="443">
        <v>0</v>
      </c>
      <c r="L41" s="443">
        <v>0</v>
      </c>
      <c r="M41" s="443">
        <v>0</v>
      </c>
      <c r="N41" s="443">
        <v>0</v>
      </c>
      <c r="O41" s="439">
        <v>0</v>
      </c>
      <c r="P41" s="444">
        <f t="shared" si="0"/>
        <v>0</v>
      </c>
    </row>
    <row r="42" spans="1:16" ht="11.25" customHeight="1">
      <c r="A42" s="148"/>
      <c r="B42" s="80"/>
      <c r="C42" s="707" t="s">
        <v>332</v>
      </c>
      <c r="D42" s="441"/>
      <c r="E42" s="442">
        <v>10506</v>
      </c>
      <c r="F42" s="443">
        <v>43401</v>
      </c>
      <c r="G42" s="443">
        <v>0</v>
      </c>
      <c r="H42" s="443">
        <v>36908</v>
      </c>
      <c r="I42" s="443">
        <v>20390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39">
        <v>177381</v>
      </c>
      <c r="P42" s="444">
        <f t="shared" si="0"/>
        <v>288586</v>
      </c>
    </row>
    <row r="43" spans="1:16" ht="11.25" customHeight="1">
      <c r="A43" s="148"/>
      <c r="B43" s="83"/>
      <c r="C43" s="708" t="s">
        <v>333</v>
      </c>
      <c r="D43" s="357"/>
      <c r="E43" s="9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83">
        <v>3224</v>
      </c>
      <c r="P43" s="371">
        <f t="shared" si="0"/>
        <v>3224</v>
      </c>
    </row>
    <row r="44" spans="1:16" ht="11.25" customHeight="1">
      <c r="A44" s="148"/>
      <c r="B44" s="35" t="s">
        <v>365</v>
      </c>
      <c r="C44" s="67"/>
      <c r="D44" s="356"/>
      <c r="E44" s="68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35">
        <v>0</v>
      </c>
      <c r="P44" s="167">
        <f t="shared" si="0"/>
        <v>0</v>
      </c>
    </row>
    <row r="45" spans="1:16" ht="11.25" customHeight="1">
      <c r="A45" s="148"/>
      <c r="B45" s="35" t="s">
        <v>366</v>
      </c>
      <c r="C45" s="67"/>
      <c r="D45" s="356"/>
      <c r="E45" s="68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35">
        <v>0</v>
      </c>
      <c r="P45" s="167">
        <f t="shared" si="0"/>
        <v>0</v>
      </c>
    </row>
    <row r="46" spans="1:16" ht="11.25" customHeight="1">
      <c r="A46" s="148"/>
      <c r="B46" s="35" t="s">
        <v>257</v>
      </c>
      <c r="C46" s="67"/>
      <c r="D46" s="356"/>
      <c r="E46" s="68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35">
        <v>0</v>
      </c>
      <c r="P46" s="167">
        <f t="shared" si="0"/>
        <v>0</v>
      </c>
    </row>
    <row r="47" spans="1:16" ht="11.25" customHeight="1" thickBot="1">
      <c r="A47" s="152"/>
      <c r="B47" s="153" t="s">
        <v>367</v>
      </c>
      <c r="C47" s="154"/>
      <c r="D47" s="370"/>
      <c r="E47" s="155">
        <v>10506</v>
      </c>
      <c r="F47" s="156">
        <v>43401</v>
      </c>
      <c r="G47" s="156">
        <v>0</v>
      </c>
      <c r="H47" s="156">
        <v>39733</v>
      </c>
      <c r="I47" s="156">
        <v>149968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3">
        <v>184484</v>
      </c>
      <c r="P47" s="171">
        <f t="shared" si="0"/>
        <v>428092</v>
      </c>
    </row>
    <row r="48" spans="1:16" ht="11.25" customHeight="1">
      <c r="A48" s="148" t="s">
        <v>368</v>
      </c>
      <c r="B48" s="93"/>
      <c r="C48" s="93" t="s">
        <v>369</v>
      </c>
      <c r="D48" s="364"/>
      <c r="E48" s="188"/>
      <c r="F48" s="189"/>
      <c r="G48" s="189"/>
      <c r="H48" s="189"/>
      <c r="I48" s="189"/>
      <c r="J48" s="189"/>
      <c r="K48" s="189"/>
      <c r="L48" s="189"/>
      <c r="M48" s="189"/>
      <c r="N48" s="189"/>
      <c r="O48" s="190"/>
      <c r="P48" s="191"/>
    </row>
    <row r="49" spans="1:16" ht="11.25" customHeight="1">
      <c r="A49" s="148"/>
      <c r="B49" s="476" t="s">
        <v>370</v>
      </c>
      <c r="C49" s="716"/>
      <c r="D49" s="717"/>
      <c r="E49" s="474">
        <v>0</v>
      </c>
      <c r="F49" s="475">
        <v>0</v>
      </c>
      <c r="G49" s="475">
        <v>0</v>
      </c>
      <c r="H49" s="475">
        <v>0</v>
      </c>
      <c r="I49" s="475">
        <v>0</v>
      </c>
      <c r="J49" s="475">
        <v>0</v>
      </c>
      <c r="K49" s="475">
        <v>0</v>
      </c>
      <c r="L49" s="475">
        <v>0</v>
      </c>
      <c r="M49" s="475">
        <v>0</v>
      </c>
      <c r="N49" s="475">
        <v>0</v>
      </c>
      <c r="O49" s="476">
        <v>0</v>
      </c>
      <c r="P49" s="477">
        <f t="shared" si="0"/>
        <v>0</v>
      </c>
    </row>
    <row r="50" spans="1:16" ht="11.25" customHeight="1" thickBot="1">
      <c r="A50" s="152"/>
      <c r="B50" s="205" t="s">
        <v>371</v>
      </c>
      <c r="C50" s="180"/>
      <c r="D50" s="435" t="s">
        <v>372</v>
      </c>
      <c r="E50" s="432">
        <v>7506</v>
      </c>
      <c r="F50" s="185">
        <v>43401</v>
      </c>
      <c r="G50" s="185">
        <v>0</v>
      </c>
      <c r="H50" s="185">
        <v>39733</v>
      </c>
      <c r="I50" s="185">
        <v>37668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205">
        <v>75648</v>
      </c>
      <c r="P50" s="438">
        <f t="shared" si="0"/>
        <v>203956</v>
      </c>
    </row>
    <row r="51" spans="1:16" ht="11.25" customHeight="1">
      <c r="A51" s="337" t="s">
        <v>373</v>
      </c>
      <c r="B51" s="338"/>
      <c r="C51" s="338"/>
      <c r="D51" s="709"/>
      <c r="E51" s="710"/>
      <c r="F51" s="711"/>
      <c r="G51" s="711"/>
      <c r="H51" s="711"/>
      <c r="I51" s="711"/>
      <c r="J51" s="711"/>
      <c r="K51" s="711"/>
      <c r="L51" s="711"/>
      <c r="M51" s="711"/>
      <c r="N51" s="711"/>
      <c r="O51" s="712"/>
      <c r="P51" s="713"/>
    </row>
    <row r="52" spans="1:16" ht="11.25" customHeight="1">
      <c r="A52" s="148"/>
      <c r="B52" s="707" t="s">
        <v>374</v>
      </c>
      <c r="C52" s="440"/>
      <c r="D52" s="441"/>
      <c r="E52" s="442">
        <v>7506</v>
      </c>
      <c r="F52" s="443">
        <v>43401</v>
      </c>
      <c r="G52" s="443">
        <v>0</v>
      </c>
      <c r="H52" s="443">
        <v>39601</v>
      </c>
      <c r="I52" s="443">
        <v>31933</v>
      </c>
      <c r="J52" s="443">
        <v>0</v>
      </c>
      <c r="K52" s="443">
        <v>0</v>
      </c>
      <c r="L52" s="443">
        <v>0</v>
      </c>
      <c r="M52" s="443">
        <v>0</v>
      </c>
      <c r="N52" s="443">
        <v>0</v>
      </c>
      <c r="O52" s="439">
        <v>75648</v>
      </c>
      <c r="P52" s="444">
        <f t="shared" si="0"/>
        <v>198089</v>
      </c>
    </row>
    <row r="53" spans="1:16" ht="11.25" customHeight="1">
      <c r="A53" s="148"/>
      <c r="B53" s="707" t="s">
        <v>375</v>
      </c>
      <c r="C53" s="440"/>
      <c r="D53" s="441"/>
      <c r="E53" s="442">
        <v>0</v>
      </c>
      <c r="F53" s="443">
        <v>0</v>
      </c>
      <c r="G53" s="443">
        <v>0</v>
      </c>
      <c r="H53" s="443">
        <v>0</v>
      </c>
      <c r="I53" s="443">
        <v>0</v>
      </c>
      <c r="J53" s="443">
        <v>0</v>
      </c>
      <c r="K53" s="443">
        <v>0</v>
      </c>
      <c r="L53" s="443">
        <v>0</v>
      </c>
      <c r="M53" s="443">
        <v>0</v>
      </c>
      <c r="N53" s="443">
        <v>0</v>
      </c>
      <c r="O53" s="439">
        <v>0</v>
      </c>
      <c r="P53" s="444">
        <f t="shared" si="0"/>
        <v>0</v>
      </c>
    </row>
    <row r="54" spans="1:16" ht="11.25" customHeight="1">
      <c r="A54" s="148"/>
      <c r="B54" s="707" t="s">
        <v>376</v>
      </c>
      <c r="C54" s="440"/>
      <c r="D54" s="441"/>
      <c r="E54" s="442">
        <v>0</v>
      </c>
      <c r="F54" s="443">
        <v>0</v>
      </c>
      <c r="G54" s="443">
        <v>0</v>
      </c>
      <c r="H54" s="443">
        <v>0</v>
      </c>
      <c r="I54" s="443">
        <v>0</v>
      </c>
      <c r="J54" s="443">
        <v>0</v>
      </c>
      <c r="K54" s="443">
        <v>0</v>
      </c>
      <c r="L54" s="443">
        <v>0</v>
      </c>
      <c r="M54" s="443">
        <v>0</v>
      </c>
      <c r="N54" s="443">
        <v>0</v>
      </c>
      <c r="O54" s="439">
        <v>0</v>
      </c>
      <c r="P54" s="444">
        <f t="shared" si="0"/>
        <v>0</v>
      </c>
    </row>
    <row r="55" spans="1:16" ht="11.25" customHeight="1">
      <c r="A55" s="148"/>
      <c r="B55" s="707" t="s">
        <v>377</v>
      </c>
      <c r="C55" s="440"/>
      <c r="D55" s="441"/>
      <c r="E55" s="442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39">
        <v>0</v>
      </c>
      <c r="P55" s="444">
        <f t="shared" si="0"/>
        <v>0</v>
      </c>
    </row>
    <row r="56" spans="1:16" ht="11.25" customHeight="1">
      <c r="A56" s="148"/>
      <c r="B56" s="707" t="s">
        <v>378</v>
      </c>
      <c r="C56" s="440"/>
      <c r="D56" s="441"/>
      <c r="E56" s="442">
        <v>0</v>
      </c>
      <c r="F56" s="443">
        <v>0</v>
      </c>
      <c r="G56" s="443">
        <v>0</v>
      </c>
      <c r="H56" s="443">
        <v>0</v>
      </c>
      <c r="I56" s="443">
        <v>0</v>
      </c>
      <c r="J56" s="443">
        <v>0</v>
      </c>
      <c r="K56" s="443">
        <v>0</v>
      </c>
      <c r="L56" s="443">
        <v>0</v>
      </c>
      <c r="M56" s="443">
        <v>0</v>
      </c>
      <c r="N56" s="443">
        <v>0</v>
      </c>
      <c r="O56" s="439">
        <v>0</v>
      </c>
      <c r="P56" s="444">
        <f t="shared" si="0"/>
        <v>0</v>
      </c>
    </row>
    <row r="57" spans="1:16" ht="11.25" customHeight="1">
      <c r="A57" s="148"/>
      <c r="B57" s="707" t="s">
        <v>379</v>
      </c>
      <c r="C57" s="440"/>
      <c r="D57" s="441"/>
      <c r="E57" s="442">
        <v>0</v>
      </c>
      <c r="F57" s="443">
        <v>0</v>
      </c>
      <c r="G57" s="443">
        <v>0</v>
      </c>
      <c r="H57" s="443">
        <v>0</v>
      </c>
      <c r="I57" s="443">
        <v>0</v>
      </c>
      <c r="J57" s="443">
        <v>0</v>
      </c>
      <c r="K57" s="443">
        <v>0</v>
      </c>
      <c r="L57" s="443">
        <v>0</v>
      </c>
      <c r="M57" s="443">
        <v>0</v>
      </c>
      <c r="N57" s="443">
        <v>0</v>
      </c>
      <c r="O57" s="439">
        <v>0</v>
      </c>
      <c r="P57" s="444">
        <f t="shared" si="0"/>
        <v>0</v>
      </c>
    </row>
    <row r="58" spans="1:16" ht="11.25" customHeight="1">
      <c r="A58" s="148"/>
      <c r="B58" s="714" t="s">
        <v>380</v>
      </c>
      <c r="C58" s="93"/>
      <c r="D58" s="364"/>
      <c r="E58" s="187">
        <v>0</v>
      </c>
      <c r="F58" s="82">
        <v>0</v>
      </c>
      <c r="G58" s="82">
        <v>0</v>
      </c>
      <c r="H58" s="82">
        <v>132</v>
      </c>
      <c r="I58" s="82">
        <v>5735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0">
        <v>0</v>
      </c>
      <c r="P58" s="715">
        <f t="shared" si="0"/>
        <v>5867</v>
      </c>
    </row>
    <row r="59" spans="1:16" ht="11.25" customHeight="1">
      <c r="A59" s="148"/>
      <c r="B59" s="755"/>
      <c r="C59" s="707" t="s">
        <v>381</v>
      </c>
      <c r="D59" s="441"/>
      <c r="E59" s="442">
        <v>0</v>
      </c>
      <c r="F59" s="443">
        <v>0</v>
      </c>
      <c r="G59" s="443">
        <v>0</v>
      </c>
      <c r="H59" s="443">
        <v>132</v>
      </c>
      <c r="I59" s="443">
        <v>5735</v>
      </c>
      <c r="J59" s="443">
        <v>0</v>
      </c>
      <c r="K59" s="443">
        <v>0</v>
      </c>
      <c r="L59" s="443">
        <v>0</v>
      </c>
      <c r="M59" s="443">
        <v>0</v>
      </c>
      <c r="N59" s="443">
        <v>0</v>
      </c>
      <c r="O59" s="439">
        <v>0</v>
      </c>
      <c r="P59" s="444">
        <f t="shared" si="0"/>
        <v>5867</v>
      </c>
    </row>
    <row r="60" spans="1:16" ht="11.25" customHeight="1">
      <c r="A60" s="149"/>
      <c r="B60" s="708" t="s">
        <v>382</v>
      </c>
      <c r="C60" s="59"/>
      <c r="D60" s="357"/>
      <c r="E60" s="90">
        <v>7506</v>
      </c>
      <c r="F60" s="60">
        <v>43401</v>
      </c>
      <c r="G60" s="60">
        <v>0</v>
      </c>
      <c r="H60" s="60">
        <v>39733</v>
      </c>
      <c r="I60" s="60">
        <v>37668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83">
        <v>75648</v>
      </c>
      <c r="P60" s="371">
        <f t="shared" si="0"/>
        <v>203956</v>
      </c>
    </row>
    <row r="61" spans="1:16" ht="11.25" customHeight="1">
      <c r="A61" s="145" t="s">
        <v>383</v>
      </c>
      <c r="B61" s="59"/>
      <c r="C61" s="59"/>
      <c r="D61" s="357"/>
      <c r="E61" s="9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83">
        <v>0</v>
      </c>
      <c r="P61" s="371">
        <f t="shared" si="0"/>
        <v>0</v>
      </c>
    </row>
    <row r="62" spans="1:16" ht="11.25" customHeight="1" thickBot="1">
      <c r="A62" s="150" t="s">
        <v>384</v>
      </c>
      <c r="B62" s="72"/>
      <c r="C62" s="72"/>
      <c r="D62" s="355"/>
      <c r="E62" s="73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4">
        <v>0</v>
      </c>
      <c r="P62" s="362">
        <f t="shared" si="0"/>
        <v>0</v>
      </c>
    </row>
    <row r="63" spans="1:16" s="34" customFormat="1" ht="11.25" customHeight="1">
      <c r="A63" s="339" t="s">
        <v>45</v>
      </c>
      <c r="B63" s="340"/>
      <c r="C63" s="340"/>
      <c r="D63" s="358"/>
      <c r="E63" s="351">
        <v>0</v>
      </c>
      <c r="F63" s="341">
        <v>0</v>
      </c>
      <c r="G63" s="341">
        <v>0</v>
      </c>
      <c r="H63" s="341">
        <v>0</v>
      </c>
      <c r="I63" s="341">
        <v>0</v>
      </c>
      <c r="J63" s="341">
        <v>0</v>
      </c>
      <c r="K63" s="341">
        <v>0</v>
      </c>
      <c r="L63" s="341">
        <v>0</v>
      </c>
      <c r="M63" s="341">
        <v>0</v>
      </c>
      <c r="N63" s="341">
        <v>0</v>
      </c>
      <c r="O63" s="361">
        <v>108836</v>
      </c>
      <c r="P63" s="363">
        <f>SUM(E63:O63)</f>
        <v>108836</v>
      </c>
    </row>
    <row r="64" spans="1:16" s="34" customFormat="1" ht="11.25" customHeight="1">
      <c r="A64" s="342"/>
      <c r="B64" s="343" t="s">
        <v>173</v>
      </c>
      <c r="C64" s="344"/>
      <c r="D64" s="359"/>
      <c r="E64" s="352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35">
        <v>0</v>
      </c>
      <c r="P64" s="167">
        <f>SUM(E64:O64)</f>
        <v>0</v>
      </c>
    </row>
    <row r="65" spans="1:16" s="34" customFormat="1" ht="11.25" customHeight="1">
      <c r="A65" s="342"/>
      <c r="B65" s="345" t="s">
        <v>174</v>
      </c>
      <c r="C65" s="346"/>
      <c r="D65" s="360"/>
      <c r="E65" s="702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4">
        <v>108836</v>
      </c>
      <c r="P65" s="362">
        <f>SUM(E65:O65)</f>
        <v>108836</v>
      </c>
    </row>
    <row r="66" spans="1:16" s="34" customFormat="1" ht="11.25" customHeight="1">
      <c r="A66" s="342"/>
      <c r="B66" s="347"/>
      <c r="C66" s="703" t="s">
        <v>175</v>
      </c>
      <c r="D66" s="704"/>
      <c r="E66" s="442">
        <v>0</v>
      </c>
      <c r="F66" s="443">
        <v>0</v>
      </c>
      <c r="G66" s="443">
        <v>0</v>
      </c>
      <c r="H66" s="443">
        <v>0</v>
      </c>
      <c r="I66" s="443">
        <v>0</v>
      </c>
      <c r="J66" s="443">
        <v>0</v>
      </c>
      <c r="K66" s="443">
        <v>0</v>
      </c>
      <c r="L66" s="443">
        <v>0</v>
      </c>
      <c r="M66" s="443">
        <v>0</v>
      </c>
      <c r="N66" s="443">
        <v>0</v>
      </c>
      <c r="O66" s="439">
        <v>0</v>
      </c>
      <c r="P66" s="444">
        <f>SUM(E66:O66)</f>
        <v>0</v>
      </c>
    </row>
    <row r="67" spans="1:16" s="34" customFormat="1" ht="11.25" customHeight="1">
      <c r="A67" s="348"/>
      <c r="B67" s="349"/>
      <c r="C67" s="705" t="s">
        <v>176</v>
      </c>
      <c r="D67" s="706"/>
      <c r="E67" s="468">
        <v>0</v>
      </c>
      <c r="F67" s="469">
        <v>0</v>
      </c>
      <c r="G67" s="469">
        <v>0</v>
      </c>
      <c r="H67" s="469">
        <v>0</v>
      </c>
      <c r="I67" s="469">
        <v>0</v>
      </c>
      <c r="J67" s="469">
        <v>0</v>
      </c>
      <c r="K67" s="469">
        <v>0</v>
      </c>
      <c r="L67" s="469">
        <v>0</v>
      </c>
      <c r="M67" s="469">
        <v>0</v>
      </c>
      <c r="N67" s="469">
        <v>0</v>
      </c>
      <c r="O67" s="470">
        <v>108836</v>
      </c>
      <c r="P67" s="471">
        <f>SUM(E67:O67)</f>
        <v>108836</v>
      </c>
    </row>
    <row r="68" spans="1:16" s="34" customFormat="1" ht="11.25" customHeight="1">
      <c r="A68" s="791" t="s">
        <v>385</v>
      </c>
      <c r="B68" s="792"/>
      <c r="C68" s="792"/>
      <c r="D68" s="699" t="s">
        <v>46</v>
      </c>
      <c r="E68" s="73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4">
        <v>0</v>
      </c>
      <c r="P68" s="362">
        <f aca="true" t="shared" si="1" ref="P68:P73">SUM(E68:O68)</f>
        <v>0</v>
      </c>
    </row>
    <row r="69" spans="1:16" s="34" customFormat="1" ht="11.25" customHeight="1">
      <c r="A69" s="793"/>
      <c r="B69" s="794"/>
      <c r="C69" s="794"/>
      <c r="D69" s="514" t="s">
        <v>47</v>
      </c>
      <c r="E69" s="468">
        <v>0</v>
      </c>
      <c r="F69" s="469">
        <v>0</v>
      </c>
      <c r="G69" s="469">
        <v>0</v>
      </c>
      <c r="H69" s="469">
        <v>0</v>
      </c>
      <c r="I69" s="469">
        <v>0</v>
      </c>
      <c r="J69" s="469">
        <v>0</v>
      </c>
      <c r="K69" s="469">
        <v>0</v>
      </c>
      <c r="L69" s="469">
        <v>0</v>
      </c>
      <c r="M69" s="469">
        <v>0</v>
      </c>
      <c r="N69" s="469">
        <v>0</v>
      </c>
      <c r="O69" s="470">
        <v>108836</v>
      </c>
      <c r="P69" s="471">
        <f t="shared" si="1"/>
        <v>108836</v>
      </c>
    </row>
    <row r="70" spans="1:16" s="34" customFormat="1" ht="11.25" customHeight="1">
      <c r="A70" s="791" t="s">
        <v>386</v>
      </c>
      <c r="B70" s="792"/>
      <c r="C70" s="792"/>
      <c r="D70" s="499" t="s">
        <v>46</v>
      </c>
      <c r="E70" s="474">
        <v>0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6">
        <v>0</v>
      </c>
      <c r="P70" s="477">
        <f t="shared" si="1"/>
        <v>0</v>
      </c>
    </row>
    <row r="71" spans="1:16" s="34" customFormat="1" ht="11.25" customHeight="1">
      <c r="A71" s="793"/>
      <c r="B71" s="794"/>
      <c r="C71" s="794"/>
      <c r="D71" s="700" t="s">
        <v>47</v>
      </c>
      <c r="E71" s="90">
        <v>0</v>
      </c>
      <c r="F71" s="60">
        <v>24124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83">
        <v>72133</v>
      </c>
      <c r="P71" s="371">
        <f t="shared" si="1"/>
        <v>96257</v>
      </c>
    </row>
    <row r="72" spans="1:16" s="34" customFormat="1" ht="11.25" customHeight="1">
      <c r="A72" s="791" t="s">
        <v>387</v>
      </c>
      <c r="B72" s="792"/>
      <c r="C72" s="792"/>
      <c r="D72" s="499" t="s">
        <v>46</v>
      </c>
      <c r="E72" s="474">
        <v>0</v>
      </c>
      <c r="F72" s="475">
        <v>0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6">
        <v>0</v>
      </c>
      <c r="P72" s="477">
        <f t="shared" si="1"/>
        <v>0</v>
      </c>
    </row>
    <row r="73" spans="1:16" s="34" customFormat="1" ht="11.25" customHeight="1" thickBot="1">
      <c r="A73" s="795"/>
      <c r="B73" s="796"/>
      <c r="C73" s="796"/>
      <c r="D73" s="701" t="s">
        <v>47</v>
      </c>
      <c r="E73" s="432">
        <v>0</v>
      </c>
      <c r="F73" s="185">
        <v>24124</v>
      </c>
      <c r="G73" s="185">
        <v>0</v>
      </c>
      <c r="H73" s="185">
        <v>0</v>
      </c>
      <c r="I73" s="185">
        <v>0</v>
      </c>
      <c r="J73" s="185">
        <v>0</v>
      </c>
      <c r="K73" s="185">
        <v>0</v>
      </c>
      <c r="L73" s="185">
        <v>0</v>
      </c>
      <c r="M73" s="185">
        <v>0</v>
      </c>
      <c r="N73" s="185">
        <v>0</v>
      </c>
      <c r="O73" s="205">
        <v>180969</v>
      </c>
      <c r="P73" s="438">
        <f t="shared" si="1"/>
        <v>205093</v>
      </c>
    </row>
  </sheetData>
  <mergeCells count="4">
    <mergeCell ref="P2:P4"/>
    <mergeCell ref="A68:C69"/>
    <mergeCell ref="A70:C71"/>
    <mergeCell ref="A72:C73"/>
  </mergeCells>
  <conditionalFormatting sqref="E1:P65536">
    <cfRule type="cellIs" priority="1" dxfId="0" operator="equal" stopIfTrue="1">
      <formula>0</formula>
    </cfRule>
  </conditionalFormatting>
  <printOptions/>
  <pageMargins left="0.75" right="0.75" top="0.57" bottom="0.51" header="0.512" footer="0.51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P46"/>
  <sheetViews>
    <sheetView view="pageBreakPreview" zoomScaleSheetLayoutView="100" workbookViewId="0" topLeftCell="A1">
      <pane xSplit="4" ySplit="4" topLeftCell="H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31" sqref="A31:IV31"/>
    </sheetView>
  </sheetViews>
  <sheetFormatPr defaultColWidth="9.00390625" defaultRowHeight="16.5" customHeight="1"/>
  <cols>
    <col min="1" max="1" width="3.375" style="112" customWidth="1"/>
    <col min="2" max="2" width="3.625" style="112" customWidth="1"/>
    <col min="3" max="3" width="11.375" style="112" customWidth="1"/>
    <col min="4" max="4" width="16.25390625" style="112" customWidth="1"/>
    <col min="5" max="15" width="12.875" style="11" customWidth="1"/>
    <col min="16" max="16" width="12.875" style="114" customWidth="1"/>
    <col min="17" max="16384" width="9.00390625" style="114" customWidth="1"/>
  </cols>
  <sheetData>
    <row r="1" spans="1:16" ht="21.75" customHeight="1" thickBot="1">
      <c r="A1" s="116" t="s">
        <v>388</v>
      </c>
      <c r="B1" s="111"/>
      <c r="D1" s="113"/>
      <c r="P1" s="119" t="s">
        <v>52</v>
      </c>
    </row>
    <row r="2" spans="1:16" ht="14.25" customHeight="1">
      <c r="A2" s="208"/>
      <c r="B2" s="209"/>
      <c r="C2" s="209"/>
      <c r="D2" s="236" t="s">
        <v>54</v>
      </c>
      <c r="E2" s="211" t="s">
        <v>55</v>
      </c>
      <c r="F2" s="210" t="s">
        <v>56</v>
      </c>
      <c r="G2" s="210" t="s">
        <v>56</v>
      </c>
      <c r="H2" s="210" t="s">
        <v>57</v>
      </c>
      <c r="I2" s="210" t="s">
        <v>58</v>
      </c>
      <c r="J2" s="210" t="s">
        <v>58</v>
      </c>
      <c r="K2" s="210" t="s">
        <v>59</v>
      </c>
      <c r="L2" s="210" t="s">
        <v>60</v>
      </c>
      <c r="M2" s="210" t="s">
        <v>61</v>
      </c>
      <c r="N2" s="210" t="s">
        <v>62</v>
      </c>
      <c r="O2" s="219" t="s">
        <v>63</v>
      </c>
      <c r="P2" s="769" t="s">
        <v>403</v>
      </c>
    </row>
    <row r="3" spans="1:16" ht="14.25" customHeight="1">
      <c r="A3" s="215"/>
      <c r="B3" s="52"/>
      <c r="C3" s="52"/>
      <c r="D3" s="331"/>
      <c r="E3" s="233" t="s">
        <v>20</v>
      </c>
      <c r="F3" s="17" t="s">
        <v>64</v>
      </c>
      <c r="G3" s="17" t="s">
        <v>64</v>
      </c>
      <c r="H3" s="17" t="s">
        <v>65</v>
      </c>
      <c r="I3" s="17" t="s">
        <v>66</v>
      </c>
      <c r="J3" s="17" t="s">
        <v>66</v>
      </c>
      <c r="K3" s="17" t="s">
        <v>39</v>
      </c>
      <c r="L3" s="17" t="s">
        <v>67</v>
      </c>
      <c r="M3" s="17" t="s">
        <v>22</v>
      </c>
      <c r="N3" s="17" t="s">
        <v>68</v>
      </c>
      <c r="O3" s="220" t="s">
        <v>69</v>
      </c>
      <c r="P3" s="770"/>
    </row>
    <row r="4" spans="1:16" ht="14.25" customHeight="1" thickBot="1">
      <c r="A4" s="324"/>
      <c r="B4" s="325" t="s">
        <v>131</v>
      </c>
      <c r="C4" s="325"/>
      <c r="D4" s="332" t="s">
        <v>132</v>
      </c>
      <c r="E4" s="234"/>
      <c r="F4" s="230" t="s">
        <v>33</v>
      </c>
      <c r="G4" s="230" t="s">
        <v>34</v>
      </c>
      <c r="H4" s="231"/>
      <c r="I4" s="231" t="s">
        <v>71</v>
      </c>
      <c r="J4" s="231" t="s">
        <v>72</v>
      </c>
      <c r="K4" s="229"/>
      <c r="L4" s="229"/>
      <c r="M4" s="229"/>
      <c r="N4" s="231"/>
      <c r="O4" s="232" t="s">
        <v>73</v>
      </c>
      <c r="P4" s="771"/>
    </row>
    <row r="5" spans="1:16" s="115" customFormat="1" ht="16.5" customHeight="1">
      <c r="A5" s="377" t="s">
        <v>389</v>
      </c>
      <c r="B5" s="378"/>
      <c r="C5" s="379"/>
      <c r="D5" s="380"/>
      <c r="E5" s="235">
        <v>80559</v>
      </c>
      <c r="F5" s="31">
        <v>435792</v>
      </c>
      <c r="G5" s="323">
        <f>SUM(G6:G17)</f>
        <v>0</v>
      </c>
      <c r="H5" s="31">
        <v>461685</v>
      </c>
      <c r="I5" s="31">
        <v>889831</v>
      </c>
      <c r="J5" s="323">
        <f>SUM(J6:J17)</f>
        <v>0</v>
      </c>
      <c r="K5" s="31">
        <v>0</v>
      </c>
      <c r="L5" s="31">
        <v>0</v>
      </c>
      <c r="M5" s="31">
        <v>0</v>
      </c>
      <c r="N5" s="31">
        <v>0</v>
      </c>
      <c r="O5" s="225">
        <v>2956626</v>
      </c>
      <c r="P5" s="386">
        <f>SUM(E5:O5)</f>
        <v>4824493</v>
      </c>
    </row>
    <row r="6" spans="1:16" ht="16.5" customHeight="1">
      <c r="A6" s="372"/>
      <c r="B6" s="117" t="s">
        <v>390</v>
      </c>
      <c r="C6" s="121"/>
      <c r="D6" s="381"/>
      <c r="E6" s="25"/>
      <c r="F6" s="20"/>
      <c r="G6" s="20"/>
      <c r="H6" s="20"/>
      <c r="I6" s="20"/>
      <c r="J6" s="20"/>
      <c r="K6" s="20"/>
      <c r="L6" s="20"/>
      <c r="M6" s="20"/>
      <c r="N6" s="20"/>
      <c r="O6" s="27"/>
      <c r="P6" s="387"/>
    </row>
    <row r="7" spans="1:16" ht="16.5" customHeight="1">
      <c r="A7" s="372"/>
      <c r="B7" s="118"/>
      <c r="C7" s="122" t="s">
        <v>391</v>
      </c>
      <c r="D7" s="643" t="s">
        <v>392</v>
      </c>
      <c r="E7" s="605">
        <v>47810</v>
      </c>
      <c r="F7" s="606">
        <v>236868</v>
      </c>
      <c r="G7" s="607"/>
      <c r="H7" s="606">
        <v>157377</v>
      </c>
      <c r="I7" s="606">
        <v>381812</v>
      </c>
      <c r="J7" s="607"/>
      <c r="K7" s="606">
        <v>0</v>
      </c>
      <c r="L7" s="606">
        <v>0</v>
      </c>
      <c r="M7" s="606">
        <v>0</v>
      </c>
      <c r="N7" s="606">
        <v>0</v>
      </c>
      <c r="O7" s="608">
        <v>1496489</v>
      </c>
      <c r="P7" s="644">
        <f aca="true" t="shared" si="0" ref="P7:P30">SUM(E7:O7)</f>
        <v>2320356</v>
      </c>
    </row>
    <row r="8" spans="1:16" ht="16.5" customHeight="1">
      <c r="A8" s="372"/>
      <c r="B8" s="118"/>
      <c r="C8" s="123" t="s">
        <v>393</v>
      </c>
      <c r="D8" s="645" t="s">
        <v>394</v>
      </c>
      <c r="E8" s="528">
        <v>0</v>
      </c>
      <c r="F8" s="529">
        <v>0</v>
      </c>
      <c r="G8" s="612"/>
      <c r="H8" s="529">
        <v>0</v>
      </c>
      <c r="I8" s="529">
        <v>0</v>
      </c>
      <c r="J8" s="612"/>
      <c r="K8" s="529">
        <v>0</v>
      </c>
      <c r="L8" s="529">
        <v>0</v>
      </c>
      <c r="M8" s="529">
        <v>0</v>
      </c>
      <c r="N8" s="529">
        <v>0</v>
      </c>
      <c r="O8" s="530">
        <v>0</v>
      </c>
      <c r="P8" s="646">
        <f t="shared" si="0"/>
        <v>0</v>
      </c>
    </row>
    <row r="9" spans="1:16" ht="16.5" customHeight="1">
      <c r="A9" s="372"/>
      <c r="B9" s="118"/>
      <c r="C9" s="124"/>
      <c r="D9" s="647" t="s">
        <v>395</v>
      </c>
      <c r="E9" s="556">
        <v>0</v>
      </c>
      <c r="F9" s="557">
        <v>0</v>
      </c>
      <c r="G9" s="613"/>
      <c r="H9" s="557">
        <v>0</v>
      </c>
      <c r="I9" s="557">
        <v>0</v>
      </c>
      <c r="J9" s="613"/>
      <c r="K9" s="557">
        <v>0</v>
      </c>
      <c r="L9" s="557">
        <v>0</v>
      </c>
      <c r="M9" s="557">
        <v>0</v>
      </c>
      <c r="N9" s="557">
        <v>0</v>
      </c>
      <c r="O9" s="558">
        <v>0</v>
      </c>
      <c r="P9" s="648">
        <f t="shared" si="0"/>
        <v>0</v>
      </c>
    </row>
    <row r="10" spans="1:16" ht="16.5" customHeight="1">
      <c r="A10" s="372"/>
      <c r="B10" s="118"/>
      <c r="C10" s="125" t="s">
        <v>396</v>
      </c>
      <c r="D10" s="382"/>
      <c r="E10" s="29">
        <v>29749</v>
      </c>
      <c r="F10" s="30">
        <v>198924</v>
      </c>
      <c r="G10" s="20"/>
      <c r="H10" s="30">
        <v>304308</v>
      </c>
      <c r="I10" s="30">
        <v>508019</v>
      </c>
      <c r="J10" s="20"/>
      <c r="K10" s="30">
        <v>0</v>
      </c>
      <c r="L10" s="30">
        <v>0</v>
      </c>
      <c r="M10" s="30">
        <v>0</v>
      </c>
      <c r="N10" s="30">
        <v>0</v>
      </c>
      <c r="O10" s="221">
        <v>1437579</v>
      </c>
      <c r="P10" s="388">
        <f t="shared" si="0"/>
        <v>2478579</v>
      </c>
    </row>
    <row r="11" spans="1:16" ht="16.5" customHeight="1">
      <c r="A11" s="372"/>
      <c r="B11" s="118"/>
      <c r="C11" s="125" t="s">
        <v>397</v>
      </c>
      <c r="D11" s="382"/>
      <c r="E11" s="29">
        <v>3000</v>
      </c>
      <c r="F11" s="30">
        <v>0</v>
      </c>
      <c r="G11" s="20"/>
      <c r="H11" s="30">
        <v>0</v>
      </c>
      <c r="I11" s="30">
        <v>0</v>
      </c>
      <c r="J11" s="20"/>
      <c r="K11" s="30">
        <v>0</v>
      </c>
      <c r="L11" s="30">
        <v>0</v>
      </c>
      <c r="M11" s="30">
        <v>0</v>
      </c>
      <c r="N11" s="30">
        <v>0</v>
      </c>
      <c r="O11" s="221">
        <v>2560</v>
      </c>
      <c r="P11" s="388">
        <f t="shared" si="0"/>
        <v>5560</v>
      </c>
    </row>
    <row r="12" spans="1:16" ht="16.5" customHeight="1">
      <c r="A12" s="372"/>
      <c r="B12" s="118"/>
      <c r="C12" s="125" t="s">
        <v>398</v>
      </c>
      <c r="D12" s="382"/>
      <c r="E12" s="29">
        <v>0</v>
      </c>
      <c r="F12" s="30">
        <v>0</v>
      </c>
      <c r="G12" s="20"/>
      <c r="H12" s="30">
        <v>0</v>
      </c>
      <c r="I12" s="30">
        <v>0</v>
      </c>
      <c r="J12" s="20"/>
      <c r="K12" s="30">
        <v>0</v>
      </c>
      <c r="L12" s="30">
        <v>0</v>
      </c>
      <c r="M12" s="30">
        <v>0</v>
      </c>
      <c r="N12" s="30">
        <v>0</v>
      </c>
      <c r="O12" s="221">
        <v>0</v>
      </c>
      <c r="P12" s="388">
        <f t="shared" si="0"/>
        <v>0</v>
      </c>
    </row>
    <row r="13" spans="1:16" ht="16.5" customHeight="1">
      <c r="A13" s="372"/>
      <c r="B13" s="118"/>
      <c r="C13" s="125" t="s">
        <v>399</v>
      </c>
      <c r="D13" s="382"/>
      <c r="E13" s="29">
        <v>0</v>
      </c>
      <c r="F13" s="30">
        <v>0</v>
      </c>
      <c r="G13" s="20"/>
      <c r="H13" s="30">
        <v>0</v>
      </c>
      <c r="I13" s="30">
        <v>0</v>
      </c>
      <c r="J13" s="20"/>
      <c r="K13" s="30">
        <v>0</v>
      </c>
      <c r="L13" s="30">
        <v>0</v>
      </c>
      <c r="M13" s="30">
        <v>0</v>
      </c>
      <c r="N13" s="30">
        <v>0</v>
      </c>
      <c r="O13" s="221">
        <v>0</v>
      </c>
      <c r="P13" s="388">
        <f t="shared" si="0"/>
        <v>0</v>
      </c>
    </row>
    <row r="14" spans="1:16" ht="16.5" customHeight="1">
      <c r="A14" s="372"/>
      <c r="B14" s="118"/>
      <c r="C14" s="125" t="s">
        <v>400</v>
      </c>
      <c r="D14" s="382"/>
      <c r="E14" s="29">
        <v>0</v>
      </c>
      <c r="F14" s="30">
        <v>0</v>
      </c>
      <c r="G14" s="20"/>
      <c r="H14" s="30">
        <v>0</v>
      </c>
      <c r="I14" s="30">
        <v>0</v>
      </c>
      <c r="J14" s="20"/>
      <c r="K14" s="30">
        <v>0</v>
      </c>
      <c r="L14" s="30">
        <v>0</v>
      </c>
      <c r="M14" s="30">
        <v>0</v>
      </c>
      <c r="N14" s="30">
        <v>0</v>
      </c>
      <c r="O14" s="221">
        <v>0</v>
      </c>
      <c r="P14" s="388">
        <f t="shared" si="0"/>
        <v>0</v>
      </c>
    </row>
    <row r="15" spans="1:16" ht="16.5" customHeight="1">
      <c r="A15" s="372"/>
      <c r="B15" s="118"/>
      <c r="C15" s="125" t="s">
        <v>401</v>
      </c>
      <c r="D15" s="382"/>
      <c r="E15" s="29">
        <v>0</v>
      </c>
      <c r="F15" s="30">
        <v>0</v>
      </c>
      <c r="G15" s="20"/>
      <c r="H15" s="30">
        <v>0</v>
      </c>
      <c r="I15" s="30">
        <v>0</v>
      </c>
      <c r="J15" s="20"/>
      <c r="K15" s="30">
        <v>0</v>
      </c>
      <c r="L15" s="30">
        <v>0</v>
      </c>
      <c r="M15" s="30">
        <v>0</v>
      </c>
      <c r="N15" s="30">
        <v>0</v>
      </c>
      <c r="O15" s="221">
        <v>0</v>
      </c>
      <c r="P15" s="388">
        <f t="shared" si="0"/>
        <v>0</v>
      </c>
    </row>
    <row r="16" spans="1:16" ht="16.5" customHeight="1">
      <c r="A16" s="372"/>
      <c r="B16" s="118"/>
      <c r="C16" s="125" t="s">
        <v>40</v>
      </c>
      <c r="D16" s="382"/>
      <c r="E16" s="29">
        <v>0</v>
      </c>
      <c r="F16" s="30">
        <v>0</v>
      </c>
      <c r="G16" s="20"/>
      <c r="H16" s="30">
        <v>0</v>
      </c>
      <c r="I16" s="30">
        <v>0</v>
      </c>
      <c r="J16" s="20"/>
      <c r="K16" s="30">
        <v>0</v>
      </c>
      <c r="L16" s="30">
        <v>0</v>
      </c>
      <c r="M16" s="30">
        <v>0</v>
      </c>
      <c r="N16" s="30">
        <v>0</v>
      </c>
      <c r="O16" s="221">
        <v>0</v>
      </c>
      <c r="P16" s="388">
        <f t="shared" si="0"/>
        <v>0</v>
      </c>
    </row>
    <row r="17" spans="1:16" ht="16.5" customHeight="1" thickBot="1">
      <c r="A17" s="372"/>
      <c r="B17" s="375"/>
      <c r="C17" s="376" t="s">
        <v>41</v>
      </c>
      <c r="D17" s="383"/>
      <c r="E17" s="256">
        <v>0</v>
      </c>
      <c r="F17" s="257">
        <v>0</v>
      </c>
      <c r="G17" s="28"/>
      <c r="H17" s="257">
        <v>0</v>
      </c>
      <c r="I17" s="257">
        <v>0</v>
      </c>
      <c r="J17" s="28"/>
      <c r="K17" s="257">
        <v>0</v>
      </c>
      <c r="L17" s="257">
        <v>0</v>
      </c>
      <c r="M17" s="257">
        <v>0</v>
      </c>
      <c r="N17" s="257">
        <v>0</v>
      </c>
      <c r="O17" s="254">
        <v>19998</v>
      </c>
      <c r="P17" s="389">
        <f t="shared" si="0"/>
        <v>19998</v>
      </c>
    </row>
    <row r="18" spans="1:16" ht="16.5" customHeight="1">
      <c r="A18" s="372"/>
      <c r="B18" s="118" t="s">
        <v>402</v>
      </c>
      <c r="C18" s="379"/>
      <c r="D18" s="380"/>
      <c r="E18" s="384"/>
      <c r="F18" s="323"/>
      <c r="G18" s="323"/>
      <c r="H18" s="323"/>
      <c r="I18" s="323"/>
      <c r="J18" s="323"/>
      <c r="K18" s="323"/>
      <c r="L18" s="323"/>
      <c r="M18" s="323"/>
      <c r="N18" s="323"/>
      <c r="O18" s="385"/>
      <c r="P18" s="390"/>
    </row>
    <row r="19" spans="1:16" ht="16.5" customHeight="1">
      <c r="A19" s="372"/>
      <c r="B19" s="118"/>
      <c r="C19" s="125" t="s">
        <v>426</v>
      </c>
      <c r="D19" s="382"/>
      <c r="E19" s="29">
        <v>0</v>
      </c>
      <c r="F19" s="30">
        <v>0</v>
      </c>
      <c r="G19" s="20"/>
      <c r="H19" s="30">
        <v>0</v>
      </c>
      <c r="I19" s="30">
        <v>0</v>
      </c>
      <c r="J19" s="20"/>
      <c r="K19" s="30">
        <v>0</v>
      </c>
      <c r="L19" s="30">
        <v>0</v>
      </c>
      <c r="M19" s="30">
        <v>0</v>
      </c>
      <c r="N19" s="30">
        <v>0</v>
      </c>
      <c r="O19" s="221">
        <v>0</v>
      </c>
      <c r="P19" s="388">
        <f>SUM(E19:O19)</f>
        <v>0</v>
      </c>
    </row>
    <row r="20" spans="1:16" ht="16.5" customHeight="1">
      <c r="A20" s="372"/>
      <c r="B20" s="118"/>
      <c r="C20" s="125" t="s">
        <v>427</v>
      </c>
      <c r="D20" s="382"/>
      <c r="E20" s="29">
        <v>0</v>
      </c>
      <c r="F20" s="30">
        <v>0</v>
      </c>
      <c r="G20" s="20"/>
      <c r="H20" s="30">
        <v>0</v>
      </c>
      <c r="I20" s="30">
        <v>0</v>
      </c>
      <c r="J20" s="20"/>
      <c r="K20" s="30">
        <v>0</v>
      </c>
      <c r="L20" s="30">
        <v>0</v>
      </c>
      <c r="M20" s="30">
        <v>0</v>
      </c>
      <c r="N20" s="30">
        <v>0</v>
      </c>
      <c r="O20" s="221">
        <v>0</v>
      </c>
      <c r="P20" s="388">
        <f t="shared" si="0"/>
        <v>0</v>
      </c>
    </row>
    <row r="21" spans="1:16" ht="16.5" customHeight="1">
      <c r="A21" s="372"/>
      <c r="B21" s="118"/>
      <c r="C21" s="125" t="s">
        <v>428</v>
      </c>
      <c r="D21" s="382"/>
      <c r="E21" s="29">
        <v>6754</v>
      </c>
      <c r="F21" s="30">
        <v>27500</v>
      </c>
      <c r="G21" s="20"/>
      <c r="H21" s="30">
        <v>140862</v>
      </c>
      <c r="I21" s="30">
        <v>160200</v>
      </c>
      <c r="J21" s="20"/>
      <c r="K21" s="30">
        <v>0</v>
      </c>
      <c r="L21" s="30">
        <v>0</v>
      </c>
      <c r="M21" s="30">
        <v>0</v>
      </c>
      <c r="N21" s="30">
        <v>0</v>
      </c>
      <c r="O21" s="221">
        <v>769507</v>
      </c>
      <c r="P21" s="388">
        <f t="shared" si="0"/>
        <v>1104823</v>
      </c>
    </row>
    <row r="22" spans="1:16" ht="16.5" customHeight="1">
      <c r="A22" s="373"/>
      <c r="B22" s="118"/>
      <c r="C22" s="125" t="s">
        <v>429</v>
      </c>
      <c r="D22" s="382"/>
      <c r="E22" s="29">
        <v>0</v>
      </c>
      <c r="F22" s="30">
        <v>34040</v>
      </c>
      <c r="G22" s="20"/>
      <c r="H22" s="30">
        <v>189538</v>
      </c>
      <c r="I22" s="30">
        <v>515900</v>
      </c>
      <c r="J22" s="20"/>
      <c r="K22" s="30">
        <v>0</v>
      </c>
      <c r="L22" s="30">
        <v>0</v>
      </c>
      <c r="M22" s="30">
        <v>0</v>
      </c>
      <c r="N22" s="30">
        <v>0</v>
      </c>
      <c r="O22" s="221">
        <v>995088</v>
      </c>
      <c r="P22" s="388">
        <f t="shared" si="0"/>
        <v>1734566</v>
      </c>
    </row>
    <row r="23" spans="1:16" ht="16.5" customHeight="1">
      <c r="A23" s="373"/>
      <c r="B23" s="118"/>
      <c r="C23" s="125" t="s">
        <v>430</v>
      </c>
      <c r="D23" s="382"/>
      <c r="E23" s="29">
        <v>6063</v>
      </c>
      <c r="F23" s="30">
        <v>0</v>
      </c>
      <c r="G23" s="20"/>
      <c r="H23" s="30">
        <v>131285</v>
      </c>
      <c r="I23" s="30">
        <v>0</v>
      </c>
      <c r="J23" s="20"/>
      <c r="K23" s="30">
        <v>0</v>
      </c>
      <c r="L23" s="30">
        <v>0</v>
      </c>
      <c r="M23" s="30">
        <v>0</v>
      </c>
      <c r="N23" s="30">
        <v>0</v>
      </c>
      <c r="O23" s="221">
        <v>150310</v>
      </c>
      <c r="P23" s="388">
        <f t="shared" si="0"/>
        <v>287658</v>
      </c>
    </row>
    <row r="24" spans="1:16" ht="16.5" customHeight="1">
      <c r="A24" s="373"/>
      <c r="B24" s="118"/>
      <c r="C24" s="125" t="s">
        <v>431</v>
      </c>
      <c r="D24" s="382"/>
      <c r="E24" s="29">
        <v>39867</v>
      </c>
      <c r="F24" s="30">
        <v>80558</v>
      </c>
      <c r="G24" s="20"/>
      <c r="H24" s="30">
        <v>0</v>
      </c>
      <c r="I24" s="30">
        <v>0</v>
      </c>
      <c r="J24" s="20"/>
      <c r="K24" s="30">
        <v>0</v>
      </c>
      <c r="L24" s="30">
        <v>0</v>
      </c>
      <c r="M24" s="30">
        <v>0</v>
      </c>
      <c r="N24" s="30">
        <v>0</v>
      </c>
      <c r="O24" s="221">
        <v>455298</v>
      </c>
      <c r="P24" s="388">
        <f t="shared" si="0"/>
        <v>575723</v>
      </c>
    </row>
    <row r="25" spans="1:16" ht="16.5" customHeight="1">
      <c r="A25" s="373"/>
      <c r="B25" s="118"/>
      <c r="C25" s="125" t="s">
        <v>432</v>
      </c>
      <c r="D25" s="382"/>
      <c r="E25" s="29">
        <v>15736</v>
      </c>
      <c r="F25" s="30">
        <v>126847</v>
      </c>
      <c r="G25" s="20"/>
      <c r="H25" s="30">
        <v>0</v>
      </c>
      <c r="I25" s="30">
        <v>95239</v>
      </c>
      <c r="J25" s="20"/>
      <c r="K25" s="30">
        <v>0</v>
      </c>
      <c r="L25" s="30">
        <v>0</v>
      </c>
      <c r="M25" s="30">
        <v>0</v>
      </c>
      <c r="N25" s="30">
        <v>0</v>
      </c>
      <c r="O25" s="221">
        <v>395728</v>
      </c>
      <c r="P25" s="388">
        <f t="shared" si="0"/>
        <v>633550</v>
      </c>
    </row>
    <row r="26" spans="1:16" ht="16.5" customHeight="1">
      <c r="A26" s="373"/>
      <c r="B26" s="118"/>
      <c r="C26" s="125" t="s">
        <v>433</v>
      </c>
      <c r="D26" s="382"/>
      <c r="E26" s="29">
        <v>12139</v>
      </c>
      <c r="F26" s="30">
        <v>166847</v>
      </c>
      <c r="G26" s="20"/>
      <c r="H26" s="30">
        <v>0</v>
      </c>
      <c r="I26" s="30">
        <v>118492</v>
      </c>
      <c r="J26" s="20"/>
      <c r="K26" s="30">
        <v>0</v>
      </c>
      <c r="L26" s="30">
        <v>0</v>
      </c>
      <c r="M26" s="30">
        <v>0</v>
      </c>
      <c r="N26" s="30">
        <v>0</v>
      </c>
      <c r="O26" s="221">
        <v>190695</v>
      </c>
      <c r="P26" s="388">
        <f t="shared" si="0"/>
        <v>488173</v>
      </c>
    </row>
    <row r="27" spans="1:16" ht="16.5" customHeight="1">
      <c r="A27" s="373"/>
      <c r="B27" s="118"/>
      <c r="C27" s="125" t="s">
        <v>434</v>
      </c>
      <c r="D27" s="382"/>
      <c r="E27" s="29">
        <v>0</v>
      </c>
      <c r="F27" s="30">
        <v>0</v>
      </c>
      <c r="G27" s="20"/>
      <c r="H27" s="30">
        <v>0</v>
      </c>
      <c r="I27" s="30">
        <v>0</v>
      </c>
      <c r="J27" s="20"/>
      <c r="K27" s="30">
        <v>0</v>
      </c>
      <c r="L27" s="30">
        <v>0</v>
      </c>
      <c r="M27" s="30">
        <v>0</v>
      </c>
      <c r="N27" s="30">
        <v>0</v>
      </c>
      <c r="O27" s="221">
        <v>0</v>
      </c>
      <c r="P27" s="388">
        <f t="shared" si="0"/>
        <v>0</v>
      </c>
    </row>
    <row r="28" spans="1:16" ht="16.5" customHeight="1">
      <c r="A28" s="373"/>
      <c r="B28" s="118"/>
      <c r="C28" s="125" t="s">
        <v>435</v>
      </c>
      <c r="D28" s="382"/>
      <c r="E28" s="29">
        <v>0</v>
      </c>
      <c r="F28" s="30">
        <v>0</v>
      </c>
      <c r="G28" s="20"/>
      <c r="H28" s="30">
        <v>0</v>
      </c>
      <c r="I28" s="30">
        <v>0</v>
      </c>
      <c r="J28" s="20"/>
      <c r="K28" s="30">
        <v>0</v>
      </c>
      <c r="L28" s="30">
        <v>0</v>
      </c>
      <c r="M28" s="30">
        <v>0</v>
      </c>
      <c r="N28" s="30">
        <v>0</v>
      </c>
      <c r="O28" s="221">
        <v>0</v>
      </c>
      <c r="P28" s="388">
        <f t="shared" si="0"/>
        <v>0</v>
      </c>
    </row>
    <row r="29" spans="1:16" ht="16.5" customHeight="1" thickBot="1">
      <c r="A29" s="374"/>
      <c r="B29" s="375"/>
      <c r="C29" s="376" t="s">
        <v>436</v>
      </c>
      <c r="D29" s="383"/>
      <c r="E29" s="256">
        <v>0</v>
      </c>
      <c r="F29" s="257">
        <v>0</v>
      </c>
      <c r="G29" s="28"/>
      <c r="H29" s="257">
        <v>0</v>
      </c>
      <c r="I29" s="257">
        <v>0</v>
      </c>
      <c r="J29" s="28"/>
      <c r="K29" s="257">
        <v>0</v>
      </c>
      <c r="L29" s="257">
        <v>0</v>
      </c>
      <c r="M29" s="257">
        <v>0</v>
      </c>
      <c r="N29" s="257">
        <v>0</v>
      </c>
      <c r="O29" s="254">
        <v>0</v>
      </c>
      <c r="P29" s="389">
        <f t="shared" si="0"/>
        <v>0</v>
      </c>
    </row>
    <row r="30" spans="3:16" ht="16.5" customHeight="1">
      <c r="C30" s="126"/>
      <c r="D30" s="126"/>
      <c r="E30" s="51">
        <f>SUM(E19:E29)-E5</f>
        <v>0</v>
      </c>
      <c r="F30" s="51">
        <f>SUM(F19:F29)-F5</f>
        <v>0</v>
      </c>
      <c r="G30" s="51">
        <f>SUM(G19:G29)-G5</f>
        <v>0</v>
      </c>
      <c r="H30" s="51">
        <f>SUM(H19:H29)-H5</f>
        <v>0</v>
      </c>
      <c r="I30" s="51">
        <f>SUM(I19:I29)-I5</f>
        <v>0</v>
      </c>
      <c r="J30" s="51"/>
      <c r="K30" s="51">
        <f>SUM(K19:K29)-K5</f>
        <v>0</v>
      </c>
      <c r="L30" s="51">
        <f>SUM(L19:L29)-L5</f>
        <v>0</v>
      </c>
      <c r="M30" s="51"/>
      <c r="N30" s="51">
        <f>SUM(N19:N29)-N5</f>
        <v>0</v>
      </c>
      <c r="O30" s="51">
        <f>SUM(O19:O29)-O5</f>
        <v>0</v>
      </c>
      <c r="P30" s="127">
        <f t="shared" si="0"/>
        <v>0</v>
      </c>
    </row>
    <row r="31" spans="1:16" ht="16.5" customHeight="1">
      <c r="A31" s="111"/>
      <c r="B31" s="111"/>
      <c r="C31" s="128"/>
      <c r="D31" s="128"/>
      <c r="E31" s="51">
        <f>SUM(E7:E17)-E5</f>
        <v>0</v>
      </c>
      <c r="F31" s="51">
        <f>SUM(F7:F17)-F5</f>
        <v>0</v>
      </c>
      <c r="G31" s="51">
        <f>SUM(G7:G17)-G5</f>
        <v>0</v>
      </c>
      <c r="H31" s="51">
        <f>SUM(H7:H17)-H5</f>
        <v>0</v>
      </c>
      <c r="I31" s="51">
        <f>SUM(I7:I17)-I5</f>
        <v>0</v>
      </c>
      <c r="J31" s="51"/>
      <c r="K31" s="51">
        <f>SUM(K7:K17)-K5</f>
        <v>0</v>
      </c>
      <c r="L31" s="51">
        <f>SUM(L7:L17)-L5</f>
        <v>0</v>
      </c>
      <c r="M31" s="51"/>
      <c r="N31" s="51">
        <f>SUM(N7:N17)-N5</f>
        <v>0</v>
      </c>
      <c r="O31" s="51">
        <f>SUM(O7:O17)-O5</f>
        <v>0</v>
      </c>
      <c r="P31" s="51">
        <f>SUM(P7:P17)-P5</f>
        <v>0</v>
      </c>
    </row>
    <row r="32" spans="3:16" ht="16.5" customHeight="1">
      <c r="C32" s="126"/>
      <c r="D32" s="126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27"/>
    </row>
    <row r="33" spans="3:16" ht="16.5" customHeight="1">
      <c r="C33" s="126"/>
      <c r="D33" s="12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27"/>
    </row>
    <row r="34" spans="3:16" ht="16.5" customHeight="1">
      <c r="C34" s="126"/>
      <c r="D34" s="126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27"/>
    </row>
    <row r="35" spans="3:16" ht="16.5" customHeight="1">
      <c r="C35" s="126"/>
      <c r="D35" s="126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27"/>
    </row>
    <row r="36" spans="3:16" ht="16.5" customHeight="1">
      <c r="C36" s="126"/>
      <c r="D36" s="126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27"/>
    </row>
    <row r="37" spans="3:16" ht="16.5" customHeight="1">
      <c r="C37" s="126"/>
      <c r="D37" s="126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127"/>
    </row>
    <row r="38" spans="3:16" ht="16.5" customHeight="1">
      <c r="C38" s="126"/>
      <c r="D38" s="126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27"/>
    </row>
    <row r="39" spans="3:16" ht="16.5" customHeight="1">
      <c r="C39" s="126"/>
      <c r="D39" s="126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27"/>
    </row>
    <row r="40" spans="3:16" ht="16.5" customHeight="1">
      <c r="C40" s="126"/>
      <c r="D40" s="126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27"/>
    </row>
    <row r="41" spans="3:16" ht="16.5" customHeight="1">
      <c r="C41" s="126"/>
      <c r="D41" s="126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127"/>
    </row>
    <row r="42" spans="3:16" ht="16.5" customHeight="1">
      <c r="C42" s="126"/>
      <c r="D42" s="126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127"/>
    </row>
    <row r="43" spans="3:16" ht="16.5" customHeight="1">
      <c r="C43" s="126"/>
      <c r="D43" s="126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127"/>
    </row>
    <row r="44" spans="3:16" ht="16.5" customHeight="1">
      <c r="C44" s="126"/>
      <c r="D44" s="126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127"/>
    </row>
    <row r="45" spans="3:16" ht="16.5" customHeight="1">
      <c r="C45" s="126"/>
      <c r="D45" s="126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127"/>
    </row>
    <row r="46" spans="3:16" ht="16.5" customHeight="1">
      <c r="C46" s="126"/>
      <c r="D46" s="126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127"/>
    </row>
  </sheetData>
  <mergeCells count="1">
    <mergeCell ref="P2:P4"/>
  </mergeCells>
  <printOptions/>
  <pageMargins left="0.75" right="0.59" top="0.55" bottom="1" header="0.512" footer="0.512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O24"/>
  <sheetViews>
    <sheetView view="pageBreakPreview" zoomScale="85" zoomScaleSheetLayoutView="85" workbookViewId="0" topLeftCell="A1">
      <pane xSplit="3" ySplit="4" topLeftCell="E5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H13" sqref="H13"/>
    </sheetView>
  </sheetViews>
  <sheetFormatPr defaultColWidth="9.00390625" defaultRowHeight="13.5"/>
  <cols>
    <col min="1" max="1" width="3.75390625" style="106" customWidth="1"/>
    <col min="2" max="2" width="3.625" style="106" customWidth="1"/>
    <col min="3" max="3" width="15.875" style="106" customWidth="1"/>
    <col min="4" max="15" width="13.50390625" style="34" customWidth="1"/>
    <col min="16" max="16384" width="9.00390625" style="106" customWidth="1"/>
  </cols>
  <sheetData>
    <row r="1" spans="1:15" ht="22.5" customHeight="1" thickBot="1">
      <c r="A1" s="130" t="s">
        <v>404</v>
      </c>
      <c r="B1" s="129"/>
      <c r="C1" s="129"/>
      <c r="O1" s="50"/>
    </row>
    <row r="2" spans="1:15" ht="18.75" customHeight="1">
      <c r="A2" s="391"/>
      <c r="B2" s="392"/>
      <c r="C2" s="398" t="s">
        <v>405</v>
      </c>
      <c r="D2" s="280" t="s">
        <v>55</v>
      </c>
      <c r="E2" s="320" t="s">
        <v>56</v>
      </c>
      <c r="F2" s="320" t="s">
        <v>56</v>
      </c>
      <c r="G2" s="320" t="s">
        <v>57</v>
      </c>
      <c r="H2" s="320" t="s">
        <v>58</v>
      </c>
      <c r="I2" s="320" t="s">
        <v>58</v>
      </c>
      <c r="J2" s="320" t="s">
        <v>59</v>
      </c>
      <c r="K2" s="320" t="s">
        <v>60</v>
      </c>
      <c r="L2" s="320" t="s">
        <v>61</v>
      </c>
      <c r="M2" s="320" t="s">
        <v>62</v>
      </c>
      <c r="N2" s="279" t="s">
        <v>63</v>
      </c>
      <c r="O2" s="778" t="s">
        <v>296</v>
      </c>
    </row>
    <row r="3" spans="1:15" ht="18.75" customHeight="1">
      <c r="A3" s="393"/>
      <c r="B3" s="133"/>
      <c r="C3" s="399"/>
      <c r="D3" s="40" t="s">
        <v>20</v>
      </c>
      <c r="E3" s="45" t="s">
        <v>64</v>
      </c>
      <c r="F3" s="45" t="s">
        <v>64</v>
      </c>
      <c r="G3" s="45" t="s">
        <v>65</v>
      </c>
      <c r="H3" s="45" t="s">
        <v>66</v>
      </c>
      <c r="I3" s="45" t="s">
        <v>66</v>
      </c>
      <c r="J3" s="45" t="s">
        <v>39</v>
      </c>
      <c r="K3" s="45" t="s">
        <v>67</v>
      </c>
      <c r="L3" s="45" t="s">
        <v>22</v>
      </c>
      <c r="M3" s="45" t="s">
        <v>68</v>
      </c>
      <c r="N3" s="322" t="s">
        <v>69</v>
      </c>
      <c r="O3" s="779"/>
    </row>
    <row r="4" spans="1:15" ht="18.75" customHeight="1" thickBot="1">
      <c r="A4" s="408"/>
      <c r="B4" s="409" t="s">
        <v>182</v>
      </c>
      <c r="C4" s="410"/>
      <c r="D4" s="330"/>
      <c r="E4" s="327" t="s">
        <v>33</v>
      </c>
      <c r="F4" s="327" t="s">
        <v>34</v>
      </c>
      <c r="G4" s="328"/>
      <c r="H4" s="328" t="s">
        <v>71</v>
      </c>
      <c r="I4" s="328" t="s">
        <v>72</v>
      </c>
      <c r="J4" s="326"/>
      <c r="K4" s="326"/>
      <c r="L4" s="326"/>
      <c r="M4" s="328"/>
      <c r="N4" s="329" t="s">
        <v>73</v>
      </c>
      <c r="O4" s="757"/>
    </row>
    <row r="5" spans="1:15" ht="22.5" customHeight="1">
      <c r="A5" s="649" t="s">
        <v>50</v>
      </c>
      <c r="B5" s="650"/>
      <c r="C5" s="651"/>
      <c r="D5" s="652">
        <v>0</v>
      </c>
      <c r="E5" s="653">
        <v>24</v>
      </c>
      <c r="F5" s="654">
        <v>0</v>
      </c>
      <c r="G5" s="653">
        <v>72</v>
      </c>
      <c r="H5" s="653">
        <v>36</v>
      </c>
      <c r="I5" s="654">
        <v>0</v>
      </c>
      <c r="J5" s="653">
        <v>12</v>
      </c>
      <c r="K5" s="653">
        <v>12</v>
      </c>
      <c r="L5" s="653">
        <v>0</v>
      </c>
      <c r="M5" s="653">
        <v>12</v>
      </c>
      <c r="N5" s="655">
        <v>48</v>
      </c>
      <c r="O5" s="656">
        <f>SUM(D5:N5)</f>
        <v>216</v>
      </c>
    </row>
    <row r="6" spans="1:15" ht="22.5" customHeight="1">
      <c r="A6" s="657" t="s">
        <v>51</v>
      </c>
      <c r="B6" s="658"/>
      <c r="C6" s="659"/>
      <c r="D6" s="47">
        <v>0</v>
      </c>
      <c r="E6" s="23">
        <v>2</v>
      </c>
      <c r="F6" s="49">
        <v>0</v>
      </c>
      <c r="G6" s="23">
        <v>6</v>
      </c>
      <c r="H6" s="23">
        <v>3</v>
      </c>
      <c r="I6" s="49">
        <v>0</v>
      </c>
      <c r="J6" s="23">
        <v>1</v>
      </c>
      <c r="K6" s="23">
        <v>1</v>
      </c>
      <c r="L6" s="23">
        <v>0</v>
      </c>
      <c r="M6" s="23">
        <v>1</v>
      </c>
      <c r="N6" s="46">
        <v>4</v>
      </c>
      <c r="O6" s="403">
        <f aca="true" t="shared" si="0" ref="O6:O20">SUM(D6:N6)</f>
        <v>18</v>
      </c>
    </row>
    <row r="7" spans="1:15" ht="22.5" customHeight="1">
      <c r="A7" s="393" t="s">
        <v>0</v>
      </c>
      <c r="B7" s="133"/>
      <c r="C7" s="399"/>
      <c r="D7" s="43">
        <v>0</v>
      </c>
      <c r="E7" s="53">
        <v>8888</v>
      </c>
      <c r="F7" s="48">
        <v>0</v>
      </c>
      <c r="G7" s="53">
        <v>26422</v>
      </c>
      <c r="H7" s="53">
        <v>13602</v>
      </c>
      <c r="I7" s="48">
        <v>0</v>
      </c>
      <c r="J7" s="53">
        <v>2732</v>
      </c>
      <c r="K7" s="53">
        <v>1666</v>
      </c>
      <c r="L7" s="53">
        <v>0</v>
      </c>
      <c r="M7" s="53">
        <v>5378</v>
      </c>
      <c r="N7" s="41">
        <v>18483</v>
      </c>
      <c r="O7" s="407">
        <f t="shared" si="0"/>
        <v>77171</v>
      </c>
    </row>
    <row r="8" spans="1:15" ht="22.5" customHeight="1">
      <c r="A8" s="393"/>
      <c r="B8" s="109" t="s">
        <v>406</v>
      </c>
      <c r="C8" s="400"/>
      <c r="D8" s="660"/>
      <c r="E8" s="661"/>
      <c r="F8" s="661"/>
      <c r="G8" s="661"/>
      <c r="H8" s="661"/>
      <c r="I8" s="661"/>
      <c r="J8" s="661"/>
      <c r="K8" s="661"/>
      <c r="L8" s="661"/>
      <c r="M8" s="661"/>
      <c r="N8" s="662"/>
      <c r="O8" s="663"/>
    </row>
    <row r="9" spans="1:15" ht="22.5" customHeight="1">
      <c r="A9" s="393"/>
      <c r="B9" s="132"/>
      <c r="C9" s="664" t="s">
        <v>407</v>
      </c>
      <c r="D9" s="665">
        <v>0</v>
      </c>
      <c r="E9" s="561">
        <v>7946</v>
      </c>
      <c r="F9" s="666">
        <v>0</v>
      </c>
      <c r="G9" s="561">
        <v>24861</v>
      </c>
      <c r="H9" s="561">
        <v>13342</v>
      </c>
      <c r="I9" s="666">
        <v>0</v>
      </c>
      <c r="J9" s="561">
        <v>2732</v>
      </c>
      <c r="K9" s="561">
        <v>1666</v>
      </c>
      <c r="L9" s="561">
        <v>0</v>
      </c>
      <c r="M9" s="561">
        <v>5192</v>
      </c>
      <c r="N9" s="667">
        <v>18015</v>
      </c>
      <c r="O9" s="668">
        <f t="shared" si="0"/>
        <v>73754</v>
      </c>
    </row>
    <row r="10" spans="1:15" ht="22.5" customHeight="1">
      <c r="A10" s="393"/>
      <c r="B10" s="132"/>
      <c r="C10" s="664" t="s">
        <v>408</v>
      </c>
      <c r="D10" s="665">
        <v>0</v>
      </c>
      <c r="E10" s="561">
        <v>942</v>
      </c>
      <c r="F10" s="666">
        <v>0</v>
      </c>
      <c r="G10" s="561">
        <v>1561</v>
      </c>
      <c r="H10" s="561">
        <v>260</v>
      </c>
      <c r="I10" s="666">
        <v>0</v>
      </c>
      <c r="J10" s="561">
        <v>0</v>
      </c>
      <c r="K10" s="561">
        <v>0</v>
      </c>
      <c r="L10" s="561">
        <v>0</v>
      </c>
      <c r="M10" s="561">
        <v>186</v>
      </c>
      <c r="N10" s="667">
        <v>468</v>
      </c>
      <c r="O10" s="668">
        <f t="shared" si="0"/>
        <v>3417</v>
      </c>
    </row>
    <row r="11" spans="1:15" ht="22.5" customHeight="1">
      <c r="A11" s="395"/>
      <c r="B11" s="107"/>
      <c r="C11" s="669" t="s">
        <v>409</v>
      </c>
      <c r="D11" s="670">
        <v>0</v>
      </c>
      <c r="E11" s="563">
        <v>0</v>
      </c>
      <c r="F11" s="671">
        <v>0</v>
      </c>
      <c r="G11" s="563">
        <v>0</v>
      </c>
      <c r="H11" s="563">
        <v>0</v>
      </c>
      <c r="I11" s="671">
        <v>0</v>
      </c>
      <c r="J11" s="563">
        <v>0</v>
      </c>
      <c r="K11" s="563">
        <v>0</v>
      </c>
      <c r="L11" s="563">
        <v>0</v>
      </c>
      <c r="M11" s="563">
        <v>0</v>
      </c>
      <c r="N11" s="672">
        <v>0</v>
      </c>
      <c r="O11" s="673">
        <f t="shared" si="0"/>
        <v>0</v>
      </c>
    </row>
    <row r="12" spans="1:15" ht="22.5" customHeight="1">
      <c r="A12" s="394" t="s">
        <v>1</v>
      </c>
      <c r="B12" s="131"/>
      <c r="C12" s="400"/>
      <c r="D12" s="47">
        <v>62</v>
      </c>
      <c r="E12" s="23">
        <v>4411</v>
      </c>
      <c r="F12" s="49">
        <v>0</v>
      </c>
      <c r="G12" s="23">
        <v>12740</v>
      </c>
      <c r="H12" s="23">
        <v>5851</v>
      </c>
      <c r="I12" s="49">
        <v>0</v>
      </c>
      <c r="J12" s="23">
        <v>1751</v>
      </c>
      <c r="K12" s="23">
        <v>684</v>
      </c>
      <c r="L12" s="23">
        <v>0</v>
      </c>
      <c r="M12" s="23">
        <v>2364</v>
      </c>
      <c r="N12" s="46">
        <v>8865</v>
      </c>
      <c r="O12" s="403">
        <f>SUM(D12:N12)</f>
        <v>36728</v>
      </c>
    </row>
    <row r="13" spans="1:15" ht="22.5" customHeight="1">
      <c r="A13" s="393"/>
      <c r="B13" s="109" t="s">
        <v>406</v>
      </c>
      <c r="C13" s="400"/>
      <c r="D13" s="660"/>
      <c r="E13" s="661"/>
      <c r="F13" s="661"/>
      <c r="G13" s="661"/>
      <c r="H13" s="661"/>
      <c r="I13" s="661"/>
      <c r="J13" s="661"/>
      <c r="K13" s="661"/>
      <c r="L13" s="661"/>
      <c r="M13" s="661"/>
      <c r="N13" s="662"/>
      <c r="O13" s="663"/>
    </row>
    <row r="14" spans="1:15" ht="22.5" customHeight="1">
      <c r="A14" s="393"/>
      <c r="B14" s="132"/>
      <c r="C14" s="664" t="s">
        <v>410</v>
      </c>
      <c r="D14" s="665">
        <v>61</v>
      </c>
      <c r="E14" s="561">
        <v>509</v>
      </c>
      <c r="F14" s="666">
        <v>0</v>
      </c>
      <c r="G14" s="561">
        <v>544</v>
      </c>
      <c r="H14" s="561">
        <v>31</v>
      </c>
      <c r="I14" s="666">
        <v>0</v>
      </c>
      <c r="J14" s="561">
        <v>58</v>
      </c>
      <c r="K14" s="561">
        <v>0</v>
      </c>
      <c r="L14" s="561">
        <v>0</v>
      </c>
      <c r="M14" s="561">
        <v>0</v>
      </c>
      <c r="N14" s="667">
        <v>116</v>
      </c>
      <c r="O14" s="668">
        <f t="shared" si="0"/>
        <v>1319</v>
      </c>
    </row>
    <row r="15" spans="1:15" ht="22.5" customHeight="1">
      <c r="A15" s="393"/>
      <c r="B15" s="132"/>
      <c r="C15" s="664" t="s">
        <v>411</v>
      </c>
      <c r="D15" s="665">
        <v>1</v>
      </c>
      <c r="E15" s="561">
        <v>144</v>
      </c>
      <c r="F15" s="666">
        <v>0</v>
      </c>
      <c r="G15" s="561">
        <v>706</v>
      </c>
      <c r="H15" s="561">
        <v>37</v>
      </c>
      <c r="I15" s="666">
        <v>0</v>
      </c>
      <c r="J15" s="561">
        <v>0</v>
      </c>
      <c r="K15" s="561">
        <v>0</v>
      </c>
      <c r="L15" s="561">
        <v>0</v>
      </c>
      <c r="M15" s="561">
        <v>12</v>
      </c>
      <c r="N15" s="667">
        <v>0</v>
      </c>
      <c r="O15" s="668">
        <f t="shared" si="0"/>
        <v>900</v>
      </c>
    </row>
    <row r="16" spans="1:15" ht="22.5" customHeight="1">
      <c r="A16" s="393"/>
      <c r="B16" s="132"/>
      <c r="C16" s="664" t="s">
        <v>412</v>
      </c>
      <c r="D16" s="665">
        <v>0</v>
      </c>
      <c r="E16" s="561">
        <v>3411</v>
      </c>
      <c r="F16" s="666">
        <v>0</v>
      </c>
      <c r="G16" s="561">
        <v>10278</v>
      </c>
      <c r="H16" s="561">
        <v>5223</v>
      </c>
      <c r="I16" s="666">
        <v>0</v>
      </c>
      <c r="J16" s="561">
        <v>1039</v>
      </c>
      <c r="K16" s="561">
        <v>620</v>
      </c>
      <c r="L16" s="561">
        <v>0</v>
      </c>
      <c r="M16" s="561">
        <v>2222</v>
      </c>
      <c r="N16" s="667">
        <v>7153</v>
      </c>
      <c r="O16" s="668">
        <f t="shared" si="0"/>
        <v>29946</v>
      </c>
    </row>
    <row r="17" spans="1:15" ht="22.5" customHeight="1">
      <c r="A17" s="395"/>
      <c r="B17" s="107"/>
      <c r="C17" s="669" t="s">
        <v>96</v>
      </c>
      <c r="D17" s="670">
        <v>0</v>
      </c>
      <c r="E17" s="563">
        <v>347</v>
      </c>
      <c r="F17" s="671">
        <v>0</v>
      </c>
      <c r="G17" s="563">
        <v>1212</v>
      </c>
      <c r="H17" s="563">
        <v>560</v>
      </c>
      <c r="I17" s="671">
        <v>0</v>
      </c>
      <c r="J17" s="563">
        <v>654</v>
      </c>
      <c r="K17" s="563">
        <v>64</v>
      </c>
      <c r="L17" s="563">
        <v>0</v>
      </c>
      <c r="M17" s="563">
        <v>130</v>
      </c>
      <c r="N17" s="672">
        <v>1596</v>
      </c>
      <c r="O17" s="673">
        <f t="shared" si="0"/>
        <v>4563</v>
      </c>
    </row>
    <row r="18" spans="1:15" ht="22.5" customHeight="1">
      <c r="A18" s="657" t="s">
        <v>413</v>
      </c>
      <c r="B18" s="658"/>
      <c r="C18" s="659"/>
      <c r="D18" s="47">
        <v>62</v>
      </c>
      <c r="E18" s="23">
        <v>13299</v>
      </c>
      <c r="F18" s="49">
        <v>0</v>
      </c>
      <c r="G18" s="23">
        <v>39162</v>
      </c>
      <c r="H18" s="23">
        <v>19453</v>
      </c>
      <c r="I18" s="49">
        <v>0</v>
      </c>
      <c r="J18" s="23">
        <v>4483</v>
      </c>
      <c r="K18" s="23">
        <v>2350</v>
      </c>
      <c r="L18" s="23">
        <v>0</v>
      </c>
      <c r="M18" s="23">
        <v>7742</v>
      </c>
      <c r="N18" s="46">
        <v>27348</v>
      </c>
      <c r="O18" s="403">
        <f t="shared" si="0"/>
        <v>113899</v>
      </c>
    </row>
    <row r="19" spans="1:15" ht="22.5" customHeight="1">
      <c r="A19" s="395" t="s">
        <v>49</v>
      </c>
      <c r="B19" s="405"/>
      <c r="C19" s="406"/>
      <c r="D19" s="43">
        <v>0</v>
      </c>
      <c r="E19" s="53">
        <v>93</v>
      </c>
      <c r="F19" s="48">
        <v>0</v>
      </c>
      <c r="G19" s="53">
        <v>284</v>
      </c>
      <c r="H19" s="53">
        <v>155</v>
      </c>
      <c r="I19" s="48">
        <v>0</v>
      </c>
      <c r="J19" s="53">
        <v>30</v>
      </c>
      <c r="K19" s="53">
        <v>35</v>
      </c>
      <c r="L19" s="53">
        <v>0</v>
      </c>
      <c r="M19" s="53">
        <v>56</v>
      </c>
      <c r="N19" s="41">
        <v>196</v>
      </c>
      <c r="O19" s="407">
        <f t="shared" si="0"/>
        <v>849</v>
      </c>
    </row>
    <row r="20" spans="1:15" ht="22.5" customHeight="1" thickBot="1">
      <c r="A20" s="396" t="s">
        <v>48</v>
      </c>
      <c r="B20" s="397"/>
      <c r="C20" s="401"/>
      <c r="D20" s="302">
        <v>0</v>
      </c>
      <c r="E20" s="293">
        <v>26</v>
      </c>
      <c r="F20" s="294">
        <v>0</v>
      </c>
      <c r="G20" s="293">
        <v>158</v>
      </c>
      <c r="H20" s="293">
        <v>90</v>
      </c>
      <c r="I20" s="294">
        <v>0</v>
      </c>
      <c r="J20" s="293">
        <v>7</v>
      </c>
      <c r="K20" s="293">
        <v>15</v>
      </c>
      <c r="L20" s="293">
        <v>0</v>
      </c>
      <c r="M20" s="293">
        <v>2</v>
      </c>
      <c r="N20" s="402">
        <v>108</v>
      </c>
      <c r="O20" s="404">
        <f t="shared" si="0"/>
        <v>406</v>
      </c>
    </row>
    <row r="22" ht="13.5">
      <c r="O22" s="34">
        <f>+O7-O9-O10-O11</f>
        <v>0</v>
      </c>
    </row>
    <row r="23" ht="13.5">
      <c r="O23" s="34">
        <f>+O12-O14-O15-O16-O17</f>
        <v>0</v>
      </c>
    </row>
    <row r="24" ht="13.5">
      <c r="O24" s="34">
        <f>+O7+O12-O18</f>
        <v>0</v>
      </c>
    </row>
  </sheetData>
  <mergeCells count="1">
    <mergeCell ref="O2:O4"/>
  </mergeCells>
  <conditionalFormatting sqref="O1:O65536 N2:N65536 D1:M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2009-03-06T06:27:22Z</cp:lastPrinted>
  <dcterms:created xsi:type="dcterms:W3CDTF">1999-07-27T06:18:02Z</dcterms:created>
  <dcterms:modified xsi:type="dcterms:W3CDTF">2010-03-23T06:29:45Z</dcterms:modified>
  <cp:category/>
  <cp:version/>
  <cp:contentType/>
  <cp:contentStatus/>
</cp:coreProperties>
</file>